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msk_metelka3040\Documents\_N_FINANCE - ROZPOČET\ZÁVĚREČNÝ ÚČET 2020\9-Příprava do ZK\1-MAT do ZK-přílohy\"/>
    </mc:Choice>
  </mc:AlternateContent>
  <xr:revisionPtr revIDLastSave="0" documentId="13_ncr:1_{FBC2D1FB-5D33-4B72-8489-E73A572003A1}" xr6:coauthVersionLast="44" xr6:coauthVersionMax="44" xr10:uidLastSave="{00000000-0000-0000-0000-000000000000}"/>
  <bookViews>
    <workbookView xWindow="-120" yWindow="-120" windowWidth="29040" windowHeight="15840" tabRatio="915" xr2:uid="{00000000-000D-0000-FFFF-FFFF00000000}"/>
  </bookViews>
  <sheets>
    <sheet name="graf 1" sheetId="1" r:id="rId1"/>
    <sheet name="graf 2" sheetId="2" r:id="rId2"/>
    <sheet name="graf 3" sheetId="3" r:id="rId3"/>
    <sheet name="graf 4" sheetId="4" r:id="rId4"/>
    <sheet name="graf 5" sheetId="5" r:id="rId5"/>
    <sheet name="Data-grafy" sheetId="6" state="hidden" r:id="rId6"/>
    <sheet name="Titul" sheetId="7" r:id="rId7"/>
    <sheet name="tab 1" sheetId="51" r:id="rId8"/>
    <sheet name="tab 2" sheetId="52" r:id="rId9"/>
    <sheet name="tab 3" sheetId="93" r:id="rId10"/>
    <sheet name="tab 4" sheetId="66" r:id="rId11"/>
    <sheet name="tab 5" sheetId="67" r:id="rId12"/>
    <sheet name="tab 6" sheetId="69" r:id="rId13"/>
    <sheet name="tab 7" sheetId="68" r:id="rId14"/>
    <sheet name="tab 8" sheetId="53" r:id="rId15"/>
    <sheet name="tab 9" sheetId="54" r:id="rId16"/>
    <sheet name="tab 10" sheetId="55" r:id="rId17"/>
    <sheet name="tab 11" sheetId="56" r:id="rId18"/>
    <sheet name="tab 12" sheetId="57" r:id="rId19"/>
    <sheet name="tab 13" sheetId="58" r:id="rId20"/>
    <sheet name="tab 14" sheetId="59" r:id="rId21"/>
    <sheet name="tab 15" sheetId="60" r:id="rId22"/>
    <sheet name="tab 16" sheetId="61" r:id="rId23"/>
    <sheet name="tab 17" sheetId="62" r:id="rId24"/>
    <sheet name="tab 18" sheetId="63" r:id="rId25"/>
    <sheet name="tab 19" sheetId="64" r:id="rId26"/>
    <sheet name="tab 20" sheetId="65" r:id="rId27"/>
    <sheet name="tab 21" sheetId="74" r:id="rId28"/>
    <sheet name="tab 22" sheetId="75" r:id="rId29"/>
    <sheet name="tab 23" sheetId="76" r:id="rId30"/>
    <sheet name="tab 24" sheetId="77" r:id="rId31"/>
    <sheet name="tab 25" sheetId="78" r:id="rId32"/>
    <sheet name="tab 26" sheetId="70" r:id="rId33"/>
    <sheet name="tab 27" sheetId="71" r:id="rId34"/>
    <sheet name="tab 28" sheetId="72" r:id="rId35"/>
    <sheet name="tab 29" sheetId="73" r:id="rId36"/>
    <sheet name="tab 30" sheetId="79" r:id="rId37"/>
    <sheet name="tab 31" sheetId="80" r:id="rId38"/>
    <sheet name="tab 32" sheetId="81" r:id="rId39"/>
    <sheet name="tab 33" sheetId="82" r:id="rId40"/>
    <sheet name="tab 34" sheetId="83" r:id="rId41"/>
    <sheet name="tab 35" sheetId="84" r:id="rId42"/>
    <sheet name="tab 36" sheetId="85" r:id="rId43"/>
    <sheet name="tab 37" sheetId="86" r:id="rId44"/>
    <sheet name="tab 38" sheetId="87" r:id="rId45"/>
    <sheet name="tab 39" sheetId="88" r:id="rId46"/>
    <sheet name="tab 40" sheetId="89" r:id="rId47"/>
    <sheet name="tab 41" sheetId="90" r:id="rId48"/>
    <sheet name="tab 42" sheetId="91" r:id="rId49"/>
    <sheet name="tab 43" sheetId="92" r:id="rId50"/>
  </sheets>
  <externalReferences>
    <externalReference r:id="rId51"/>
    <externalReference r:id="rId52"/>
  </externalReferences>
  <definedNames>
    <definedName name="_xlnm._FilterDatabase" localSheetId="16" hidden="1">'tab 10'!$A$14:$K$95</definedName>
    <definedName name="_xlnm._FilterDatabase" localSheetId="17" hidden="1">'tab 11'!$A$10:$K$20</definedName>
    <definedName name="_xlnm._FilterDatabase" localSheetId="18" hidden="1">'tab 12'!$A$12:$K$47</definedName>
    <definedName name="_xlnm._FilterDatabase" localSheetId="19" hidden="1">'tab 13'!$A$13:$K$45</definedName>
    <definedName name="_xlnm._FilterDatabase" localSheetId="20" hidden="1">'tab 14'!$A$14:$K$128</definedName>
    <definedName name="_xlnm._FilterDatabase" localSheetId="21" hidden="1">'tab 15'!$A$185:$J$225</definedName>
    <definedName name="_xlnm._FilterDatabase" localSheetId="22" hidden="1">'tab 16'!$A$11:$K$20</definedName>
    <definedName name="_xlnm._FilterDatabase" localSheetId="23" hidden="1">'tab 17'!$A$14:$K$152</definedName>
    <definedName name="_xlnm._FilterDatabase" localSheetId="24" hidden="1">'tab 18'!$A$13:$K$70</definedName>
    <definedName name="_xlnm._FilterDatabase" localSheetId="25" hidden="1">'tab 19'!$A$12:$K$41</definedName>
    <definedName name="_xlnm._FilterDatabase" localSheetId="26" hidden="1">'tab 20'!$A$12:$K$33</definedName>
    <definedName name="_xlnm._FilterDatabase" localSheetId="30" hidden="1">'tab 24'!$A$1:$C$183</definedName>
    <definedName name="_xlnm._FilterDatabase" localSheetId="9" hidden="1">'tab 3'!$A$6:$Z$234</definedName>
    <definedName name="_xlnm._FilterDatabase" localSheetId="12" hidden="1">'tab 6'!$A$4:$K$130</definedName>
    <definedName name="_xlnm._FilterDatabase" localSheetId="14" hidden="1">'tab 8'!$A$13:$K$90</definedName>
    <definedName name="_xlnm._FilterDatabase" localSheetId="15" hidden="1">'tab 9'!$A$13:$K$62</definedName>
    <definedName name="DF_GRID_1" localSheetId="16">#REF!</definedName>
    <definedName name="DF_GRID_1" localSheetId="17">#REF!</definedName>
    <definedName name="DF_GRID_1" localSheetId="18">#REF!</definedName>
    <definedName name="DF_GRID_1" localSheetId="20">#REF!</definedName>
    <definedName name="DF_GRID_1" localSheetId="21">#REF!</definedName>
    <definedName name="DF_GRID_1" localSheetId="22">#REF!</definedName>
    <definedName name="DF_GRID_1" localSheetId="23">#REF!</definedName>
    <definedName name="DF_GRID_1" localSheetId="25">#REF!</definedName>
    <definedName name="DF_GRID_1" localSheetId="26">#REF!</definedName>
    <definedName name="DF_GRID_1" localSheetId="9">#REF!</definedName>
    <definedName name="DF_GRID_1" localSheetId="10">#REF!</definedName>
    <definedName name="DF_GRID_1" localSheetId="12">#REF!</definedName>
    <definedName name="DF_GRID_1">#REF!</definedName>
    <definedName name="kurz" localSheetId="12">[1]rozhodnutí!$N$34</definedName>
    <definedName name="kurz">[2]rozhodnutí!$L$26</definedName>
    <definedName name="_xlnm.Print_Titles" localSheetId="7">'tab 1'!$7:$8</definedName>
    <definedName name="_xlnm.Print_Titles" localSheetId="16">'tab 10'!$13:$14</definedName>
    <definedName name="_xlnm.Print_Titles" localSheetId="17">'tab 11'!$9:$10</definedName>
    <definedName name="_xlnm.Print_Titles" localSheetId="18">'tab 12'!$11:$12</definedName>
    <definedName name="_xlnm.Print_Titles" localSheetId="19">'tab 13'!$12:$13</definedName>
    <definedName name="_xlnm.Print_Titles" localSheetId="20">'tab 14'!$13:$14</definedName>
    <definedName name="_xlnm.Print_Titles" localSheetId="21">'tab 15'!$13:$14</definedName>
    <definedName name="_xlnm.Print_Titles" localSheetId="22">'tab 16'!$10:$11</definedName>
    <definedName name="_xlnm.Print_Titles" localSheetId="23">'tab 17'!$13:$14</definedName>
    <definedName name="_xlnm.Print_Titles" localSheetId="24">'tab 18'!$12:$13</definedName>
    <definedName name="_xlnm.Print_Titles" localSheetId="25">'tab 19'!$11:$12</definedName>
    <definedName name="_xlnm.Print_Titles" localSheetId="8">'tab 2'!$7:$8</definedName>
    <definedName name="_xlnm.Print_Titles" localSheetId="26">'tab 20'!$11:$12</definedName>
    <definedName name="_xlnm.Print_Titles" localSheetId="30">'tab 24'!$2:$3</definedName>
    <definedName name="_xlnm.Print_Titles" localSheetId="32">'tab 26'!$2:$3</definedName>
    <definedName name="_xlnm.Print_Titles" localSheetId="33">'tab 27'!$2:$3</definedName>
    <definedName name="_xlnm.Print_Titles" localSheetId="34">'tab 28'!$2:$3</definedName>
    <definedName name="_xlnm.Print_Titles" localSheetId="35">'tab 29'!$2:$4</definedName>
    <definedName name="_xlnm.Print_Titles" localSheetId="9">'tab 3'!$3:$6</definedName>
    <definedName name="_xlnm.Print_Titles" localSheetId="36">'tab 30'!$4:$7</definedName>
    <definedName name="_xlnm.Print_Titles" localSheetId="37">'tab 31'!$4:$7</definedName>
    <definedName name="_xlnm.Print_Titles" localSheetId="38">'tab 32'!$4:$7</definedName>
    <definedName name="_xlnm.Print_Titles" localSheetId="40">'tab 34'!$4:$7</definedName>
    <definedName name="_xlnm.Print_Titles" localSheetId="42">'tab 36'!$4:$7</definedName>
    <definedName name="_xlnm.Print_Titles" localSheetId="44">'tab 38'!$4:$7</definedName>
    <definedName name="_xlnm.Print_Titles" localSheetId="10">'tab 4'!$3:$4</definedName>
    <definedName name="_xlnm.Print_Titles" localSheetId="46">'tab 40'!$4:$7</definedName>
    <definedName name="_xlnm.Print_Titles" localSheetId="48">'tab 42'!$4:$7</definedName>
    <definedName name="_xlnm.Print_Titles" localSheetId="11">'tab 5'!$6:$7</definedName>
    <definedName name="_xlnm.Print_Titles" localSheetId="12">'tab 6'!$2:$4</definedName>
    <definedName name="_xlnm.Print_Titles" localSheetId="13">'tab 7'!$2:$3</definedName>
    <definedName name="_xlnm.Print_Titles" localSheetId="14">'tab 8'!$12:$13</definedName>
    <definedName name="_xlnm.Print_Titles" localSheetId="15">'tab 9'!$12:$13</definedName>
    <definedName name="_xlnm.Print_Area" localSheetId="2">'graf 3'!$A$1:$N$36</definedName>
    <definedName name="_xlnm.Print_Area" localSheetId="3">'graf 4'!$A$1:$L$20</definedName>
    <definedName name="_xlnm.Print_Area" localSheetId="4">'graf 5'!$A$1:$J$27</definedName>
    <definedName name="_xlnm.Print_Area" localSheetId="7">'tab 1'!$A$1:$G$285</definedName>
    <definedName name="_xlnm.Print_Area" localSheetId="16">'tab 10'!$A$1:$H$95</definedName>
    <definedName name="_xlnm.Print_Area" localSheetId="17">'tab 11'!$A$1:$H$20</definedName>
    <definedName name="_xlnm.Print_Area" localSheetId="18">'tab 12'!$A$1:$H$47</definedName>
    <definedName name="_xlnm.Print_Area" localSheetId="19">'tab 13'!$A$1:$H$45</definedName>
    <definedName name="_xlnm.Print_Area" localSheetId="20">'tab 14'!$A$1:$H$128</definedName>
    <definedName name="_xlnm.Print_Area" localSheetId="21">'tab 15'!$A$1:$H$226</definedName>
    <definedName name="_xlnm.Print_Area" localSheetId="22">'tab 16'!$A$1:$H$20</definedName>
    <definedName name="_xlnm.Print_Area" localSheetId="23">'tab 17'!$A$1:$H$152</definedName>
    <definedName name="_xlnm.Print_Area" localSheetId="24">'tab 18'!$A$1:$H$70</definedName>
    <definedName name="_xlnm.Print_Area" localSheetId="25">'tab 19'!$A$1:$H$41</definedName>
    <definedName name="_xlnm.Print_Area" localSheetId="26">'tab 20'!$A$1:$H$33</definedName>
    <definedName name="_xlnm.Print_Area" localSheetId="27">'tab 21'!$A$1:$C$7</definedName>
    <definedName name="_xlnm.Print_Area" localSheetId="28">'tab 22'!$A$1:$C$11</definedName>
    <definedName name="_xlnm.Print_Area" localSheetId="29">'tab 23'!$A$1:$C$26</definedName>
    <definedName name="_xlnm.Print_Area" localSheetId="30">'tab 24'!$A$1:$C$183</definedName>
    <definedName name="_xlnm.Print_Area" localSheetId="31">'tab 25'!$A$1:$C$12</definedName>
    <definedName name="_xlnm.Print_Area" localSheetId="34">'tab 28'!$A$1:$D$2544</definedName>
    <definedName name="_xlnm.Print_Area" localSheetId="9">'tab 3'!$A$1:$R$234</definedName>
    <definedName name="_xlnm.Print_Area" localSheetId="36">'tab 30'!$A$1:$G$170</definedName>
    <definedName name="_xlnm.Print_Area" localSheetId="37">'tab 31'!$A$1:$G$164</definedName>
    <definedName name="_xlnm.Print_Area" localSheetId="38">'tab 32'!$A$1:$G$140</definedName>
    <definedName name="_xlnm.Print_Area" localSheetId="39">'tab 33'!$A$1:$G$83</definedName>
    <definedName name="_xlnm.Print_Area" localSheetId="40">'tab 34'!$A$1:$G$140</definedName>
    <definedName name="_xlnm.Print_Area" localSheetId="41">'tab 35'!$A$1:$G$83</definedName>
    <definedName name="_xlnm.Print_Area" localSheetId="42">'tab 36'!$A$1:$G$140</definedName>
    <definedName name="_xlnm.Print_Area" localSheetId="43">'tab 37'!$A$1:$G$83</definedName>
    <definedName name="_xlnm.Print_Area" localSheetId="44">'tab 38'!$A$1:$G$140</definedName>
    <definedName name="_xlnm.Print_Area" localSheetId="45">'tab 39'!$A$1:$G$83</definedName>
    <definedName name="_xlnm.Print_Area" localSheetId="10">'tab 4'!$A$1:$F$65</definedName>
    <definedName name="_xlnm.Print_Area" localSheetId="46">'tab 40'!$A$1:$G$140</definedName>
    <definedName name="_xlnm.Print_Area" localSheetId="47">'tab 41'!$A$1:$G$83</definedName>
    <definedName name="_xlnm.Print_Area" localSheetId="48">'tab 42'!$A$1:$G$140</definedName>
    <definedName name="_xlnm.Print_Area" localSheetId="49">'tab 43'!$A$1:$G$83</definedName>
    <definedName name="_xlnm.Print_Area" localSheetId="11">'tab 5'!$A$1:$E$451</definedName>
    <definedName name="_xlnm.Print_Area" localSheetId="13">'tab 7'!$A$1:$J$72</definedName>
    <definedName name="_xlnm.Print_Area" localSheetId="14">'tab 8'!$A$1:$H$90</definedName>
    <definedName name="_xlnm.Print_Area" localSheetId="15">'tab 9'!$A$1:$H$62</definedName>
    <definedName name="_xlnm.Print_Area" localSheetId="6">Titul!$A$1:$N$29</definedName>
    <definedName name="SAPBEXhrIndnt" hidden="1">"Wide"</definedName>
    <definedName name="SAPsysID" hidden="1">"708C5W7SBKP804JT78WJ0JNKI"</definedName>
    <definedName name="SAPwbID" hidden="1">"ARS"</definedName>
    <definedName name="xx">#REF!</definedName>
    <definedName name="xxxx">#REF!</definedName>
    <definedName name="Z_038CF6B2_7B3F_4A01_A462_2733E395149B_.wvu.Cols" localSheetId="9" hidden="1">'tab 3'!$A:$A</definedName>
    <definedName name="Z_038CF6B2_7B3F_4A01_A462_2733E395149B_.wvu.PrintArea" localSheetId="9" hidden="1">'tab 3'!$A$2:$R$234</definedName>
    <definedName name="Z_038CF6B2_7B3F_4A01_A462_2733E395149B_.wvu.PrintTitles" localSheetId="9" hidden="1">'tab 3'!$3:$6</definedName>
    <definedName name="Z_040A417A_1A2A_4546_91E5_4FDAF814DD6C_.wvu.Cols" localSheetId="1" hidden="1">'graf 2'!$A:$A</definedName>
    <definedName name="Z_040A417A_1A2A_4546_91E5_4FDAF814DD6C_.wvu.Cols" localSheetId="10" hidden="1">'tab 4'!$B:$B</definedName>
    <definedName name="Z_040A417A_1A2A_4546_91E5_4FDAF814DD6C_.wvu.PrintArea" localSheetId="2" hidden="1">'graf 3'!$A$1:$N$36</definedName>
    <definedName name="Z_040A417A_1A2A_4546_91E5_4FDAF814DD6C_.wvu.PrintArea" localSheetId="3" hidden="1">'graf 4'!$A$1:$L$20</definedName>
    <definedName name="Z_040A417A_1A2A_4546_91E5_4FDAF814DD6C_.wvu.PrintArea" localSheetId="4" hidden="1">'graf 5'!$A$1:$J$27</definedName>
    <definedName name="Z_040A417A_1A2A_4546_91E5_4FDAF814DD6C_.wvu.PrintArea" localSheetId="6" hidden="1">Titul!$A$1:$N$29</definedName>
    <definedName name="Z_040A417A_1A2A_4546_91E5_4FDAF814DD6C_.wvu.PrintTitles" localSheetId="10" hidden="1">'tab 4'!$3:$4</definedName>
    <definedName name="Z_06955F1B_5DDC_4ACB_AC47_06215168C130_.wvu.Cols" localSheetId="9" hidden="1">'tab 3'!$A:$A</definedName>
    <definedName name="Z_06955F1B_5DDC_4ACB_AC47_06215168C130_.wvu.PrintArea" localSheetId="9" hidden="1">'tab 3'!$A$2:$R$234</definedName>
    <definedName name="Z_06955F1B_5DDC_4ACB_AC47_06215168C130_.wvu.PrintTitles" localSheetId="9" hidden="1">'tab 3'!$3:$6</definedName>
    <definedName name="Z_53E72506_0B1D_4F4A_A157_6DE69D2E678D_.wvu.Cols" localSheetId="1" hidden="1">'graf 2'!$A:$A</definedName>
    <definedName name="Z_53E72506_0B1D_4F4A_A157_6DE69D2E678D_.wvu.Cols" localSheetId="10" hidden="1">'tab 4'!$B:$B</definedName>
    <definedName name="Z_53E72506_0B1D_4F4A_A157_6DE69D2E678D_.wvu.FilterData" localSheetId="16" hidden="1">'tab 10'!$A$14:$H$95</definedName>
    <definedName name="Z_53E72506_0B1D_4F4A_A157_6DE69D2E678D_.wvu.FilterData" localSheetId="17" hidden="1">'tab 11'!$A$10:$H$20</definedName>
    <definedName name="Z_53E72506_0B1D_4F4A_A157_6DE69D2E678D_.wvu.FilterData" localSheetId="18" hidden="1">'tab 12'!$A$12:$H$47</definedName>
    <definedName name="Z_53E72506_0B1D_4F4A_A157_6DE69D2E678D_.wvu.FilterData" localSheetId="19" hidden="1">'tab 13'!$A$13:$H$45</definedName>
    <definedName name="Z_53E72506_0B1D_4F4A_A157_6DE69D2E678D_.wvu.FilterData" localSheetId="20" hidden="1">'tab 14'!$A$14:$H$128</definedName>
    <definedName name="Z_53E72506_0B1D_4F4A_A157_6DE69D2E678D_.wvu.FilterData" localSheetId="21" hidden="1">'tab 15'!$A$14:$H$226</definedName>
    <definedName name="Z_53E72506_0B1D_4F4A_A157_6DE69D2E678D_.wvu.FilterData" localSheetId="22" hidden="1">'tab 16'!$A$11:$H$20</definedName>
    <definedName name="Z_53E72506_0B1D_4F4A_A157_6DE69D2E678D_.wvu.FilterData" localSheetId="23" hidden="1">'tab 17'!$A$14:$H$152</definedName>
    <definedName name="Z_53E72506_0B1D_4F4A_A157_6DE69D2E678D_.wvu.FilterData" localSheetId="24" hidden="1">'tab 18'!$A$13:$H$70</definedName>
    <definedName name="Z_53E72506_0B1D_4F4A_A157_6DE69D2E678D_.wvu.FilterData" localSheetId="25" hidden="1">'tab 19'!$A$12:$H$41</definedName>
    <definedName name="Z_53E72506_0B1D_4F4A_A157_6DE69D2E678D_.wvu.FilterData" localSheetId="26" hidden="1">'tab 20'!$A$12:$H$33</definedName>
    <definedName name="Z_53E72506_0B1D_4F4A_A157_6DE69D2E678D_.wvu.FilterData" localSheetId="14" hidden="1">'tab 8'!$A$13:$H$90</definedName>
    <definedName name="Z_53E72506_0B1D_4F4A_A157_6DE69D2E678D_.wvu.FilterData" localSheetId="15" hidden="1">'tab 9'!$A$13:$H$62</definedName>
    <definedName name="Z_53E72506_0B1D_4F4A_A157_6DE69D2E678D_.wvu.PrintArea" localSheetId="2" hidden="1">'graf 3'!$A$1:$N$36</definedName>
    <definedName name="Z_53E72506_0B1D_4F4A_A157_6DE69D2E678D_.wvu.PrintArea" localSheetId="3" hidden="1">'graf 4'!$A$1:$L$20</definedName>
    <definedName name="Z_53E72506_0B1D_4F4A_A157_6DE69D2E678D_.wvu.PrintArea" localSheetId="4" hidden="1">'graf 5'!$A$1:$J$27</definedName>
    <definedName name="Z_53E72506_0B1D_4F4A_A157_6DE69D2E678D_.wvu.PrintArea" localSheetId="16" hidden="1">'tab 10'!$A$1:$H$95</definedName>
    <definedName name="Z_53E72506_0B1D_4F4A_A157_6DE69D2E678D_.wvu.PrintArea" localSheetId="17" hidden="1">'tab 11'!$A$1:$H$20</definedName>
    <definedName name="Z_53E72506_0B1D_4F4A_A157_6DE69D2E678D_.wvu.PrintArea" localSheetId="18" hidden="1">'tab 12'!$A$1:$H$47</definedName>
    <definedName name="Z_53E72506_0B1D_4F4A_A157_6DE69D2E678D_.wvu.PrintArea" localSheetId="19" hidden="1">'tab 13'!$A$1:$H$45</definedName>
    <definedName name="Z_53E72506_0B1D_4F4A_A157_6DE69D2E678D_.wvu.PrintArea" localSheetId="20" hidden="1">'tab 14'!$A$1:$H$128</definedName>
    <definedName name="Z_53E72506_0B1D_4F4A_A157_6DE69D2E678D_.wvu.PrintArea" localSheetId="21" hidden="1">'tab 15'!$A$1:$H$226</definedName>
    <definedName name="Z_53E72506_0B1D_4F4A_A157_6DE69D2E678D_.wvu.PrintArea" localSheetId="22" hidden="1">'tab 16'!$A$1:$H$20</definedName>
    <definedName name="Z_53E72506_0B1D_4F4A_A157_6DE69D2E678D_.wvu.PrintArea" localSheetId="23" hidden="1">'tab 17'!$A$1:$H$152</definedName>
    <definedName name="Z_53E72506_0B1D_4F4A_A157_6DE69D2E678D_.wvu.PrintArea" localSheetId="24" hidden="1">'tab 18'!$A$1:$H$70</definedName>
    <definedName name="Z_53E72506_0B1D_4F4A_A157_6DE69D2E678D_.wvu.PrintArea" localSheetId="25" hidden="1">'tab 19'!$A$1:$H$41</definedName>
    <definedName name="Z_53E72506_0B1D_4F4A_A157_6DE69D2E678D_.wvu.PrintArea" localSheetId="26" hidden="1">'tab 20'!$A$1:$H$33</definedName>
    <definedName name="Z_53E72506_0B1D_4F4A_A157_6DE69D2E678D_.wvu.PrintArea" localSheetId="10" hidden="1">'tab 4'!$A$1:$F$65</definedName>
    <definedName name="Z_53E72506_0B1D_4F4A_A157_6DE69D2E678D_.wvu.PrintArea" localSheetId="14" hidden="1">'tab 8'!$A$1:$H$90</definedName>
    <definedName name="Z_53E72506_0B1D_4F4A_A157_6DE69D2E678D_.wvu.PrintArea" localSheetId="15" hidden="1">'tab 9'!$A$1:$H$62</definedName>
    <definedName name="Z_53E72506_0B1D_4F4A_A157_6DE69D2E678D_.wvu.PrintArea" localSheetId="6" hidden="1">Titul!$A$1:$N$29</definedName>
    <definedName name="Z_53E72506_0B1D_4F4A_A157_6DE69D2E678D_.wvu.PrintTitles" localSheetId="16" hidden="1">'tab 10'!$13:$14</definedName>
    <definedName name="Z_53E72506_0B1D_4F4A_A157_6DE69D2E678D_.wvu.PrintTitles" localSheetId="17" hidden="1">'tab 11'!$9:$10</definedName>
    <definedName name="Z_53E72506_0B1D_4F4A_A157_6DE69D2E678D_.wvu.PrintTitles" localSheetId="18" hidden="1">'tab 12'!$11:$12</definedName>
    <definedName name="Z_53E72506_0B1D_4F4A_A157_6DE69D2E678D_.wvu.PrintTitles" localSheetId="19" hidden="1">'tab 13'!$12:$13</definedName>
    <definedName name="Z_53E72506_0B1D_4F4A_A157_6DE69D2E678D_.wvu.PrintTitles" localSheetId="20" hidden="1">'tab 14'!$13:$14</definedName>
    <definedName name="Z_53E72506_0B1D_4F4A_A157_6DE69D2E678D_.wvu.PrintTitles" localSheetId="21" hidden="1">'tab 15'!$13:$14</definedName>
    <definedName name="Z_53E72506_0B1D_4F4A_A157_6DE69D2E678D_.wvu.PrintTitles" localSheetId="22" hidden="1">'tab 16'!$10:$11</definedName>
    <definedName name="Z_53E72506_0B1D_4F4A_A157_6DE69D2E678D_.wvu.PrintTitles" localSheetId="23" hidden="1">'tab 17'!$13:$14</definedName>
    <definedName name="Z_53E72506_0B1D_4F4A_A157_6DE69D2E678D_.wvu.PrintTitles" localSheetId="24" hidden="1">'tab 18'!$12:$13</definedName>
    <definedName name="Z_53E72506_0B1D_4F4A_A157_6DE69D2E678D_.wvu.PrintTitles" localSheetId="25" hidden="1">'tab 19'!$11:$12</definedName>
    <definedName name="Z_53E72506_0B1D_4F4A_A157_6DE69D2E678D_.wvu.PrintTitles" localSheetId="26" hidden="1">'tab 20'!$11:$12</definedName>
    <definedName name="Z_53E72506_0B1D_4F4A_A157_6DE69D2E678D_.wvu.PrintTitles" localSheetId="10" hidden="1">'tab 4'!$3:$4</definedName>
    <definedName name="Z_53E72506_0B1D_4F4A_A157_6DE69D2E678D_.wvu.PrintTitles" localSheetId="14" hidden="1">'tab 8'!$12:$13</definedName>
    <definedName name="Z_53E72506_0B1D_4F4A_A157_6DE69D2E678D_.wvu.PrintTitles" localSheetId="15" hidden="1">'tab 9'!$12:$13</definedName>
    <definedName name="Z_61B615FA_A35B_4CBE_9433_E2564F62A4F7_.wvu.Cols" localSheetId="9" hidden="1">'tab 3'!$A:$A</definedName>
    <definedName name="Z_61B615FA_A35B_4CBE_9433_E2564F62A4F7_.wvu.PrintArea" localSheetId="9" hidden="1">'tab 3'!$A$2:$R$234</definedName>
    <definedName name="Z_61B615FA_A35B_4CBE_9433_E2564F62A4F7_.wvu.PrintTitles" localSheetId="9" hidden="1">'tab 3'!$3:$6</definedName>
    <definedName name="Z_7BA3C5DE_8A6A_449C_A7D7_FD0BB6C73A08_.wvu.Cols" localSheetId="10" hidden="1">'tab 4'!$B:$B</definedName>
    <definedName name="Z_7BA3C5DE_8A6A_449C_A7D7_FD0BB6C73A08_.wvu.FilterData" localSheetId="30" hidden="1">'tab 24'!$A$3:$C$183</definedName>
    <definedName name="Z_7BA3C5DE_8A6A_449C_A7D7_FD0BB6C73A08_.wvu.PrintArea" localSheetId="2" hidden="1">'graf 3'!$A$1:$N$36</definedName>
    <definedName name="Z_7BA3C5DE_8A6A_449C_A7D7_FD0BB6C73A08_.wvu.PrintArea" localSheetId="3" hidden="1">'graf 4'!$A$1:$L$20</definedName>
    <definedName name="Z_7BA3C5DE_8A6A_449C_A7D7_FD0BB6C73A08_.wvu.PrintArea" localSheetId="4" hidden="1">'graf 5'!$A$1:$J$27</definedName>
    <definedName name="Z_7BA3C5DE_8A6A_449C_A7D7_FD0BB6C73A08_.wvu.PrintArea" localSheetId="16" hidden="1">'tab 10'!$A$1:$H$95</definedName>
    <definedName name="Z_7BA3C5DE_8A6A_449C_A7D7_FD0BB6C73A08_.wvu.PrintArea" localSheetId="17" hidden="1">'tab 11'!$A$1:$H$20</definedName>
    <definedName name="Z_7BA3C5DE_8A6A_449C_A7D7_FD0BB6C73A08_.wvu.PrintArea" localSheetId="18" hidden="1">'tab 12'!$A$1:$H$47</definedName>
    <definedName name="Z_7BA3C5DE_8A6A_449C_A7D7_FD0BB6C73A08_.wvu.PrintArea" localSheetId="19" hidden="1">'tab 13'!$A$1:$H$45</definedName>
    <definedName name="Z_7BA3C5DE_8A6A_449C_A7D7_FD0BB6C73A08_.wvu.PrintArea" localSheetId="20" hidden="1">'tab 14'!$A$1:$H$128</definedName>
    <definedName name="Z_7BA3C5DE_8A6A_449C_A7D7_FD0BB6C73A08_.wvu.PrintArea" localSheetId="21" hidden="1">'tab 15'!$A$1:$H$226</definedName>
    <definedName name="Z_7BA3C5DE_8A6A_449C_A7D7_FD0BB6C73A08_.wvu.PrintArea" localSheetId="22" hidden="1">'tab 16'!$A$1:$H$20</definedName>
    <definedName name="Z_7BA3C5DE_8A6A_449C_A7D7_FD0BB6C73A08_.wvu.PrintArea" localSheetId="23" hidden="1">'tab 17'!$A$1:$H$152</definedName>
    <definedName name="Z_7BA3C5DE_8A6A_449C_A7D7_FD0BB6C73A08_.wvu.PrintArea" localSheetId="24" hidden="1">'tab 18'!$A$1:$H$70</definedName>
    <definedName name="Z_7BA3C5DE_8A6A_449C_A7D7_FD0BB6C73A08_.wvu.PrintArea" localSheetId="25" hidden="1">'tab 19'!$A$1:$H$41</definedName>
    <definedName name="Z_7BA3C5DE_8A6A_449C_A7D7_FD0BB6C73A08_.wvu.PrintArea" localSheetId="26" hidden="1">'tab 20'!$A$1:$H$33</definedName>
    <definedName name="Z_7BA3C5DE_8A6A_449C_A7D7_FD0BB6C73A08_.wvu.PrintArea" localSheetId="27" hidden="1">'tab 21'!$A$1:$C$7</definedName>
    <definedName name="Z_7BA3C5DE_8A6A_449C_A7D7_FD0BB6C73A08_.wvu.PrintArea" localSheetId="28" hidden="1">'tab 22'!$A$1:$C$11</definedName>
    <definedName name="Z_7BA3C5DE_8A6A_449C_A7D7_FD0BB6C73A08_.wvu.PrintArea" localSheetId="29" hidden="1">'tab 23'!$A$1:$C$27</definedName>
    <definedName name="Z_7BA3C5DE_8A6A_449C_A7D7_FD0BB6C73A08_.wvu.PrintArea" localSheetId="30" hidden="1">'tab 24'!$A$1:$C$183</definedName>
    <definedName name="Z_7BA3C5DE_8A6A_449C_A7D7_FD0BB6C73A08_.wvu.PrintArea" localSheetId="31" hidden="1">'tab 25'!$A$1:$C$12</definedName>
    <definedName name="Z_7BA3C5DE_8A6A_449C_A7D7_FD0BB6C73A08_.wvu.PrintArea" localSheetId="36" hidden="1">'tab 30'!$A$1:$F$166</definedName>
    <definedName name="Z_7BA3C5DE_8A6A_449C_A7D7_FD0BB6C73A08_.wvu.PrintArea" localSheetId="37" hidden="1">'tab 31'!$A$1:$G$164</definedName>
    <definedName name="Z_7BA3C5DE_8A6A_449C_A7D7_FD0BB6C73A08_.wvu.PrintArea" localSheetId="38" hidden="1">'tab 32'!$A$1:$G$141</definedName>
    <definedName name="Z_7BA3C5DE_8A6A_449C_A7D7_FD0BB6C73A08_.wvu.PrintArea" localSheetId="40" hidden="1">'tab 34'!$A$1:$G$123</definedName>
    <definedName name="Z_7BA3C5DE_8A6A_449C_A7D7_FD0BB6C73A08_.wvu.PrintArea" localSheetId="42" hidden="1">'tab 36'!$A$1:$G$146</definedName>
    <definedName name="Z_7BA3C5DE_8A6A_449C_A7D7_FD0BB6C73A08_.wvu.PrintArea" localSheetId="44" hidden="1">'tab 38'!$A$1:$G$135</definedName>
    <definedName name="Z_7BA3C5DE_8A6A_449C_A7D7_FD0BB6C73A08_.wvu.PrintArea" localSheetId="46" hidden="1">'tab 40'!$A$1:$G$146</definedName>
    <definedName name="Z_7BA3C5DE_8A6A_449C_A7D7_FD0BB6C73A08_.wvu.PrintArea" localSheetId="48" hidden="1">'tab 42'!$A$1:$G$146</definedName>
    <definedName name="Z_7BA3C5DE_8A6A_449C_A7D7_FD0BB6C73A08_.wvu.PrintArea" localSheetId="14" hidden="1">'tab 8'!$A$1:$H$90</definedName>
    <definedName name="Z_7BA3C5DE_8A6A_449C_A7D7_FD0BB6C73A08_.wvu.PrintArea" localSheetId="15" hidden="1">'tab 9'!$A$1:$H$62</definedName>
    <definedName name="Z_7BA3C5DE_8A6A_449C_A7D7_FD0BB6C73A08_.wvu.PrintArea" localSheetId="6" hidden="1">Titul!$A$1:$N$29</definedName>
    <definedName name="Z_7BA3C5DE_8A6A_449C_A7D7_FD0BB6C73A08_.wvu.PrintTitles" localSheetId="16" hidden="1">'tab 10'!$13:$14</definedName>
    <definedName name="Z_7BA3C5DE_8A6A_449C_A7D7_FD0BB6C73A08_.wvu.PrintTitles" localSheetId="17" hidden="1">'tab 11'!$9:$10</definedName>
    <definedName name="Z_7BA3C5DE_8A6A_449C_A7D7_FD0BB6C73A08_.wvu.PrintTitles" localSheetId="18" hidden="1">'tab 12'!$11:$12</definedName>
    <definedName name="Z_7BA3C5DE_8A6A_449C_A7D7_FD0BB6C73A08_.wvu.PrintTitles" localSheetId="19" hidden="1">'tab 13'!$12:$13</definedName>
    <definedName name="Z_7BA3C5DE_8A6A_449C_A7D7_FD0BB6C73A08_.wvu.PrintTitles" localSheetId="20" hidden="1">'tab 14'!$13:$14</definedName>
    <definedName name="Z_7BA3C5DE_8A6A_449C_A7D7_FD0BB6C73A08_.wvu.PrintTitles" localSheetId="21" hidden="1">'tab 15'!$13:$14</definedName>
    <definedName name="Z_7BA3C5DE_8A6A_449C_A7D7_FD0BB6C73A08_.wvu.PrintTitles" localSheetId="22" hidden="1">'tab 16'!$10:$11</definedName>
    <definedName name="Z_7BA3C5DE_8A6A_449C_A7D7_FD0BB6C73A08_.wvu.PrintTitles" localSheetId="23" hidden="1">'tab 17'!$13:$14</definedName>
    <definedName name="Z_7BA3C5DE_8A6A_449C_A7D7_FD0BB6C73A08_.wvu.PrintTitles" localSheetId="24" hidden="1">'tab 18'!$12:$13</definedName>
    <definedName name="Z_7BA3C5DE_8A6A_449C_A7D7_FD0BB6C73A08_.wvu.PrintTitles" localSheetId="25" hidden="1">'tab 19'!$11:$12</definedName>
    <definedName name="Z_7BA3C5DE_8A6A_449C_A7D7_FD0BB6C73A08_.wvu.PrintTitles" localSheetId="26" hidden="1">'tab 20'!$11:$12</definedName>
    <definedName name="Z_7BA3C5DE_8A6A_449C_A7D7_FD0BB6C73A08_.wvu.PrintTitles" localSheetId="30" hidden="1">'tab 24'!$2:$3</definedName>
    <definedName name="Z_7BA3C5DE_8A6A_449C_A7D7_FD0BB6C73A08_.wvu.PrintTitles" localSheetId="36" hidden="1">'tab 30'!$4:$7</definedName>
    <definedName name="Z_7BA3C5DE_8A6A_449C_A7D7_FD0BB6C73A08_.wvu.PrintTitles" localSheetId="37" hidden="1">'tab 31'!$4:$7</definedName>
    <definedName name="Z_7BA3C5DE_8A6A_449C_A7D7_FD0BB6C73A08_.wvu.PrintTitles" localSheetId="38" hidden="1">'tab 32'!$4:$7</definedName>
    <definedName name="Z_7BA3C5DE_8A6A_449C_A7D7_FD0BB6C73A08_.wvu.PrintTitles" localSheetId="40" hidden="1">'tab 34'!$4:$7</definedName>
    <definedName name="Z_7BA3C5DE_8A6A_449C_A7D7_FD0BB6C73A08_.wvu.PrintTitles" localSheetId="42" hidden="1">'tab 36'!$4:$7</definedName>
    <definedName name="Z_7BA3C5DE_8A6A_449C_A7D7_FD0BB6C73A08_.wvu.PrintTitles" localSheetId="44" hidden="1">'tab 38'!$4:$7</definedName>
    <definedName name="Z_7BA3C5DE_8A6A_449C_A7D7_FD0BB6C73A08_.wvu.PrintTitles" localSheetId="46" hidden="1">'tab 40'!$4:$7</definedName>
    <definedName name="Z_7BA3C5DE_8A6A_449C_A7D7_FD0BB6C73A08_.wvu.PrintTitles" localSheetId="48" hidden="1">'tab 42'!$4:$7</definedName>
    <definedName name="Z_7BA3C5DE_8A6A_449C_A7D7_FD0BB6C73A08_.wvu.PrintTitles" localSheetId="14" hidden="1">'tab 8'!$12:$13</definedName>
    <definedName name="Z_7BA3C5DE_8A6A_449C_A7D7_FD0BB6C73A08_.wvu.PrintTitles" localSheetId="15" hidden="1">'tab 9'!$12:$13</definedName>
    <definedName name="Z_8135008D_FA09_47D0_A3D6_431443FF0074_.wvu.Cols" localSheetId="9" hidden="1">'tab 3'!$A:$A</definedName>
    <definedName name="Z_8135008D_FA09_47D0_A3D6_431443FF0074_.wvu.PrintArea" localSheetId="9" hidden="1">'tab 3'!$A$2:$R$234</definedName>
    <definedName name="Z_8135008D_FA09_47D0_A3D6_431443FF0074_.wvu.PrintTitles" localSheetId="9" hidden="1">'tab 3'!$3:$6</definedName>
    <definedName name="Z_816DCA7E_FC41_44AE_85AF_FE12F0BC4BE0_.wvu.Cols" localSheetId="9" hidden="1">'tab 3'!$A:$A,'tab 3'!#REF!</definedName>
    <definedName name="Z_816DCA7E_FC41_44AE_85AF_FE12F0BC4BE0_.wvu.PrintArea" localSheetId="9" hidden="1">'tab 3'!$A$2:$R$234</definedName>
    <definedName name="Z_816DCA7E_FC41_44AE_85AF_FE12F0BC4BE0_.wvu.PrintTitles" localSheetId="9" hidden="1">'tab 3'!$3:$6</definedName>
    <definedName name="Z_93F2F524_822E_4393_B685_8677486B23E3_.wvu.Cols" localSheetId="1" hidden="1">'graf 2'!$A:$A</definedName>
    <definedName name="Z_93F2F524_822E_4393_B685_8677486B23E3_.wvu.Cols" localSheetId="10" hidden="1">'tab 4'!$B:$B</definedName>
    <definedName name="Z_93F2F524_822E_4393_B685_8677486B23E3_.wvu.PrintArea" localSheetId="2" hidden="1">'graf 3'!$A$1:$N$36</definedName>
    <definedName name="Z_93F2F524_822E_4393_B685_8677486B23E3_.wvu.PrintArea" localSheetId="3" hidden="1">'graf 4'!$A$1:$L$20</definedName>
    <definedName name="Z_93F2F524_822E_4393_B685_8677486B23E3_.wvu.PrintArea" localSheetId="4" hidden="1">'graf 5'!$A$1:$J$27</definedName>
    <definedName name="Z_93F2F524_822E_4393_B685_8677486B23E3_.wvu.PrintArea" localSheetId="16" hidden="1">'tab 10'!$A$1:$H$95</definedName>
    <definedName name="Z_93F2F524_822E_4393_B685_8677486B23E3_.wvu.PrintArea" localSheetId="17" hidden="1">'tab 11'!$A$1:$H$20</definedName>
    <definedName name="Z_93F2F524_822E_4393_B685_8677486B23E3_.wvu.PrintArea" localSheetId="18" hidden="1">'tab 12'!$A$1:$H$47</definedName>
    <definedName name="Z_93F2F524_822E_4393_B685_8677486B23E3_.wvu.PrintArea" localSheetId="19" hidden="1">'tab 13'!$A$1:$H$45</definedName>
    <definedName name="Z_93F2F524_822E_4393_B685_8677486B23E3_.wvu.PrintArea" localSheetId="20" hidden="1">'tab 14'!$A$1:$H$128</definedName>
    <definedName name="Z_93F2F524_822E_4393_B685_8677486B23E3_.wvu.PrintArea" localSheetId="21" hidden="1">'tab 15'!$A$1:$H$226</definedName>
    <definedName name="Z_93F2F524_822E_4393_B685_8677486B23E3_.wvu.PrintArea" localSheetId="22" hidden="1">'tab 16'!$A$1:$H$20</definedName>
    <definedName name="Z_93F2F524_822E_4393_B685_8677486B23E3_.wvu.PrintArea" localSheetId="23" hidden="1">'tab 17'!$A$1:$H$152</definedName>
    <definedName name="Z_93F2F524_822E_4393_B685_8677486B23E3_.wvu.PrintArea" localSheetId="24" hidden="1">'tab 18'!$A$1:$H$70</definedName>
    <definedName name="Z_93F2F524_822E_4393_B685_8677486B23E3_.wvu.PrintArea" localSheetId="25" hidden="1">'tab 19'!$A$1:$H$41</definedName>
    <definedName name="Z_93F2F524_822E_4393_B685_8677486B23E3_.wvu.PrintArea" localSheetId="26" hidden="1">'tab 20'!$A$1:$H$33</definedName>
    <definedName name="Z_93F2F524_822E_4393_B685_8677486B23E3_.wvu.PrintArea" localSheetId="14" hidden="1">'tab 8'!$A$1:$H$90</definedName>
    <definedName name="Z_93F2F524_822E_4393_B685_8677486B23E3_.wvu.PrintArea" localSheetId="15" hidden="1">'tab 9'!$A$1:$H$62</definedName>
    <definedName name="Z_93F2F524_822E_4393_B685_8677486B23E3_.wvu.PrintArea" localSheetId="6" hidden="1">Titul!$A$1:$N$29</definedName>
    <definedName name="Z_93F2F524_822E_4393_B685_8677486B23E3_.wvu.PrintTitles" localSheetId="16" hidden="1">'tab 10'!$13:$14</definedName>
    <definedName name="Z_93F2F524_822E_4393_B685_8677486B23E3_.wvu.PrintTitles" localSheetId="17" hidden="1">'tab 11'!$9:$10</definedName>
    <definedName name="Z_93F2F524_822E_4393_B685_8677486B23E3_.wvu.PrintTitles" localSheetId="18" hidden="1">'tab 12'!$11:$12</definedName>
    <definedName name="Z_93F2F524_822E_4393_B685_8677486B23E3_.wvu.PrintTitles" localSheetId="19" hidden="1">'tab 13'!$12:$13</definedName>
    <definedName name="Z_93F2F524_822E_4393_B685_8677486B23E3_.wvu.PrintTitles" localSheetId="20" hidden="1">'tab 14'!$13:$14</definedName>
    <definedName name="Z_93F2F524_822E_4393_B685_8677486B23E3_.wvu.PrintTitles" localSheetId="21" hidden="1">'tab 15'!$13:$14</definedName>
    <definedName name="Z_93F2F524_822E_4393_B685_8677486B23E3_.wvu.PrintTitles" localSheetId="22" hidden="1">'tab 16'!$10:$11</definedName>
    <definedName name="Z_93F2F524_822E_4393_B685_8677486B23E3_.wvu.PrintTitles" localSheetId="23" hidden="1">'tab 17'!$13:$14</definedName>
    <definedName name="Z_93F2F524_822E_4393_B685_8677486B23E3_.wvu.PrintTitles" localSheetId="24" hidden="1">'tab 18'!$12:$13</definedName>
    <definedName name="Z_93F2F524_822E_4393_B685_8677486B23E3_.wvu.PrintTitles" localSheetId="25" hidden="1">'tab 19'!$11:$12</definedName>
    <definedName name="Z_93F2F524_822E_4393_B685_8677486B23E3_.wvu.PrintTitles" localSheetId="26" hidden="1">'tab 20'!$11:$12</definedName>
    <definedName name="Z_93F2F524_822E_4393_B685_8677486B23E3_.wvu.PrintTitles" localSheetId="10" hidden="1">'tab 4'!$3:$4</definedName>
    <definedName name="Z_93F2F524_822E_4393_B685_8677486B23E3_.wvu.PrintTitles" localSheetId="14" hidden="1">'tab 8'!$12:$13</definedName>
    <definedName name="Z_93F2F524_822E_4393_B685_8677486B23E3_.wvu.PrintTitles" localSheetId="15" hidden="1">'tab 9'!$12:$13</definedName>
    <definedName name="Z_A45EA3DE_5B96_4607_A0C5_478ED8E5C5A2_.wvu.Cols" localSheetId="9" hidden="1">'tab 3'!$A:$A,'tab 3'!#REF!</definedName>
    <definedName name="Z_A45EA3DE_5B96_4607_A0C5_478ED8E5C5A2_.wvu.PrintArea" localSheetId="9" hidden="1">'tab 3'!$A$2:$R$234</definedName>
    <definedName name="Z_A45EA3DE_5B96_4607_A0C5_478ED8E5C5A2_.wvu.PrintTitles" localSheetId="9" hidden="1">'tab 3'!$3:$6</definedName>
    <definedName name="Z_A75D8D73_D84E_45ED_81CC_3AB447ABD77C_.wvu.Cols" localSheetId="9" hidden="1">'tab 3'!#REF!</definedName>
    <definedName name="Z_A75D8D73_D84E_45ED_81CC_3AB447ABD77C_.wvu.PrintArea" localSheetId="9" hidden="1">'tab 3'!$A$2:$R$234</definedName>
    <definedName name="Z_A75D8D73_D84E_45ED_81CC_3AB447ABD77C_.wvu.PrintTitles" localSheetId="9" hidden="1">'tab 3'!$3:$6</definedName>
    <definedName name="Z_ACBE103E_D216_4C19_86CA_1FEE6266433A_.wvu.Cols" localSheetId="30" hidden="1">'tab 24'!#REF!,'tab 24'!#REF!</definedName>
    <definedName name="Z_ACBE103E_D216_4C19_86CA_1FEE6266433A_.wvu.FilterData" localSheetId="30" hidden="1">'tab 24'!$A$3:$C$183</definedName>
    <definedName name="Z_ACBE103E_D216_4C19_86CA_1FEE6266433A_.wvu.PrintArea" localSheetId="2" hidden="1">'graf 3'!$A$1:$N$36</definedName>
    <definedName name="Z_ACBE103E_D216_4C19_86CA_1FEE6266433A_.wvu.PrintArea" localSheetId="3" hidden="1">'graf 4'!$A$1:$J$23</definedName>
    <definedName name="Z_ACBE103E_D216_4C19_86CA_1FEE6266433A_.wvu.PrintArea" localSheetId="4" hidden="1">'graf 5'!$A$1:$I$29</definedName>
    <definedName name="Z_ACBE103E_D216_4C19_86CA_1FEE6266433A_.wvu.PrintArea" localSheetId="29" hidden="1">'tab 23'!$A$1:$C$27</definedName>
    <definedName name="Z_ACBE103E_D216_4C19_86CA_1FEE6266433A_.wvu.PrintArea" localSheetId="30" hidden="1">'tab 24'!$A$1:$C$183</definedName>
    <definedName name="Z_ACBE103E_D216_4C19_86CA_1FEE6266433A_.wvu.PrintTitles" localSheetId="30" hidden="1">'tab 24'!$2:$3</definedName>
    <definedName name="Z_AF65B0D2_A89B_4D75_B4AE_5BFEE1615BA9_.wvu.Cols" localSheetId="9" hidden="1">'tab 3'!$A:$A</definedName>
    <definedName name="Z_AF65B0D2_A89B_4D75_B4AE_5BFEE1615BA9_.wvu.PrintArea" localSheetId="9" hidden="1">'tab 3'!$A$2:$R$234</definedName>
    <definedName name="Z_AF65B0D2_A89B_4D75_B4AE_5BFEE1615BA9_.wvu.PrintTitles" localSheetId="9" hidden="1">'tab 3'!$3:$6</definedName>
    <definedName name="Z_B44BB22B_FBD0_4AC6_A8B4_CC1EB720AEFD_.wvu.Cols" localSheetId="1" hidden="1">'graf 2'!$A:$A</definedName>
    <definedName name="Z_B44BB22B_FBD0_4AC6_A8B4_CC1EB720AEFD_.wvu.Cols" localSheetId="10" hidden="1">'tab 4'!$B:$B</definedName>
    <definedName name="Z_B44BB22B_FBD0_4AC6_A8B4_CC1EB720AEFD_.wvu.FilterData" localSheetId="30" hidden="1">'tab 24'!$A$1:$C$183</definedName>
    <definedName name="Z_B44BB22B_FBD0_4AC6_A8B4_CC1EB720AEFD_.wvu.PrintArea" localSheetId="2" hidden="1">'graf 3'!$A$1:$N$36</definedName>
    <definedName name="Z_B44BB22B_FBD0_4AC6_A8B4_CC1EB720AEFD_.wvu.PrintArea" localSheetId="3" hidden="1">'graf 4'!$A$1:$L$20</definedName>
    <definedName name="Z_B44BB22B_FBD0_4AC6_A8B4_CC1EB720AEFD_.wvu.PrintArea" localSheetId="4" hidden="1">'graf 5'!$A$1:$J$27</definedName>
    <definedName name="Z_B44BB22B_FBD0_4AC6_A8B4_CC1EB720AEFD_.wvu.PrintArea" localSheetId="27" hidden="1">'tab 21'!$A$1:$C$7</definedName>
    <definedName name="Z_B44BB22B_FBD0_4AC6_A8B4_CC1EB720AEFD_.wvu.PrintArea" localSheetId="28" hidden="1">'tab 22'!$A$1:$C$11</definedName>
    <definedName name="Z_B44BB22B_FBD0_4AC6_A8B4_CC1EB720AEFD_.wvu.PrintArea" localSheetId="29" hidden="1">'tab 23'!$A$1:$C$27</definedName>
    <definedName name="Z_B44BB22B_FBD0_4AC6_A8B4_CC1EB720AEFD_.wvu.PrintArea" localSheetId="30" hidden="1">'tab 24'!$A$1:$C$183</definedName>
    <definedName name="Z_B44BB22B_FBD0_4AC6_A8B4_CC1EB720AEFD_.wvu.PrintArea" localSheetId="31" hidden="1">'tab 25'!$A$1:$C$12</definedName>
    <definedName name="Z_B44BB22B_FBD0_4AC6_A8B4_CC1EB720AEFD_.wvu.PrintArea" localSheetId="36" hidden="1">'tab 30'!$A$1:$F$166</definedName>
    <definedName name="Z_B44BB22B_FBD0_4AC6_A8B4_CC1EB720AEFD_.wvu.PrintArea" localSheetId="37" hidden="1">'tab 31'!$A$1:$G$164</definedName>
    <definedName name="Z_B44BB22B_FBD0_4AC6_A8B4_CC1EB720AEFD_.wvu.PrintArea" localSheetId="38" hidden="1">'tab 32'!$A$1:$G$141</definedName>
    <definedName name="Z_B44BB22B_FBD0_4AC6_A8B4_CC1EB720AEFD_.wvu.PrintArea" localSheetId="40" hidden="1">'tab 34'!$A$1:$G$123</definedName>
    <definedName name="Z_B44BB22B_FBD0_4AC6_A8B4_CC1EB720AEFD_.wvu.PrintArea" localSheetId="42" hidden="1">'tab 36'!$A$1:$G$146</definedName>
    <definedName name="Z_B44BB22B_FBD0_4AC6_A8B4_CC1EB720AEFD_.wvu.PrintArea" localSheetId="44" hidden="1">'tab 38'!$A$1:$G$135</definedName>
    <definedName name="Z_B44BB22B_FBD0_4AC6_A8B4_CC1EB720AEFD_.wvu.PrintArea" localSheetId="46" hidden="1">'tab 40'!$A$1:$G$146</definedName>
    <definedName name="Z_B44BB22B_FBD0_4AC6_A8B4_CC1EB720AEFD_.wvu.PrintArea" localSheetId="48" hidden="1">'tab 42'!$A$1:$G$146</definedName>
    <definedName name="Z_B44BB22B_FBD0_4AC6_A8B4_CC1EB720AEFD_.wvu.PrintArea" localSheetId="49" hidden="1">'tab 43'!$A$1:$G$83</definedName>
    <definedName name="Z_B44BB22B_FBD0_4AC6_A8B4_CC1EB720AEFD_.wvu.PrintArea" localSheetId="6" hidden="1">Titul!$A$1:$N$29</definedName>
    <definedName name="Z_B44BB22B_FBD0_4AC6_A8B4_CC1EB720AEFD_.wvu.PrintTitles" localSheetId="30" hidden="1">'tab 24'!$2:$3</definedName>
    <definedName name="Z_B44BB22B_FBD0_4AC6_A8B4_CC1EB720AEFD_.wvu.PrintTitles" localSheetId="36" hidden="1">'tab 30'!$4:$7</definedName>
    <definedName name="Z_B44BB22B_FBD0_4AC6_A8B4_CC1EB720AEFD_.wvu.PrintTitles" localSheetId="37" hidden="1">'tab 31'!$4:$7</definedName>
    <definedName name="Z_B44BB22B_FBD0_4AC6_A8B4_CC1EB720AEFD_.wvu.PrintTitles" localSheetId="38" hidden="1">'tab 32'!$4:$7</definedName>
    <definedName name="Z_B44BB22B_FBD0_4AC6_A8B4_CC1EB720AEFD_.wvu.PrintTitles" localSheetId="40" hidden="1">'tab 34'!$4:$7</definedName>
    <definedName name="Z_B44BB22B_FBD0_4AC6_A8B4_CC1EB720AEFD_.wvu.PrintTitles" localSheetId="42" hidden="1">'tab 36'!$4:$7</definedName>
    <definedName name="Z_B44BB22B_FBD0_4AC6_A8B4_CC1EB720AEFD_.wvu.PrintTitles" localSheetId="44" hidden="1">'tab 38'!$4:$7</definedName>
    <definedName name="Z_B44BB22B_FBD0_4AC6_A8B4_CC1EB720AEFD_.wvu.PrintTitles" localSheetId="46" hidden="1">'tab 40'!$4:$7</definedName>
    <definedName name="Z_B44BB22B_FBD0_4AC6_A8B4_CC1EB720AEFD_.wvu.PrintTitles" localSheetId="48" hidden="1">'tab 42'!$4:$7</definedName>
    <definedName name="Z_B987D3EC_F819_4A27_976A_1583D9C2229A_.wvu.Cols" localSheetId="30" hidden="1">'tab 24'!#REF!,'tab 24'!#REF!</definedName>
    <definedName name="Z_B987D3EC_F819_4A27_976A_1583D9C2229A_.wvu.FilterData" localSheetId="30" hidden="1">'tab 24'!$A$3:$C$183</definedName>
    <definedName name="Z_B987D3EC_F819_4A27_976A_1583D9C2229A_.wvu.PrintArea" localSheetId="29" hidden="1">'tab 23'!$A$1:$C$27</definedName>
    <definedName name="Z_B987D3EC_F819_4A27_976A_1583D9C2229A_.wvu.PrintTitles" localSheetId="30" hidden="1">'tab 24'!$2:$3</definedName>
    <definedName name="Z_B987D3EC_F819_4A27_976A_1583D9C2229A_.wvu.Rows" localSheetId="29" hidden="1">'tab 23'!$32:$32</definedName>
    <definedName name="Z_B987D3EC_F819_4A27_976A_1583D9C2229A_.wvu.Rows" localSheetId="30" hidden="1">'tab 24'!#REF!</definedName>
    <definedName name="Z_B987D3EC_F819_4A27_976A_1583D9C2229A_.wvu.Rows" localSheetId="31" hidden="1">'tab 25'!$7:$8,'tab 25'!$12:$12</definedName>
    <definedName name="Z_C49FCFC9_CF51_484E_9F6E_E5FACC7A48A4_.wvu.Cols" localSheetId="9" hidden="1">'tab 3'!$A:$A,'tab 3'!#REF!</definedName>
    <definedName name="Z_C49FCFC9_CF51_484E_9F6E_E5FACC7A48A4_.wvu.PrintArea" localSheetId="9" hidden="1">'tab 3'!$A$2:$R$234</definedName>
    <definedName name="Z_C49FCFC9_CF51_484E_9F6E_E5FACC7A48A4_.wvu.PrintTitles" localSheetId="9" hidden="1">'tab 3'!$3:$6</definedName>
    <definedName name="Z_EBE613F2_32CB_4E3D_B0BB_2E9DFB67D43D_.wvu.Cols" localSheetId="9" hidden="1">'tab 3'!$A:$A</definedName>
    <definedName name="Z_EBE613F2_32CB_4E3D_B0BB_2E9DFB67D43D_.wvu.PrintArea" localSheetId="9" hidden="1">'tab 3'!$A$2:$R$234</definedName>
    <definedName name="Z_EBE613F2_32CB_4E3D_B0BB_2E9DFB67D43D_.wvu.PrintTitles" localSheetId="9" hidden="1">'tab 3'!$3:$6</definedName>
    <definedName name="ZÚ">#REF!</definedName>
  </definedNames>
  <calcPr calcId="191029"/>
  <customWorkbookViews>
    <customWorkbookView name="Metelka Tomáš – osobní zobrazení" guid="{53E72506-0B1D-4F4A-A157-6DE69D2E678D}" mergeInterval="0" personalView="1" maximized="1" windowWidth="1916" windowHeight="855" tabRatio="941"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34" i="93" l="1"/>
  <c r="F234" i="93"/>
  <c r="G234" i="93"/>
  <c r="H234" i="93"/>
  <c r="I234" i="93"/>
  <c r="J234" i="93"/>
  <c r="K234" i="93"/>
  <c r="L234" i="93"/>
  <c r="M234" i="93"/>
  <c r="N234" i="93"/>
  <c r="O234" i="93"/>
  <c r="P234" i="93"/>
  <c r="Q234" i="93"/>
  <c r="D234" i="93"/>
  <c r="I232" i="93"/>
  <c r="J232" i="93"/>
  <c r="K232" i="93"/>
  <c r="L232" i="93"/>
  <c r="M232" i="93"/>
  <c r="N232" i="93"/>
  <c r="O232" i="93"/>
  <c r="P232" i="93"/>
  <c r="Q232" i="93"/>
  <c r="H232" i="93"/>
  <c r="G232" i="93"/>
  <c r="F232" i="93"/>
  <c r="E232" i="93"/>
  <c r="D232" i="93"/>
  <c r="I173" i="93"/>
  <c r="J173" i="93"/>
  <c r="K173" i="93"/>
  <c r="L173" i="93"/>
  <c r="M173" i="93"/>
  <c r="N173" i="93"/>
  <c r="O173" i="93"/>
  <c r="P173" i="93"/>
  <c r="Q173" i="93"/>
  <c r="H173" i="93"/>
  <c r="G173" i="93"/>
  <c r="F173" i="93"/>
  <c r="E173" i="93"/>
  <c r="D173" i="93"/>
  <c r="I84" i="93"/>
  <c r="J84" i="93"/>
  <c r="K84" i="93"/>
  <c r="L84" i="93"/>
  <c r="M84" i="93"/>
  <c r="N84" i="93"/>
  <c r="O84" i="93"/>
  <c r="P84" i="93"/>
  <c r="Q84" i="93"/>
  <c r="H84" i="93"/>
  <c r="G84" i="93"/>
  <c r="F84" i="93"/>
  <c r="E84" i="93"/>
  <c r="D84" i="93"/>
  <c r="I61" i="93"/>
  <c r="J61" i="93"/>
  <c r="K61" i="93"/>
  <c r="L61" i="93"/>
  <c r="M61" i="93"/>
  <c r="N61" i="93"/>
  <c r="O61" i="93"/>
  <c r="P61" i="93"/>
  <c r="Q61" i="93"/>
  <c r="H61" i="93"/>
  <c r="G61" i="93"/>
  <c r="F61" i="93"/>
  <c r="E61" i="93"/>
  <c r="D61" i="93"/>
  <c r="I58" i="93"/>
  <c r="J58" i="93"/>
  <c r="K58" i="93"/>
  <c r="L58" i="93"/>
  <c r="M58" i="93"/>
  <c r="N58" i="93"/>
  <c r="O58" i="93"/>
  <c r="P58" i="93"/>
  <c r="Q58" i="93"/>
  <c r="H58" i="93"/>
  <c r="G58" i="93"/>
  <c r="F58" i="93"/>
  <c r="E58" i="93"/>
  <c r="D58" i="93"/>
  <c r="I40" i="93"/>
  <c r="J40" i="93"/>
  <c r="K40" i="93"/>
  <c r="L40" i="93"/>
  <c r="M40" i="93"/>
  <c r="N40" i="93"/>
  <c r="O40" i="93"/>
  <c r="P40" i="93"/>
  <c r="Q40" i="93"/>
  <c r="H40" i="93"/>
  <c r="G40" i="93"/>
  <c r="F40" i="93"/>
  <c r="E40" i="93"/>
  <c r="D40" i="93"/>
  <c r="I31" i="93"/>
  <c r="J31" i="93"/>
  <c r="K31" i="93"/>
  <c r="L31" i="93"/>
  <c r="M31" i="93"/>
  <c r="N31" i="93"/>
  <c r="O31" i="93"/>
  <c r="P31" i="93"/>
  <c r="Q31" i="93"/>
  <c r="H31" i="93"/>
  <c r="G31" i="93"/>
  <c r="F31" i="93"/>
  <c r="E31" i="93"/>
  <c r="D31" i="93"/>
  <c r="I16" i="93"/>
  <c r="J16" i="93"/>
  <c r="K16" i="93"/>
  <c r="L16" i="93"/>
  <c r="M16" i="93"/>
  <c r="N16" i="93"/>
  <c r="O16" i="93"/>
  <c r="P16" i="93"/>
  <c r="Q16" i="93"/>
  <c r="H16" i="93"/>
  <c r="G16" i="93"/>
  <c r="F16" i="93"/>
  <c r="E16" i="93"/>
  <c r="D16" i="93"/>
  <c r="I12" i="93"/>
  <c r="J12" i="93"/>
  <c r="K12" i="93"/>
  <c r="L12" i="93"/>
  <c r="M12" i="93"/>
  <c r="N12" i="93"/>
  <c r="O12" i="93"/>
  <c r="P12" i="93"/>
  <c r="Q12" i="93"/>
  <c r="H12" i="93"/>
  <c r="G12" i="93"/>
  <c r="F12" i="93"/>
  <c r="E12" i="93"/>
  <c r="D12" i="93"/>
  <c r="C26" i="76" l="1"/>
  <c r="C12" i="78"/>
  <c r="C183" i="77"/>
  <c r="C11" i="75"/>
  <c r="C7" i="74"/>
  <c r="G613" i="73" l="1"/>
  <c r="F613" i="73"/>
  <c r="C1071" i="71"/>
  <c r="B1071" i="71"/>
  <c r="C1760" i="70" l="1"/>
  <c r="B1760" i="70"/>
  <c r="G612" i="73"/>
  <c r="F612" i="73"/>
  <c r="G611" i="73"/>
  <c r="F611" i="73"/>
  <c r="G610" i="73"/>
  <c r="F610" i="73"/>
  <c r="G609" i="73"/>
  <c r="F609" i="73"/>
  <c r="G608" i="73"/>
  <c r="F608" i="73"/>
  <c r="G607" i="73"/>
  <c r="F607" i="73"/>
  <c r="G606" i="73"/>
  <c r="F606" i="73"/>
  <c r="G605" i="73"/>
  <c r="F605" i="73"/>
  <c r="G604" i="73"/>
  <c r="F604" i="73"/>
  <c r="G603" i="73"/>
  <c r="F603" i="73"/>
  <c r="G602" i="73"/>
  <c r="F602" i="73"/>
  <c r="G601" i="73"/>
  <c r="F601" i="73"/>
  <c r="G600" i="73"/>
  <c r="F600" i="73"/>
  <c r="G599" i="73"/>
  <c r="F599" i="73"/>
  <c r="G598" i="73"/>
  <c r="F598" i="73"/>
  <c r="G597" i="73"/>
  <c r="F597" i="73"/>
  <c r="G596" i="73"/>
  <c r="F596" i="73"/>
  <c r="G595" i="73"/>
  <c r="F595" i="73"/>
  <c r="G594" i="73"/>
  <c r="F594" i="73"/>
  <c r="G593" i="73"/>
  <c r="F593" i="73"/>
  <c r="G592" i="73"/>
  <c r="F592" i="73"/>
  <c r="G591" i="73"/>
  <c r="F591" i="73"/>
  <c r="G590" i="73"/>
  <c r="F590" i="73"/>
  <c r="G589" i="73"/>
  <c r="F589" i="73"/>
  <c r="G588" i="73"/>
  <c r="F588" i="73"/>
  <c r="G587" i="73"/>
  <c r="F587" i="73"/>
  <c r="G586" i="73"/>
  <c r="F586" i="73"/>
  <c r="G585" i="73"/>
  <c r="F585" i="73"/>
  <c r="G584" i="73"/>
  <c r="F584" i="73"/>
  <c r="G583" i="73"/>
  <c r="F583" i="73"/>
  <c r="G582" i="73"/>
  <c r="F582" i="73"/>
  <c r="G581" i="73"/>
  <c r="F581" i="73"/>
  <c r="G580" i="73"/>
  <c r="F580" i="73"/>
  <c r="G579" i="73"/>
  <c r="F579" i="73"/>
  <c r="G578" i="73"/>
  <c r="F578" i="73"/>
  <c r="G577" i="73"/>
  <c r="F577" i="73"/>
  <c r="G576" i="73"/>
  <c r="F576" i="73"/>
  <c r="G575" i="73"/>
  <c r="F575" i="73"/>
  <c r="G574" i="73"/>
  <c r="F574" i="73"/>
  <c r="G573" i="73"/>
  <c r="F573" i="73"/>
  <c r="G572" i="73"/>
  <c r="F572" i="73"/>
  <c r="G571" i="73"/>
  <c r="F571" i="73"/>
  <c r="G570" i="73"/>
  <c r="F570" i="73"/>
  <c r="G569" i="73"/>
  <c r="F569" i="73"/>
  <c r="G568" i="73"/>
  <c r="F568" i="73"/>
  <c r="G567" i="73"/>
  <c r="F567" i="73"/>
  <c r="G566" i="73"/>
  <c r="F566" i="73"/>
  <c r="G565" i="73"/>
  <c r="F565" i="73"/>
  <c r="G564" i="73"/>
  <c r="F564" i="73"/>
  <c r="G563" i="73"/>
  <c r="F563" i="73"/>
  <c r="G562" i="73"/>
  <c r="F562" i="73"/>
  <c r="G561" i="73"/>
  <c r="F561" i="73"/>
  <c r="G560" i="73"/>
  <c r="F560" i="73"/>
  <c r="G559" i="73"/>
  <c r="F559" i="73"/>
  <c r="G558" i="73"/>
  <c r="F558" i="73"/>
  <c r="G557" i="73"/>
  <c r="F557" i="73"/>
  <c r="G556" i="73"/>
  <c r="F556" i="73"/>
  <c r="G555" i="73"/>
  <c r="F555" i="73"/>
  <c r="G554" i="73"/>
  <c r="F554" i="73"/>
  <c r="G553" i="73"/>
  <c r="F553" i="73"/>
  <c r="G552" i="73"/>
  <c r="F552" i="73"/>
  <c r="G551" i="73"/>
  <c r="F551" i="73"/>
  <c r="G550" i="73"/>
  <c r="F550" i="73"/>
  <c r="G549" i="73"/>
  <c r="F549" i="73"/>
  <c r="G548" i="73"/>
  <c r="F548" i="73"/>
  <c r="G547" i="73"/>
  <c r="F547" i="73"/>
  <c r="G546" i="73"/>
  <c r="F546" i="73"/>
  <c r="G545" i="73"/>
  <c r="F545" i="73"/>
  <c r="G544" i="73"/>
  <c r="F544" i="73"/>
  <c r="G543" i="73"/>
  <c r="F543" i="73"/>
  <c r="G542" i="73"/>
  <c r="F542" i="73"/>
  <c r="G541" i="73"/>
  <c r="F541" i="73"/>
  <c r="G540" i="73"/>
  <c r="F540" i="73"/>
  <c r="G539" i="73"/>
  <c r="F539" i="73"/>
  <c r="G538" i="73"/>
  <c r="F538" i="73"/>
  <c r="G537" i="73"/>
  <c r="F537" i="73"/>
  <c r="G536" i="73"/>
  <c r="F536" i="73"/>
  <c r="G535" i="73"/>
  <c r="F535" i="73"/>
  <c r="G534" i="73"/>
  <c r="F534" i="73"/>
  <c r="G533" i="73"/>
  <c r="F533" i="73"/>
  <c r="G532" i="73"/>
  <c r="F532" i="73"/>
  <c r="G531" i="73"/>
  <c r="F531" i="73"/>
  <c r="G530" i="73"/>
  <c r="F530" i="73"/>
  <c r="G529" i="73"/>
  <c r="F529" i="73"/>
  <c r="G528" i="73"/>
  <c r="F528" i="73"/>
  <c r="G527" i="73"/>
  <c r="F527" i="73"/>
  <c r="G526" i="73"/>
  <c r="F526" i="73"/>
  <c r="G525" i="73"/>
  <c r="F525" i="73"/>
  <c r="G524" i="73"/>
  <c r="F524" i="73"/>
  <c r="G523" i="73"/>
  <c r="F523" i="73"/>
  <c r="G522" i="73"/>
  <c r="F522" i="73"/>
  <c r="G521" i="73"/>
  <c r="F521" i="73"/>
  <c r="G520" i="73"/>
  <c r="F520" i="73"/>
  <c r="G519" i="73"/>
  <c r="F519" i="73"/>
  <c r="G518" i="73"/>
  <c r="F518" i="73"/>
  <c r="G517" i="73"/>
  <c r="F517" i="73"/>
  <c r="G516" i="73"/>
  <c r="F516" i="73"/>
  <c r="G515" i="73"/>
  <c r="F515" i="73"/>
  <c r="G514" i="73"/>
  <c r="F514" i="73"/>
  <c r="G513" i="73"/>
  <c r="F513" i="73"/>
  <c r="G512" i="73"/>
  <c r="F512" i="73"/>
  <c r="G511" i="73"/>
  <c r="F511" i="73"/>
  <c r="G510" i="73"/>
  <c r="F510" i="73"/>
  <c r="G509" i="73"/>
  <c r="F509" i="73"/>
  <c r="G508" i="73"/>
  <c r="F508" i="73"/>
  <c r="G507" i="73"/>
  <c r="F507" i="73"/>
  <c r="G506" i="73"/>
  <c r="F506" i="73"/>
  <c r="G505" i="73"/>
  <c r="F505" i="73"/>
  <c r="G504" i="73"/>
  <c r="F504" i="73"/>
  <c r="G503" i="73"/>
  <c r="F503" i="73"/>
  <c r="G502" i="73"/>
  <c r="F502" i="73"/>
  <c r="G501" i="73"/>
  <c r="F501" i="73"/>
  <c r="G500" i="73"/>
  <c r="F500" i="73"/>
  <c r="G499" i="73"/>
  <c r="F499" i="73"/>
  <c r="G498" i="73"/>
  <c r="F498" i="73"/>
  <c r="G497" i="73"/>
  <c r="F497" i="73"/>
  <c r="G496" i="73"/>
  <c r="F496" i="73"/>
  <c r="G495" i="73"/>
  <c r="F495" i="73"/>
  <c r="G494" i="73"/>
  <c r="F494" i="73"/>
  <c r="G493" i="73"/>
  <c r="F493" i="73"/>
  <c r="G492" i="73"/>
  <c r="F492" i="73"/>
  <c r="G491" i="73"/>
  <c r="F491" i="73"/>
  <c r="G490" i="73"/>
  <c r="F490" i="73"/>
  <c r="G489" i="73"/>
  <c r="F489" i="73"/>
  <c r="G488" i="73"/>
  <c r="F488" i="73"/>
  <c r="G487" i="73"/>
  <c r="F487" i="73"/>
  <c r="G486" i="73"/>
  <c r="F486" i="73"/>
  <c r="G485" i="73"/>
  <c r="F485" i="73"/>
  <c r="G484" i="73"/>
  <c r="F484" i="73"/>
  <c r="G483" i="73"/>
  <c r="F483" i="73"/>
  <c r="G482" i="73"/>
  <c r="F482" i="73"/>
  <c r="G481" i="73"/>
  <c r="F481" i="73"/>
  <c r="G480" i="73"/>
  <c r="F480" i="73"/>
  <c r="G479" i="73"/>
  <c r="F479" i="73"/>
  <c r="G478" i="73"/>
  <c r="F478" i="73"/>
  <c r="G477" i="73"/>
  <c r="F477" i="73"/>
  <c r="G476" i="73"/>
  <c r="F476" i="73"/>
  <c r="G475" i="73"/>
  <c r="F475" i="73"/>
  <c r="G474" i="73"/>
  <c r="F474" i="73"/>
  <c r="G473" i="73"/>
  <c r="F473" i="73"/>
  <c r="G472" i="73"/>
  <c r="F472" i="73"/>
  <c r="G471" i="73"/>
  <c r="F471" i="73"/>
  <c r="G470" i="73"/>
  <c r="F470" i="73"/>
  <c r="G469" i="73"/>
  <c r="F469" i="73"/>
  <c r="G468" i="73"/>
  <c r="F468" i="73"/>
  <c r="G467" i="73"/>
  <c r="F467" i="73"/>
  <c r="G466" i="73"/>
  <c r="F466" i="73"/>
  <c r="G465" i="73"/>
  <c r="F465" i="73"/>
  <c r="G464" i="73"/>
  <c r="F464" i="73"/>
  <c r="G463" i="73"/>
  <c r="F463" i="73"/>
  <c r="G462" i="73"/>
  <c r="F462" i="73"/>
  <c r="G461" i="73"/>
  <c r="F461" i="73"/>
  <c r="G460" i="73"/>
  <c r="F460" i="73"/>
  <c r="G459" i="73"/>
  <c r="F459" i="73"/>
  <c r="G458" i="73"/>
  <c r="F458" i="73"/>
  <c r="G457" i="73"/>
  <c r="F457" i="73"/>
  <c r="G456" i="73"/>
  <c r="F456" i="73"/>
  <c r="G455" i="73"/>
  <c r="F455" i="73"/>
  <c r="G454" i="73"/>
  <c r="F454" i="73"/>
  <c r="G453" i="73"/>
  <c r="F453" i="73"/>
  <c r="G452" i="73"/>
  <c r="F452" i="73"/>
  <c r="G451" i="73"/>
  <c r="F451" i="73"/>
  <c r="G450" i="73"/>
  <c r="F450" i="73"/>
  <c r="G449" i="73"/>
  <c r="F449" i="73"/>
  <c r="G448" i="73"/>
  <c r="F448" i="73"/>
  <c r="G447" i="73"/>
  <c r="F447" i="73"/>
  <c r="G446" i="73"/>
  <c r="F446" i="73"/>
  <c r="G445" i="73"/>
  <c r="F445" i="73"/>
  <c r="G444" i="73"/>
  <c r="F444" i="73"/>
  <c r="G443" i="73"/>
  <c r="F443" i="73"/>
  <c r="G442" i="73"/>
  <c r="F442" i="73"/>
  <c r="G441" i="73"/>
  <c r="F441" i="73"/>
  <c r="G440" i="73"/>
  <c r="F440" i="73"/>
  <c r="G439" i="73"/>
  <c r="F439" i="73"/>
  <c r="G438" i="73"/>
  <c r="F438" i="73"/>
  <c r="G437" i="73"/>
  <c r="F437" i="73"/>
  <c r="G436" i="73"/>
  <c r="F436" i="73"/>
  <c r="G435" i="73"/>
  <c r="F435" i="73"/>
  <c r="G434" i="73"/>
  <c r="F434" i="73"/>
  <c r="G433" i="73"/>
  <c r="F433" i="73"/>
  <c r="G432" i="73"/>
  <c r="F432" i="73"/>
  <c r="G431" i="73"/>
  <c r="F431" i="73"/>
  <c r="G430" i="73"/>
  <c r="F430" i="73"/>
  <c r="G429" i="73"/>
  <c r="F429" i="73"/>
  <c r="G428" i="73"/>
  <c r="F428" i="73"/>
  <c r="G427" i="73"/>
  <c r="F427" i="73"/>
  <c r="G426" i="73"/>
  <c r="F426" i="73"/>
  <c r="G425" i="73"/>
  <c r="F425" i="73"/>
  <c r="G424" i="73"/>
  <c r="F424" i="73"/>
  <c r="G423" i="73"/>
  <c r="F423" i="73"/>
  <c r="G422" i="73"/>
  <c r="F422" i="73"/>
  <c r="G421" i="73"/>
  <c r="F421" i="73"/>
  <c r="G420" i="73"/>
  <c r="F420" i="73"/>
  <c r="G419" i="73"/>
  <c r="F419" i="73"/>
  <c r="G418" i="73"/>
  <c r="F418" i="73"/>
  <c r="G417" i="73"/>
  <c r="F417" i="73"/>
  <c r="G416" i="73"/>
  <c r="F416" i="73"/>
  <c r="G415" i="73"/>
  <c r="F415" i="73"/>
  <c r="G414" i="73"/>
  <c r="F414" i="73"/>
  <c r="G413" i="73"/>
  <c r="F413" i="73"/>
  <c r="G412" i="73"/>
  <c r="F412" i="73"/>
  <c r="G411" i="73"/>
  <c r="F411" i="73"/>
  <c r="G410" i="73"/>
  <c r="F410" i="73"/>
  <c r="G409" i="73"/>
  <c r="F409" i="73"/>
  <c r="G408" i="73"/>
  <c r="F408" i="73"/>
  <c r="G407" i="73"/>
  <c r="F407" i="73"/>
  <c r="G406" i="73"/>
  <c r="F406" i="73"/>
  <c r="G405" i="73"/>
  <c r="F405" i="73"/>
  <c r="G404" i="73"/>
  <c r="F404" i="73"/>
  <c r="G403" i="73"/>
  <c r="F403" i="73"/>
  <c r="G402" i="73"/>
  <c r="F402" i="73"/>
  <c r="G401" i="73"/>
  <c r="F401" i="73"/>
  <c r="G400" i="73"/>
  <c r="F400" i="73"/>
  <c r="G399" i="73"/>
  <c r="F399" i="73"/>
  <c r="G398" i="73"/>
  <c r="F398" i="73"/>
  <c r="G397" i="73"/>
  <c r="F397" i="73"/>
  <c r="G396" i="73"/>
  <c r="F396" i="73"/>
  <c r="G395" i="73"/>
  <c r="F395" i="73"/>
  <c r="G394" i="73"/>
  <c r="F394" i="73"/>
  <c r="G393" i="73"/>
  <c r="F393" i="73"/>
  <c r="G392" i="73"/>
  <c r="F392" i="73"/>
  <c r="G391" i="73"/>
  <c r="F391" i="73"/>
  <c r="G390" i="73"/>
  <c r="F390" i="73"/>
  <c r="G389" i="73"/>
  <c r="F389" i="73"/>
  <c r="G388" i="73"/>
  <c r="F388" i="73"/>
  <c r="G387" i="73"/>
  <c r="F387" i="73"/>
  <c r="G386" i="73"/>
  <c r="F386" i="73"/>
  <c r="G385" i="73"/>
  <c r="F385" i="73"/>
  <c r="G384" i="73"/>
  <c r="F384" i="73"/>
  <c r="G383" i="73"/>
  <c r="F383" i="73"/>
  <c r="G382" i="73"/>
  <c r="F382" i="73"/>
  <c r="G381" i="73"/>
  <c r="F381" i="73"/>
  <c r="G380" i="73"/>
  <c r="F380" i="73"/>
  <c r="G379" i="73"/>
  <c r="F379" i="73"/>
  <c r="G378" i="73"/>
  <c r="F378" i="73"/>
  <c r="G377" i="73"/>
  <c r="F377" i="73"/>
  <c r="G376" i="73"/>
  <c r="F376" i="73"/>
  <c r="G375" i="73"/>
  <c r="F375" i="73"/>
  <c r="G374" i="73"/>
  <c r="F374" i="73"/>
  <c r="G373" i="73"/>
  <c r="F373" i="73"/>
  <c r="G372" i="73"/>
  <c r="F372" i="73"/>
  <c r="G371" i="73"/>
  <c r="F371" i="73"/>
  <c r="G370" i="73"/>
  <c r="F370" i="73"/>
  <c r="G369" i="73"/>
  <c r="F369" i="73"/>
  <c r="G368" i="73"/>
  <c r="F368" i="73"/>
  <c r="G367" i="73"/>
  <c r="F367" i="73"/>
  <c r="G366" i="73"/>
  <c r="F366" i="73"/>
  <c r="G365" i="73"/>
  <c r="F365" i="73"/>
  <c r="G364" i="73"/>
  <c r="F364" i="73"/>
  <c r="G363" i="73"/>
  <c r="F363" i="73"/>
  <c r="G362" i="73"/>
  <c r="F362" i="73"/>
  <c r="G361" i="73"/>
  <c r="F361" i="73"/>
  <c r="G360" i="73"/>
  <c r="F360" i="73"/>
  <c r="G359" i="73"/>
  <c r="F359" i="73"/>
  <c r="G358" i="73"/>
  <c r="F358" i="73"/>
  <c r="G357" i="73"/>
  <c r="F357" i="73"/>
  <c r="G356" i="73"/>
  <c r="F356" i="73"/>
  <c r="G355" i="73"/>
  <c r="F355" i="73"/>
  <c r="G354" i="73"/>
  <c r="F354" i="73"/>
  <c r="G353" i="73"/>
  <c r="F353" i="73"/>
  <c r="G352" i="73"/>
  <c r="F352" i="73"/>
  <c r="G351" i="73"/>
  <c r="F351" i="73"/>
  <c r="G350" i="73"/>
  <c r="F350" i="73"/>
  <c r="G349" i="73"/>
  <c r="F349" i="73"/>
  <c r="G348" i="73"/>
  <c r="F348" i="73"/>
  <c r="G347" i="73"/>
  <c r="F347" i="73"/>
  <c r="G346" i="73"/>
  <c r="F346" i="73"/>
  <c r="G345" i="73"/>
  <c r="F345" i="73"/>
  <c r="G344" i="73"/>
  <c r="F344" i="73"/>
  <c r="G343" i="73"/>
  <c r="F343" i="73"/>
  <c r="G342" i="73"/>
  <c r="F342" i="73"/>
  <c r="G341" i="73"/>
  <c r="F341" i="73"/>
  <c r="G340" i="73"/>
  <c r="F340" i="73"/>
  <c r="G339" i="73"/>
  <c r="F339" i="73"/>
  <c r="G338" i="73"/>
  <c r="F338" i="73"/>
  <c r="G337" i="73"/>
  <c r="F337" i="73"/>
  <c r="G336" i="73"/>
  <c r="F336" i="73"/>
  <c r="G335" i="73"/>
  <c r="F335" i="73"/>
  <c r="G334" i="73"/>
  <c r="F334" i="73"/>
  <c r="G333" i="73"/>
  <c r="F333" i="73"/>
  <c r="G332" i="73"/>
  <c r="F332" i="73"/>
  <c r="G331" i="73"/>
  <c r="F331" i="73"/>
  <c r="G330" i="73"/>
  <c r="F330" i="73"/>
  <c r="G329" i="73"/>
  <c r="F329" i="73"/>
  <c r="G328" i="73"/>
  <c r="F328" i="73"/>
  <c r="G327" i="73"/>
  <c r="F327" i="73"/>
  <c r="G326" i="73"/>
  <c r="F326" i="73"/>
  <c r="G325" i="73"/>
  <c r="F325" i="73"/>
  <c r="G324" i="73"/>
  <c r="F324" i="73"/>
  <c r="G323" i="73"/>
  <c r="F323" i="73"/>
  <c r="G322" i="73"/>
  <c r="F322" i="73"/>
  <c r="G321" i="73"/>
  <c r="F321" i="73"/>
  <c r="G320" i="73"/>
  <c r="F320" i="73"/>
  <c r="G319" i="73"/>
  <c r="F319" i="73"/>
  <c r="G318" i="73"/>
  <c r="F318" i="73"/>
  <c r="G317" i="73"/>
  <c r="F317" i="73"/>
  <c r="G316" i="73"/>
  <c r="F316" i="73"/>
  <c r="G315" i="73"/>
  <c r="F315" i="73"/>
  <c r="G314" i="73"/>
  <c r="F314" i="73"/>
  <c r="G313" i="73"/>
  <c r="F313" i="73"/>
  <c r="G312" i="73"/>
  <c r="F312" i="73"/>
  <c r="G311" i="73"/>
  <c r="F311" i="73"/>
  <c r="G310" i="73"/>
  <c r="F310" i="73"/>
  <c r="G309" i="73"/>
  <c r="F309" i="73"/>
  <c r="G308" i="73"/>
  <c r="F308" i="73"/>
  <c r="G307" i="73"/>
  <c r="F307" i="73"/>
  <c r="G306" i="73"/>
  <c r="F306" i="73"/>
  <c r="G305" i="73"/>
  <c r="F305" i="73"/>
  <c r="G304" i="73"/>
  <c r="F304" i="73"/>
  <c r="G303" i="73"/>
  <c r="F303" i="73"/>
  <c r="G302" i="73"/>
  <c r="F302" i="73"/>
  <c r="G301" i="73"/>
  <c r="F301" i="73"/>
  <c r="G300" i="73"/>
  <c r="F300" i="73"/>
  <c r="G299" i="73"/>
  <c r="F299" i="73"/>
  <c r="G298" i="73"/>
  <c r="F298" i="73"/>
  <c r="G297" i="73"/>
  <c r="F297" i="73"/>
  <c r="G296" i="73"/>
  <c r="F296" i="73"/>
  <c r="G295" i="73"/>
  <c r="F295" i="73"/>
  <c r="G294" i="73"/>
  <c r="F294" i="73"/>
  <c r="G293" i="73"/>
  <c r="F293" i="73"/>
  <c r="G292" i="73"/>
  <c r="F292" i="73"/>
  <c r="G291" i="73"/>
  <c r="F291" i="73"/>
  <c r="G290" i="73"/>
  <c r="F290" i="73"/>
  <c r="G289" i="73"/>
  <c r="F289" i="73"/>
  <c r="G288" i="73"/>
  <c r="F288" i="73"/>
  <c r="G287" i="73"/>
  <c r="F287" i="73"/>
  <c r="G286" i="73"/>
  <c r="F286" i="73"/>
  <c r="G285" i="73"/>
  <c r="F285" i="73"/>
  <c r="G284" i="73"/>
  <c r="F284" i="73"/>
  <c r="G283" i="73"/>
  <c r="F283" i="73"/>
  <c r="G282" i="73"/>
  <c r="F282" i="73"/>
  <c r="G281" i="73"/>
  <c r="F281" i="73"/>
  <c r="G280" i="73"/>
  <c r="F280" i="73"/>
  <c r="G279" i="73"/>
  <c r="F279" i="73"/>
  <c r="G278" i="73"/>
  <c r="F278" i="73"/>
  <c r="G277" i="73"/>
  <c r="F277" i="73"/>
  <c r="G276" i="73"/>
  <c r="F276" i="73"/>
  <c r="G275" i="73"/>
  <c r="F275" i="73"/>
  <c r="G274" i="73"/>
  <c r="F274" i="73"/>
  <c r="G273" i="73"/>
  <c r="F273" i="73"/>
  <c r="G272" i="73"/>
  <c r="F272" i="73"/>
  <c r="G271" i="73"/>
  <c r="F271" i="73"/>
  <c r="G270" i="73"/>
  <c r="F270" i="73"/>
  <c r="G269" i="73"/>
  <c r="F269" i="73"/>
  <c r="G268" i="73"/>
  <c r="F268" i="73"/>
  <c r="G267" i="73"/>
  <c r="F267" i="73"/>
  <c r="G266" i="73"/>
  <c r="F266" i="73"/>
  <c r="G265" i="73"/>
  <c r="F265" i="73"/>
  <c r="G264" i="73"/>
  <c r="F264" i="73"/>
  <c r="G263" i="73"/>
  <c r="F263" i="73"/>
  <c r="G262" i="73"/>
  <c r="F262" i="73"/>
  <c r="G261" i="73"/>
  <c r="F261" i="73"/>
  <c r="G260" i="73"/>
  <c r="F260" i="73"/>
  <c r="G259" i="73"/>
  <c r="F259" i="73"/>
  <c r="G258" i="73"/>
  <c r="F258" i="73"/>
  <c r="G257" i="73"/>
  <c r="F257" i="73"/>
  <c r="G256" i="73"/>
  <c r="F256" i="73"/>
  <c r="G255" i="73"/>
  <c r="F255" i="73"/>
  <c r="G254" i="73"/>
  <c r="F254" i="73"/>
  <c r="G253" i="73"/>
  <c r="F253" i="73"/>
  <c r="G252" i="73"/>
  <c r="F252" i="73"/>
  <c r="G251" i="73"/>
  <c r="F251" i="73"/>
  <c r="G250" i="73"/>
  <c r="F250" i="73"/>
  <c r="G249" i="73"/>
  <c r="F249" i="73"/>
  <c r="G248" i="73"/>
  <c r="F248" i="73"/>
  <c r="G247" i="73"/>
  <c r="F247" i="73"/>
  <c r="G246" i="73"/>
  <c r="F246" i="73"/>
  <c r="G245" i="73"/>
  <c r="F245" i="73"/>
  <c r="G244" i="73"/>
  <c r="F244" i="73"/>
  <c r="G243" i="73"/>
  <c r="F243" i="73"/>
  <c r="G242" i="73"/>
  <c r="F242" i="73"/>
  <c r="G241" i="73"/>
  <c r="F241" i="73"/>
  <c r="G240" i="73"/>
  <c r="F240" i="73"/>
  <c r="G239" i="73"/>
  <c r="F239" i="73"/>
  <c r="G238" i="73"/>
  <c r="F238" i="73"/>
  <c r="G237" i="73"/>
  <c r="F237" i="73"/>
  <c r="G236" i="73"/>
  <c r="F236" i="73"/>
  <c r="G235" i="73"/>
  <c r="F235" i="73"/>
  <c r="G234" i="73"/>
  <c r="F234" i="73"/>
  <c r="G233" i="73"/>
  <c r="F233" i="73"/>
  <c r="G232" i="73"/>
  <c r="F232" i="73"/>
  <c r="G231" i="73"/>
  <c r="F231" i="73"/>
  <c r="G230" i="73"/>
  <c r="F230" i="73"/>
  <c r="G229" i="73"/>
  <c r="F229" i="73"/>
  <c r="G228" i="73"/>
  <c r="F228" i="73"/>
  <c r="G227" i="73"/>
  <c r="F227" i="73"/>
  <c r="G226" i="73"/>
  <c r="F226" i="73"/>
  <c r="G225" i="73"/>
  <c r="F225" i="73"/>
  <c r="G224" i="73"/>
  <c r="F224" i="73"/>
  <c r="G223" i="73"/>
  <c r="F223" i="73"/>
  <c r="G222" i="73"/>
  <c r="F222" i="73"/>
  <c r="G221" i="73"/>
  <c r="F221" i="73"/>
  <c r="G220" i="73"/>
  <c r="F220" i="73"/>
  <c r="G219" i="73"/>
  <c r="F219" i="73"/>
  <c r="G218" i="73"/>
  <c r="F218" i="73"/>
  <c r="G217" i="73"/>
  <c r="F217" i="73"/>
  <c r="G216" i="73"/>
  <c r="F216" i="73"/>
  <c r="G215" i="73"/>
  <c r="F215" i="73"/>
  <c r="G214" i="73"/>
  <c r="F214" i="73"/>
  <c r="G213" i="73"/>
  <c r="F213" i="73"/>
  <c r="G212" i="73"/>
  <c r="F212" i="73"/>
  <c r="G211" i="73"/>
  <c r="F211" i="73"/>
  <c r="G210" i="73"/>
  <c r="F210" i="73"/>
  <c r="G209" i="73"/>
  <c r="F209" i="73"/>
  <c r="G208" i="73"/>
  <c r="F208" i="73"/>
  <c r="G207" i="73"/>
  <c r="F207" i="73"/>
  <c r="G206" i="73"/>
  <c r="F206" i="73"/>
  <c r="G205" i="73"/>
  <c r="F205" i="73"/>
  <c r="G204" i="73"/>
  <c r="F204" i="73"/>
  <c r="G203" i="73"/>
  <c r="F203" i="73"/>
  <c r="G202" i="73"/>
  <c r="F202" i="73"/>
  <c r="G201" i="73"/>
  <c r="F201" i="73"/>
  <c r="G200" i="73"/>
  <c r="F200" i="73"/>
  <c r="G199" i="73"/>
  <c r="F199" i="73"/>
  <c r="G198" i="73"/>
  <c r="F198" i="73"/>
  <c r="G197" i="73"/>
  <c r="F197" i="73"/>
  <c r="G196" i="73"/>
  <c r="F196" i="73"/>
  <c r="G195" i="73"/>
  <c r="F195" i="73"/>
  <c r="G194" i="73"/>
  <c r="F194" i="73"/>
  <c r="G193" i="73"/>
  <c r="F193" i="73"/>
  <c r="G192" i="73"/>
  <c r="F192" i="73"/>
  <c r="G191" i="73"/>
  <c r="F191" i="73"/>
  <c r="G190" i="73"/>
  <c r="F190" i="73"/>
  <c r="G189" i="73"/>
  <c r="F189" i="73"/>
  <c r="G188" i="73"/>
  <c r="F188" i="73"/>
  <c r="G187" i="73"/>
  <c r="F187" i="73"/>
  <c r="G186" i="73"/>
  <c r="F186" i="73"/>
  <c r="G185" i="73"/>
  <c r="F185" i="73"/>
  <c r="G184" i="73"/>
  <c r="F184" i="73"/>
  <c r="G183" i="73"/>
  <c r="F183" i="73"/>
  <c r="G182" i="73"/>
  <c r="F182" i="73"/>
  <c r="G181" i="73"/>
  <c r="F181" i="73"/>
  <c r="G180" i="73"/>
  <c r="F180" i="73"/>
  <c r="G179" i="73"/>
  <c r="F179" i="73"/>
  <c r="G178" i="73"/>
  <c r="F178" i="73"/>
  <c r="G177" i="73"/>
  <c r="F177" i="73"/>
  <c r="G176" i="73"/>
  <c r="F176" i="73"/>
  <c r="G175" i="73"/>
  <c r="F175" i="73"/>
  <c r="G174" i="73"/>
  <c r="F174" i="73"/>
  <c r="G173" i="73"/>
  <c r="F173" i="73"/>
  <c r="G172" i="73"/>
  <c r="F172" i="73"/>
  <c r="G171" i="73"/>
  <c r="F171" i="73"/>
  <c r="G170" i="73"/>
  <c r="F170" i="73"/>
  <c r="G169" i="73"/>
  <c r="F169" i="73"/>
  <c r="G168" i="73"/>
  <c r="F168" i="73"/>
  <c r="G167" i="73"/>
  <c r="F167" i="73"/>
  <c r="G166" i="73"/>
  <c r="F166" i="73"/>
  <c r="G165" i="73"/>
  <c r="F165" i="73"/>
  <c r="G164" i="73"/>
  <c r="F164" i="73"/>
  <c r="G163" i="73"/>
  <c r="F163" i="73"/>
  <c r="G162" i="73"/>
  <c r="F162" i="73"/>
  <c r="G161" i="73"/>
  <c r="F161" i="73"/>
  <c r="G160" i="73"/>
  <c r="F160" i="73"/>
  <c r="G159" i="73"/>
  <c r="F159" i="73"/>
  <c r="G158" i="73"/>
  <c r="F158" i="73"/>
  <c r="G157" i="73"/>
  <c r="F157" i="73"/>
  <c r="G156" i="73"/>
  <c r="F156" i="73"/>
  <c r="G155" i="73"/>
  <c r="F155" i="73"/>
  <c r="G154" i="73"/>
  <c r="F154" i="73"/>
  <c r="G153" i="73"/>
  <c r="F153" i="73"/>
  <c r="G152" i="73"/>
  <c r="F152" i="73"/>
  <c r="G151" i="73"/>
  <c r="F151" i="73"/>
  <c r="G150" i="73"/>
  <c r="F150" i="73"/>
  <c r="G149" i="73"/>
  <c r="F149" i="73"/>
  <c r="G148" i="73"/>
  <c r="F148" i="73"/>
  <c r="G147" i="73"/>
  <c r="F147" i="73"/>
  <c r="G146" i="73"/>
  <c r="F146" i="73"/>
  <c r="G145" i="73"/>
  <c r="F145" i="73"/>
  <c r="G144" i="73"/>
  <c r="F144" i="73"/>
  <c r="G143" i="73"/>
  <c r="F143" i="73"/>
  <c r="G142" i="73"/>
  <c r="F142" i="73"/>
  <c r="G141" i="73"/>
  <c r="F141" i="73"/>
  <c r="G140" i="73"/>
  <c r="F140" i="73"/>
  <c r="G139" i="73"/>
  <c r="F139" i="73"/>
  <c r="G138" i="73"/>
  <c r="F138" i="73"/>
  <c r="G137" i="73"/>
  <c r="F137" i="73"/>
  <c r="G136" i="73"/>
  <c r="F136" i="73"/>
  <c r="G135" i="73"/>
  <c r="F135" i="73"/>
  <c r="G134" i="73"/>
  <c r="F134" i="73"/>
  <c r="G133" i="73"/>
  <c r="F133" i="73"/>
  <c r="G132" i="73"/>
  <c r="F132" i="73"/>
  <c r="G131" i="73"/>
  <c r="F131" i="73"/>
  <c r="G130" i="73"/>
  <c r="F130" i="73"/>
  <c r="G129" i="73"/>
  <c r="F129" i="73"/>
  <c r="G128" i="73"/>
  <c r="F128" i="73"/>
  <c r="G127" i="73"/>
  <c r="F127" i="73"/>
  <c r="G126" i="73"/>
  <c r="F126" i="73"/>
  <c r="G125" i="73"/>
  <c r="F125" i="73"/>
  <c r="G124" i="73"/>
  <c r="F124" i="73"/>
  <c r="G123" i="73"/>
  <c r="F123" i="73"/>
  <c r="G122" i="73"/>
  <c r="F122" i="73"/>
  <c r="G121" i="73"/>
  <c r="F121" i="73"/>
  <c r="G120" i="73"/>
  <c r="F120" i="73"/>
  <c r="G119" i="73"/>
  <c r="F119" i="73"/>
  <c r="G118" i="73"/>
  <c r="F118" i="73"/>
  <c r="G117" i="73"/>
  <c r="F117" i="73"/>
  <c r="G116" i="73"/>
  <c r="F116" i="73"/>
  <c r="G115" i="73"/>
  <c r="F115" i="73"/>
  <c r="G114" i="73"/>
  <c r="F114" i="73"/>
  <c r="G113" i="73"/>
  <c r="F113" i="73"/>
  <c r="G112" i="73"/>
  <c r="F112" i="73"/>
  <c r="G111" i="73"/>
  <c r="F111" i="73"/>
  <c r="G110" i="73"/>
  <c r="F110" i="73"/>
  <c r="G109" i="73"/>
  <c r="F109" i="73"/>
  <c r="G108" i="73"/>
  <c r="F108" i="73"/>
  <c r="G107" i="73"/>
  <c r="F107" i="73"/>
  <c r="G106" i="73"/>
  <c r="F106" i="73"/>
  <c r="G105" i="73"/>
  <c r="F105" i="73"/>
  <c r="G104" i="73"/>
  <c r="F104" i="73"/>
  <c r="G103" i="73"/>
  <c r="F103" i="73"/>
  <c r="G102" i="73"/>
  <c r="F102" i="73"/>
  <c r="G101" i="73"/>
  <c r="F101" i="73"/>
  <c r="G100" i="73"/>
  <c r="F100" i="73"/>
  <c r="G99" i="73"/>
  <c r="F99" i="73"/>
  <c r="G98" i="73"/>
  <c r="F98" i="73"/>
  <c r="G97" i="73"/>
  <c r="F97" i="73"/>
  <c r="G96" i="73"/>
  <c r="F96" i="73"/>
  <c r="G95" i="73"/>
  <c r="F95" i="73"/>
  <c r="G94" i="73"/>
  <c r="F94" i="73"/>
  <c r="G93" i="73"/>
  <c r="F93" i="73"/>
  <c r="G92" i="73"/>
  <c r="F92" i="73"/>
  <c r="G91" i="73"/>
  <c r="F91" i="73"/>
  <c r="G90" i="73"/>
  <c r="F90" i="73"/>
  <c r="G89" i="73"/>
  <c r="F89" i="73"/>
  <c r="G88" i="73"/>
  <c r="F88" i="73"/>
  <c r="G87" i="73"/>
  <c r="F87" i="73"/>
  <c r="G86" i="73"/>
  <c r="F86" i="73"/>
  <c r="G85" i="73"/>
  <c r="F85" i="73"/>
  <c r="G84" i="73"/>
  <c r="F84" i="73"/>
  <c r="G83" i="73"/>
  <c r="F83" i="73"/>
  <c r="G82" i="73"/>
  <c r="F82" i="73"/>
  <c r="G81" i="73"/>
  <c r="F81" i="73"/>
  <c r="G80" i="73"/>
  <c r="F80" i="73"/>
  <c r="G79" i="73"/>
  <c r="F79" i="73"/>
  <c r="G78" i="73"/>
  <c r="F78" i="73"/>
  <c r="G77" i="73"/>
  <c r="F77" i="73"/>
  <c r="G76" i="73"/>
  <c r="F76" i="73"/>
  <c r="G75" i="73"/>
  <c r="F75" i="73"/>
  <c r="G74" i="73"/>
  <c r="F74" i="73"/>
  <c r="G73" i="73"/>
  <c r="F73" i="73"/>
  <c r="G72" i="73"/>
  <c r="F72" i="73"/>
  <c r="G71" i="73"/>
  <c r="F71" i="73"/>
  <c r="G70" i="73"/>
  <c r="F70" i="73"/>
  <c r="G69" i="73"/>
  <c r="F69" i="73"/>
  <c r="G68" i="73"/>
  <c r="F68" i="73"/>
  <c r="G67" i="73"/>
  <c r="F67" i="73"/>
  <c r="G66" i="73"/>
  <c r="F66" i="73"/>
  <c r="G65" i="73"/>
  <c r="F65" i="73"/>
  <c r="G64" i="73"/>
  <c r="F64" i="73"/>
  <c r="G63" i="73"/>
  <c r="F63" i="73"/>
  <c r="G62" i="73"/>
  <c r="F62" i="73"/>
  <c r="G61" i="73"/>
  <c r="F61" i="73"/>
  <c r="G60" i="73"/>
  <c r="F60" i="73"/>
  <c r="G59" i="73"/>
  <c r="F59" i="73"/>
  <c r="G58" i="73"/>
  <c r="F58" i="73"/>
  <c r="G57" i="73"/>
  <c r="F57" i="73"/>
  <c r="G56" i="73"/>
  <c r="F56" i="73"/>
  <c r="G55" i="73"/>
  <c r="F55" i="73"/>
  <c r="G54" i="73"/>
  <c r="F54" i="73"/>
  <c r="G53" i="73"/>
  <c r="F53" i="73"/>
  <c r="G52" i="73"/>
  <c r="F52" i="73"/>
  <c r="G51" i="73"/>
  <c r="F51" i="73"/>
  <c r="G50" i="73"/>
  <c r="F50" i="73"/>
  <c r="G49" i="73"/>
  <c r="F49" i="73"/>
  <c r="G48" i="73"/>
  <c r="F48" i="73"/>
  <c r="G47" i="73"/>
  <c r="F47" i="73"/>
  <c r="G46" i="73"/>
  <c r="F46" i="73"/>
  <c r="G45" i="73"/>
  <c r="F45" i="73"/>
  <c r="G44" i="73"/>
  <c r="F44" i="73"/>
  <c r="G43" i="73"/>
  <c r="F43" i="73"/>
  <c r="G42" i="73"/>
  <c r="F42" i="73"/>
  <c r="G41" i="73"/>
  <c r="F41" i="73"/>
  <c r="G40" i="73"/>
  <c r="F40" i="73"/>
  <c r="G39" i="73"/>
  <c r="F39" i="73"/>
  <c r="G38" i="73"/>
  <c r="F38" i="73"/>
  <c r="G37" i="73"/>
  <c r="F37" i="73"/>
  <c r="G36" i="73"/>
  <c r="F36" i="73"/>
  <c r="G35" i="73"/>
  <c r="F35" i="73"/>
  <c r="G34" i="73"/>
  <c r="F34" i="73"/>
  <c r="G33" i="73"/>
  <c r="F33" i="73"/>
  <c r="G32" i="73"/>
  <c r="F32" i="73"/>
  <c r="G31" i="73"/>
  <c r="F31" i="73"/>
  <c r="G30" i="73"/>
  <c r="F30" i="73"/>
  <c r="G29" i="73"/>
  <c r="F29" i="73"/>
  <c r="G28" i="73"/>
  <c r="F28" i="73"/>
  <c r="G27" i="73"/>
  <c r="F27" i="73"/>
  <c r="G26" i="73"/>
  <c r="F26" i="73"/>
  <c r="G25" i="73"/>
  <c r="F25" i="73"/>
  <c r="G24" i="73"/>
  <c r="F24" i="73"/>
  <c r="G23" i="73"/>
  <c r="F23" i="73"/>
  <c r="G22" i="73"/>
  <c r="F22" i="73"/>
  <c r="G21" i="73"/>
  <c r="F21" i="73"/>
  <c r="G20" i="73"/>
  <c r="F20" i="73"/>
  <c r="G19" i="73"/>
  <c r="F19" i="73"/>
  <c r="G18" i="73"/>
  <c r="F18" i="73"/>
  <c r="G17" i="73"/>
  <c r="F17" i="73"/>
  <c r="G16" i="73"/>
  <c r="F16" i="73"/>
  <c r="G15" i="73"/>
  <c r="F15" i="73"/>
  <c r="G14" i="73"/>
  <c r="F14" i="73"/>
  <c r="G13" i="73"/>
  <c r="F13" i="73"/>
  <c r="G12" i="73"/>
  <c r="F12" i="73"/>
  <c r="G11" i="73"/>
  <c r="F11" i="73"/>
  <c r="G10" i="73"/>
  <c r="F10" i="73"/>
  <c r="G9" i="73"/>
  <c r="F9" i="73"/>
  <c r="G8" i="73"/>
  <c r="F8" i="73"/>
  <c r="G7" i="73"/>
  <c r="F7" i="73"/>
  <c r="G6" i="73"/>
  <c r="F6" i="73"/>
  <c r="G5" i="73"/>
  <c r="F5" i="73"/>
  <c r="C6" i="69" l="1"/>
  <c r="C129" i="69"/>
  <c r="C128" i="69"/>
  <c r="C127" i="69"/>
  <c r="C126" i="69"/>
  <c r="C125" i="69"/>
  <c r="C124" i="69"/>
  <c r="C123" i="69"/>
  <c r="C122" i="69"/>
  <c r="C121" i="69"/>
  <c r="C120" i="69"/>
  <c r="J119" i="69"/>
  <c r="I119" i="69"/>
  <c r="H119" i="69"/>
  <c r="G119" i="69"/>
  <c r="F119" i="69"/>
  <c r="E119" i="69"/>
  <c r="D119" i="69"/>
  <c r="A119" i="69"/>
  <c r="C118" i="69"/>
  <c r="J117" i="69"/>
  <c r="I117" i="69"/>
  <c r="H117" i="69"/>
  <c r="G117" i="69"/>
  <c r="F117" i="69"/>
  <c r="E117" i="69"/>
  <c r="D117" i="69"/>
  <c r="C117" i="69"/>
  <c r="A117" i="69"/>
  <c r="C116" i="69"/>
  <c r="C115" i="69"/>
  <c r="C114" i="69"/>
  <c r="C113" i="69"/>
  <c r="C112" i="69"/>
  <c r="C111" i="69"/>
  <c r="C109" i="69" s="1"/>
  <c r="C110" i="69"/>
  <c r="J109" i="69"/>
  <c r="I109" i="69"/>
  <c r="H109" i="69"/>
  <c r="G109" i="69"/>
  <c r="F109" i="69"/>
  <c r="E109" i="69"/>
  <c r="D109" i="69"/>
  <c r="A109" i="69"/>
  <c r="C108" i="69"/>
  <c r="C107" i="69"/>
  <c r="C106" i="69"/>
  <c r="C105" i="69"/>
  <c r="C104" i="69"/>
  <c r="C103" i="69"/>
  <c r="C102" i="69"/>
  <c r="C101" i="69"/>
  <c r="C100" i="69"/>
  <c r="C99" i="69"/>
  <c r="C98" i="69"/>
  <c r="C97" i="69"/>
  <c r="C96" i="69"/>
  <c r="C95" i="69"/>
  <c r="C94" i="69"/>
  <c r="C93" i="69"/>
  <c r="C92" i="69"/>
  <c r="C91" i="69"/>
  <c r="C90" i="69"/>
  <c r="C89" i="69"/>
  <c r="C88" i="69"/>
  <c r="C87" i="69"/>
  <c r="C86" i="69"/>
  <c r="C85" i="69"/>
  <c r="C84" i="69"/>
  <c r="I83" i="69"/>
  <c r="C83" i="69"/>
  <c r="C82" i="69"/>
  <c r="C81" i="69"/>
  <c r="I80" i="69"/>
  <c r="H80" i="69"/>
  <c r="C80" i="69" s="1"/>
  <c r="C75" i="69" s="1"/>
  <c r="C79" i="69"/>
  <c r="C78" i="69"/>
  <c r="C77" i="69"/>
  <c r="C76" i="69"/>
  <c r="J75" i="69"/>
  <c r="I75" i="69"/>
  <c r="G75" i="69"/>
  <c r="F75" i="69"/>
  <c r="E75" i="69"/>
  <c r="D75" i="69"/>
  <c r="A75" i="69"/>
  <c r="C74" i="69"/>
  <c r="C73" i="69"/>
  <c r="C72" i="69"/>
  <c r="C71" i="69"/>
  <c r="C70" i="69"/>
  <c r="C69" i="69"/>
  <c r="C68" i="69"/>
  <c r="I67" i="69"/>
  <c r="H67" i="69"/>
  <c r="C67" i="69" s="1"/>
  <c r="I66" i="69"/>
  <c r="C66" i="69" s="1"/>
  <c r="C65" i="69"/>
  <c r="C64" i="69"/>
  <c r="C63" i="69"/>
  <c r="C62" i="69"/>
  <c r="C61" i="69"/>
  <c r="C60" i="69"/>
  <c r="H59" i="69"/>
  <c r="C58" i="69"/>
  <c r="C57" i="69"/>
  <c r="C56" i="69"/>
  <c r="C55" i="69"/>
  <c r="C54" i="69"/>
  <c r="C53" i="69"/>
  <c r="C52" i="69"/>
  <c r="C51" i="69"/>
  <c r="H50" i="69"/>
  <c r="C50" i="69" s="1"/>
  <c r="J49" i="69"/>
  <c r="G49" i="69"/>
  <c r="F49" i="69"/>
  <c r="E49" i="69"/>
  <c r="D49" i="69"/>
  <c r="A49" i="69"/>
  <c r="C48" i="69"/>
  <c r="C46" i="69" s="1"/>
  <c r="C47" i="69"/>
  <c r="J46" i="69"/>
  <c r="I46" i="69"/>
  <c r="H46" i="69"/>
  <c r="G46" i="69"/>
  <c r="F46" i="69"/>
  <c r="E46" i="69"/>
  <c r="D46" i="69"/>
  <c r="A46" i="69"/>
  <c r="C45" i="69"/>
  <c r="C44" i="69"/>
  <c r="C43" i="69"/>
  <c r="J42" i="69"/>
  <c r="I42" i="69"/>
  <c r="H42" i="69"/>
  <c r="G42" i="69"/>
  <c r="F42" i="69"/>
  <c r="E42" i="69"/>
  <c r="D42" i="69"/>
  <c r="A42" i="69"/>
  <c r="C41" i="69"/>
  <c r="C40" i="69"/>
  <c r="C39" i="69"/>
  <c r="C38" i="69"/>
  <c r="C37" i="69"/>
  <c r="C36" i="69"/>
  <c r="C35" i="69"/>
  <c r="C34" i="69"/>
  <c r="C33" i="69"/>
  <c r="J32" i="69"/>
  <c r="I32" i="69"/>
  <c r="H32" i="69"/>
  <c r="G32" i="69"/>
  <c r="F32" i="69"/>
  <c r="E32" i="69"/>
  <c r="D32" i="69"/>
  <c r="A32" i="69"/>
  <c r="C31" i="69"/>
  <c r="C30" i="69"/>
  <c r="C29" i="69"/>
  <c r="J28" i="69"/>
  <c r="I28" i="69"/>
  <c r="H28" i="69"/>
  <c r="G28" i="69"/>
  <c r="F28" i="69"/>
  <c r="E28" i="69"/>
  <c r="D28" i="69"/>
  <c r="A28" i="69"/>
  <c r="C27" i="69"/>
  <c r="C26" i="69"/>
  <c r="C25" i="69"/>
  <c r="C24" i="69"/>
  <c r="C23" i="69"/>
  <c r="C22" i="69"/>
  <c r="C21" i="69"/>
  <c r="C20" i="69"/>
  <c r="C19" i="69"/>
  <c r="C18" i="69"/>
  <c r="C17" i="69"/>
  <c r="C16" i="69"/>
  <c r="C15" i="69"/>
  <c r="C14" i="69"/>
  <c r="C13" i="69"/>
  <c r="C12" i="69"/>
  <c r="C11" i="69"/>
  <c r="C10" i="69"/>
  <c r="J9" i="69"/>
  <c r="I9" i="69"/>
  <c r="H9" i="69"/>
  <c r="G9" i="69"/>
  <c r="F9" i="69"/>
  <c r="E9" i="69"/>
  <c r="D9" i="69"/>
  <c r="A9" i="69"/>
  <c r="C8" i="69"/>
  <c r="C7" i="69"/>
  <c r="J5" i="69"/>
  <c r="I5" i="69"/>
  <c r="H5" i="69"/>
  <c r="G5" i="69"/>
  <c r="F5" i="69"/>
  <c r="E5" i="69"/>
  <c r="D5" i="69"/>
  <c r="A5" i="69"/>
  <c r="C5" i="69" l="1"/>
  <c r="C130" i="69" s="1"/>
  <c r="H49" i="69"/>
  <c r="H130" i="69" s="1"/>
  <c r="D130" i="69"/>
  <c r="C119" i="69"/>
  <c r="C32" i="69"/>
  <c r="A130" i="69"/>
  <c r="J130" i="69"/>
  <c r="E130" i="69"/>
  <c r="H75" i="69"/>
  <c r="F130" i="69"/>
  <c r="G130" i="69"/>
  <c r="I49" i="69"/>
  <c r="I130" i="69" s="1"/>
  <c r="C42" i="69"/>
  <c r="C9" i="69"/>
  <c r="C28" i="69"/>
  <c r="C59" i="69"/>
  <c r="C49" i="69" s="1"/>
  <c r="E19" i="68" l="1"/>
  <c r="G19" i="68"/>
  <c r="I19" i="68"/>
  <c r="I65" i="68"/>
  <c r="G65" i="68"/>
  <c r="E65" i="68"/>
  <c r="D65" i="68"/>
  <c r="F64" i="68"/>
  <c r="H64" i="68" s="1"/>
  <c r="J64" i="68" s="1"/>
  <c r="F63" i="68"/>
  <c r="H63" i="68" s="1"/>
  <c r="I62" i="68"/>
  <c r="G62" i="68"/>
  <c r="E62" i="68"/>
  <c r="D62" i="68"/>
  <c r="F61" i="68"/>
  <c r="H61" i="68" s="1"/>
  <c r="J60" i="68"/>
  <c r="I60" i="68"/>
  <c r="G60" i="68"/>
  <c r="E60" i="68"/>
  <c r="D60" i="68"/>
  <c r="F59" i="68"/>
  <c r="H59" i="68" s="1"/>
  <c r="F58" i="68"/>
  <c r="H58" i="68" s="1"/>
  <c r="F57" i="68"/>
  <c r="H57" i="68" s="1"/>
  <c r="F56" i="68"/>
  <c r="H56" i="68" s="1"/>
  <c r="F55" i="68"/>
  <c r="H55" i="68" s="1"/>
  <c r="F54" i="68"/>
  <c r="H54" i="68" s="1"/>
  <c r="F53" i="68"/>
  <c r="H53" i="68" s="1"/>
  <c r="F52" i="68"/>
  <c r="H52" i="68" s="1"/>
  <c r="F51" i="68"/>
  <c r="H51" i="68" s="1"/>
  <c r="F50" i="68"/>
  <c r="H50" i="68" s="1"/>
  <c r="F49" i="68"/>
  <c r="H49" i="68" s="1"/>
  <c r="I48" i="68"/>
  <c r="G48" i="68"/>
  <c r="E48" i="68"/>
  <c r="D48" i="68"/>
  <c r="F47" i="68"/>
  <c r="F48" i="68" s="1"/>
  <c r="I46" i="68"/>
  <c r="G46" i="68"/>
  <c r="E46" i="68"/>
  <c r="D46" i="68"/>
  <c r="F45" i="68"/>
  <c r="H45" i="68" s="1"/>
  <c r="J45" i="68" s="1"/>
  <c r="F44" i="68"/>
  <c r="H44" i="68" s="1"/>
  <c r="J44" i="68" s="1"/>
  <c r="H43" i="68"/>
  <c r="J43" i="68" s="1"/>
  <c r="F43" i="68"/>
  <c r="F42" i="68"/>
  <c r="H42" i="68" s="1"/>
  <c r="J42" i="68" s="1"/>
  <c r="F41" i="68"/>
  <c r="H41" i="68" s="1"/>
  <c r="J41" i="68" s="1"/>
  <c r="F40" i="68"/>
  <c r="H40" i="68" s="1"/>
  <c r="J40" i="68" s="1"/>
  <c r="F39" i="68"/>
  <c r="I38" i="68"/>
  <c r="G38" i="68"/>
  <c r="E38" i="68"/>
  <c r="D38" i="68"/>
  <c r="F37" i="68"/>
  <c r="H37" i="68" s="1"/>
  <c r="I36" i="68"/>
  <c r="G36" i="68"/>
  <c r="E36" i="68"/>
  <c r="D36" i="68"/>
  <c r="F35" i="68"/>
  <c r="H35" i="68" s="1"/>
  <c r="J35" i="68" s="1"/>
  <c r="F34" i="68"/>
  <c r="H34" i="68" s="1"/>
  <c r="J34" i="68" s="1"/>
  <c r="F33" i="68"/>
  <c r="H33" i="68" s="1"/>
  <c r="J33" i="68" s="1"/>
  <c r="F32" i="68"/>
  <c r="H32" i="68" s="1"/>
  <c r="I31" i="68"/>
  <c r="G31" i="68"/>
  <c r="E31" i="68"/>
  <c r="D31" i="68"/>
  <c r="F30" i="68"/>
  <c r="H30" i="68" s="1"/>
  <c r="J30" i="68" s="1"/>
  <c r="F29" i="68"/>
  <c r="H29" i="68" s="1"/>
  <c r="J29" i="68" s="1"/>
  <c r="F28" i="68"/>
  <c r="H28" i="68" s="1"/>
  <c r="F27" i="68"/>
  <c r="H27" i="68" s="1"/>
  <c r="J27" i="68" s="1"/>
  <c r="F26" i="68"/>
  <c r="H26" i="68" s="1"/>
  <c r="J26" i="68" s="1"/>
  <c r="F25" i="68"/>
  <c r="H25" i="68" s="1"/>
  <c r="J25" i="68" s="1"/>
  <c r="F24" i="68"/>
  <c r="H24" i="68" s="1"/>
  <c r="J24" i="68" s="1"/>
  <c r="F23" i="68"/>
  <c r="I22" i="68"/>
  <c r="G22" i="68"/>
  <c r="E22" i="68"/>
  <c r="D22" i="68"/>
  <c r="F21" i="68"/>
  <c r="H21" i="68" s="1"/>
  <c r="J21" i="68" s="1"/>
  <c r="F20" i="68"/>
  <c r="D19" i="68"/>
  <c r="F18" i="68"/>
  <c r="H18" i="68" s="1"/>
  <c r="J18" i="68" s="1"/>
  <c r="F17" i="68"/>
  <c r="H17" i="68" s="1"/>
  <c r="J17" i="68" s="1"/>
  <c r="F16" i="68"/>
  <c r="H16" i="68" s="1"/>
  <c r="J16" i="68" s="1"/>
  <c r="F15" i="68"/>
  <c r="H15" i="68" s="1"/>
  <c r="J15" i="68" s="1"/>
  <c r="F14" i="68"/>
  <c r="H14" i="68" s="1"/>
  <c r="J14" i="68" s="1"/>
  <c r="F13" i="68"/>
  <c r="H13" i="68" s="1"/>
  <c r="J13" i="68" s="1"/>
  <c r="F12" i="68"/>
  <c r="H12" i="68" s="1"/>
  <c r="J12" i="68" s="1"/>
  <c r="F11" i="68"/>
  <c r="H11" i="68" s="1"/>
  <c r="J11" i="68" s="1"/>
  <c r="F10" i="68"/>
  <c r="H10" i="68" s="1"/>
  <c r="J10" i="68" s="1"/>
  <c r="F9" i="68"/>
  <c r="H9" i="68" s="1"/>
  <c r="J9" i="68" s="1"/>
  <c r="F8" i="68"/>
  <c r="H8" i="68" s="1"/>
  <c r="J8" i="68" s="1"/>
  <c r="F7" i="68"/>
  <c r="H7" i="68" s="1"/>
  <c r="J7" i="68" s="1"/>
  <c r="F6" i="68"/>
  <c r="F5" i="68"/>
  <c r="H5" i="68" s="1"/>
  <c r="J5" i="68" s="1"/>
  <c r="F4" i="68"/>
  <c r="H4" i="68" s="1"/>
  <c r="D66" i="68" l="1"/>
  <c r="G66" i="68"/>
  <c r="F19" i="68"/>
  <c r="J4" i="68"/>
  <c r="H47" i="68"/>
  <c r="J47" i="68" s="1"/>
  <c r="J48" i="68" s="1"/>
  <c r="F62" i="68"/>
  <c r="F31" i="68"/>
  <c r="F22" i="68"/>
  <c r="F46" i="68"/>
  <c r="I66" i="68"/>
  <c r="E66" i="68"/>
  <c r="H65" i="68"/>
  <c r="J63" i="68"/>
  <c r="J65" i="68" s="1"/>
  <c r="H60" i="68"/>
  <c r="J61" i="68"/>
  <c r="J62" i="68" s="1"/>
  <c r="H62" i="68"/>
  <c r="J37" i="68"/>
  <c r="J38" i="68" s="1"/>
  <c r="H38" i="68"/>
  <c r="H36" i="68"/>
  <c r="J32" i="68"/>
  <c r="J36" i="68" s="1"/>
  <c r="H20" i="68"/>
  <c r="F36" i="68"/>
  <c r="H39" i="68"/>
  <c r="F38" i="68"/>
  <c r="H6" i="68"/>
  <c r="J6" i="68" s="1"/>
  <c r="F65" i="68"/>
  <c r="F60" i="68"/>
  <c r="H23" i="68"/>
  <c r="J19" i="68" l="1"/>
  <c r="H19" i="68"/>
  <c r="H48" i="68"/>
  <c r="J39" i="68"/>
  <c r="J46" i="68" s="1"/>
  <c r="H46" i="68"/>
  <c r="H22" i="68"/>
  <c r="J20" i="68"/>
  <c r="J22" i="68" s="1"/>
  <c r="J23" i="68"/>
  <c r="J31" i="68" s="1"/>
  <c r="H31" i="68"/>
  <c r="F66" i="68"/>
  <c r="J66" i="68" l="1"/>
  <c r="H66" i="68"/>
  <c r="D446" i="67"/>
  <c r="C446" i="67"/>
  <c r="D420" i="67"/>
  <c r="C420" i="67"/>
  <c r="D403" i="67"/>
  <c r="C403" i="67"/>
  <c r="D294" i="67"/>
  <c r="C294" i="67"/>
  <c r="D231" i="67"/>
  <c r="C231" i="67"/>
  <c r="D213" i="67"/>
  <c r="C213" i="67"/>
  <c r="D205" i="67"/>
  <c r="C205" i="67"/>
  <c r="C115" i="67"/>
  <c r="D115" i="67"/>
  <c r="D20" i="67"/>
  <c r="C20" i="67"/>
  <c r="D450" i="67"/>
  <c r="C450" i="67"/>
  <c r="E449" i="67"/>
  <c r="E448" i="67"/>
  <c r="E442" i="67"/>
  <c r="E441" i="67"/>
  <c r="E440" i="67"/>
  <c r="E439" i="67"/>
  <c r="E438" i="67"/>
  <c r="E437" i="67"/>
  <c r="E436" i="67"/>
  <c r="E435" i="67"/>
  <c r="E434" i="67"/>
  <c r="E433" i="67"/>
  <c r="E432" i="67"/>
  <c r="E431" i="67"/>
  <c r="E430" i="67"/>
  <c r="E429" i="67"/>
  <c r="E428" i="67"/>
  <c r="E427" i="67"/>
  <c r="E426" i="67"/>
  <c r="E425" i="67"/>
  <c r="E445" i="67"/>
  <c r="E444" i="67"/>
  <c r="E443" i="67"/>
  <c r="E424" i="67"/>
  <c r="E423" i="67"/>
  <c r="E422" i="67"/>
  <c r="E410" i="67"/>
  <c r="E409" i="67"/>
  <c r="E408" i="67"/>
  <c r="E407" i="67"/>
  <c r="E419" i="67"/>
  <c r="E418" i="67"/>
  <c r="E417" i="67"/>
  <c r="E416" i="67"/>
  <c r="E415" i="67"/>
  <c r="E414" i="67"/>
  <c r="E413" i="67"/>
  <c r="E412" i="67"/>
  <c r="E411" i="67"/>
  <c r="E406" i="67"/>
  <c r="E405" i="67"/>
  <c r="E397" i="67"/>
  <c r="E396" i="67"/>
  <c r="E395" i="67"/>
  <c r="E394" i="67"/>
  <c r="E393" i="67"/>
  <c r="E392" i="67"/>
  <c r="E391" i="67"/>
  <c r="E390" i="67"/>
  <c r="E389" i="67"/>
  <c r="E388" i="67"/>
  <c r="E387" i="67"/>
  <c r="E386" i="67"/>
  <c r="E385" i="67"/>
  <c r="E384" i="67"/>
  <c r="E383" i="67"/>
  <c r="E382" i="67"/>
  <c r="E381" i="67"/>
  <c r="E380" i="67"/>
  <c r="E379" i="67"/>
  <c r="E378" i="67"/>
  <c r="E377" i="67"/>
  <c r="E376" i="67"/>
  <c r="E375" i="67"/>
  <c r="E374" i="67"/>
  <c r="E373" i="67"/>
  <c r="E372" i="67"/>
  <c r="E371" i="67"/>
  <c r="E370" i="67"/>
  <c r="E369" i="67"/>
  <c r="E368" i="67"/>
  <c r="E367" i="67"/>
  <c r="E366" i="67"/>
  <c r="E365" i="67"/>
  <c r="E364" i="67"/>
  <c r="E363" i="67"/>
  <c r="E362" i="67"/>
  <c r="E361" i="67"/>
  <c r="E360" i="67"/>
  <c r="E359" i="67"/>
  <c r="E358" i="67"/>
  <c r="E357" i="67"/>
  <c r="E356" i="67"/>
  <c r="E355" i="67"/>
  <c r="E354" i="67"/>
  <c r="E353" i="67"/>
  <c r="E352" i="67"/>
  <c r="E351" i="67"/>
  <c r="E350" i="67"/>
  <c r="E349" i="67"/>
  <c r="E348" i="67"/>
  <c r="E347" i="67"/>
  <c r="E346" i="67"/>
  <c r="E345" i="67"/>
  <c r="E344" i="67"/>
  <c r="E343" i="67"/>
  <c r="E342" i="67"/>
  <c r="E341" i="67"/>
  <c r="E340" i="67"/>
  <c r="E339" i="67"/>
  <c r="E338" i="67"/>
  <c r="E337" i="67"/>
  <c r="E336" i="67"/>
  <c r="E335" i="67"/>
  <c r="E334" i="67"/>
  <c r="E333" i="67"/>
  <c r="E332" i="67"/>
  <c r="E331" i="67"/>
  <c r="E330" i="67"/>
  <c r="E329" i="67"/>
  <c r="E328" i="67"/>
  <c r="E327" i="67"/>
  <c r="E326" i="67"/>
  <c r="E325" i="67"/>
  <c r="E324" i="67"/>
  <c r="E323" i="67"/>
  <c r="E322" i="67"/>
  <c r="E321" i="67"/>
  <c r="E320" i="67"/>
  <c r="E319" i="67"/>
  <c r="E318" i="67"/>
  <c r="E317" i="67"/>
  <c r="E316" i="67"/>
  <c r="E315" i="67"/>
  <c r="E314" i="67"/>
  <c r="E313" i="67"/>
  <c r="E312" i="67"/>
  <c r="E311" i="67"/>
  <c r="E310" i="67"/>
  <c r="E309" i="67"/>
  <c r="E308" i="67"/>
  <c r="E307" i="67"/>
  <c r="E306" i="67"/>
  <c r="E305" i="67"/>
  <c r="E304" i="67"/>
  <c r="E303" i="67"/>
  <c r="E302" i="67"/>
  <c r="E301" i="67"/>
  <c r="E300" i="67"/>
  <c r="E299" i="67"/>
  <c r="E298" i="67"/>
  <c r="E297" i="67"/>
  <c r="E402" i="67"/>
  <c r="E401" i="67"/>
  <c r="E400" i="67"/>
  <c r="E399" i="67"/>
  <c r="E398" i="67"/>
  <c r="E296" i="67"/>
  <c r="E286" i="67"/>
  <c r="E285" i="67"/>
  <c r="E284" i="67"/>
  <c r="E283" i="67"/>
  <c r="E282" i="67"/>
  <c r="E281" i="67"/>
  <c r="E280" i="67"/>
  <c r="E279" i="67"/>
  <c r="E278" i="67"/>
  <c r="E277" i="67"/>
  <c r="E276" i="67"/>
  <c r="E275" i="67"/>
  <c r="E274" i="67"/>
  <c r="E273" i="67"/>
  <c r="E272" i="67"/>
  <c r="E271" i="67"/>
  <c r="E270" i="67"/>
  <c r="E269" i="67"/>
  <c r="E268" i="67"/>
  <c r="E293" i="67"/>
  <c r="E292" i="67"/>
  <c r="E291" i="67"/>
  <c r="E290" i="67"/>
  <c r="E289" i="67"/>
  <c r="E288" i="67"/>
  <c r="E287" i="67"/>
  <c r="D266" i="67"/>
  <c r="C266" i="67"/>
  <c r="E265" i="67"/>
  <c r="E264" i="67"/>
  <c r="E263" i="67"/>
  <c r="E262" i="67"/>
  <c r="E261" i="67"/>
  <c r="E260" i="67"/>
  <c r="E259" i="67"/>
  <c r="E258" i="67"/>
  <c r="E257" i="67"/>
  <c r="E256" i="67"/>
  <c r="E255" i="67"/>
  <c r="E254" i="67"/>
  <c r="E253" i="67"/>
  <c r="E252" i="67"/>
  <c r="E251" i="67"/>
  <c r="E250" i="67"/>
  <c r="E249" i="67"/>
  <c r="E248" i="67"/>
  <c r="E247" i="67"/>
  <c r="E246" i="67"/>
  <c r="E245" i="67"/>
  <c r="E244" i="67"/>
  <c r="E243" i="67"/>
  <c r="E242" i="67"/>
  <c r="E241" i="67"/>
  <c r="E240" i="67"/>
  <c r="E239" i="67"/>
  <c r="E238" i="67"/>
  <c r="E237" i="67"/>
  <c r="E236" i="67"/>
  <c r="E235" i="67"/>
  <c r="E234" i="67"/>
  <c r="E233" i="67"/>
  <c r="E229" i="67"/>
  <c r="E228" i="67"/>
  <c r="E227" i="67"/>
  <c r="E226" i="67"/>
  <c r="E225" i="67"/>
  <c r="E224" i="67"/>
  <c r="E223" i="67"/>
  <c r="E222" i="67"/>
  <c r="E221" i="67"/>
  <c r="E220" i="67"/>
  <c r="E219" i="67"/>
  <c r="E218" i="67"/>
  <c r="E217" i="67"/>
  <c r="E216" i="67"/>
  <c r="E230" i="67"/>
  <c r="E215" i="67"/>
  <c r="E209" i="67"/>
  <c r="E208" i="67"/>
  <c r="E207" i="67"/>
  <c r="E212" i="67"/>
  <c r="E211" i="67"/>
  <c r="E210" i="67"/>
  <c r="E196" i="67"/>
  <c r="E195" i="67"/>
  <c r="E194" i="67"/>
  <c r="E193" i="67"/>
  <c r="E192" i="67"/>
  <c r="E191" i="67"/>
  <c r="E190" i="67"/>
  <c r="E189" i="67"/>
  <c r="E188" i="67"/>
  <c r="E187" i="67"/>
  <c r="E186" i="67"/>
  <c r="E185" i="67"/>
  <c r="E184" i="67"/>
  <c r="E183" i="67"/>
  <c r="E182" i="67"/>
  <c r="E181" i="67"/>
  <c r="E180" i="67"/>
  <c r="E179" i="67"/>
  <c r="E178" i="67"/>
  <c r="E177" i="67"/>
  <c r="E176" i="67"/>
  <c r="E175" i="67"/>
  <c r="E174" i="67"/>
  <c r="E173" i="67"/>
  <c r="E172" i="67"/>
  <c r="E171" i="67"/>
  <c r="E170" i="67"/>
  <c r="E169" i="67"/>
  <c r="E168" i="67"/>
  <c r="E167" i="67"/>
  <c r="E166" i="67"/>
  <c r="E165" i="67"/>
  <c r="E164" i="67"/>
  <c r="E163" i="67"/>
  <c r="E162" i="67"/>
  <c r="E161" i="67"/>
  <c r="E160" i="67"/>
  <c r="E159" i="67"/>
  <c r="E158" i="67"/>
  <c r="E157" i="67"/>
  <c r="E156" i="67"/>
  <c r="E155" i="67"/>
  <c r="E154" i="67"/>
  <c r="E153" i="67"/>
  <c r="E152" i="67"/>
  <c r="E151" i="67"/>
  <c r="E150" i="67"/>
  <c r="E149" i="67"/>
  <c r="E148" i="67"/>
  <c r="E147" i="67"/>
  <c r="E146" i="67"/>
  <c r="E145" i="67"/>
  <c r="E144" i="67"/>
  <c r="E143" i="67"/>
  <c r="E142" i="67"/>
  <c r="E141" i="67"/>
  <c r="E140" i="67"/>
  <c r="E139" i="67"/>
  <c r="E138" i="67"/>
  <c r="E137" i="67"/>
  <c r="E136" i="67"/>
  <c r="E135" i="67"/>
  <c r="E134" i="67"/>
  <c r="E133" i="67"/>
  <c r="E132" i="67"/>
  <c r="E204" i="67"/>
  <c r="E203" i="67"/>
  <c r="E202" i="67"/>
  <c r="E201" i="67"/>
  <c r="E200" i="67"/>
  <c r="E199" i="67"/>
  <c r="E198" i="67"/>
  <c r="E197" i="67"/>
  <c r="E131" i="67"/>
  <c r="E130" i="67"/>
  <c r="E129" i="67"/>
  <c r="E128" i="67"/>
  <c r="E127" i="67"/>
  <c r="E126" i="67"/>
  <c r="E125" i="67"/>
  <c r="E124" i="67"/>
  <c r="E123" i="67"/>
  <c r="E122" i="67"/>
  <c r="E121" i="67"/>
  <c r="E120" i="67"/>
  <c r="E119" i="67"/>
  <c r="E118" i="67"/>
  <c r="E117" i="67"/>
  <c r="E108" i="67"/>
  <c r="E107" i="67"/>
  <c r="E106" i="67"/>
  <c r="E105" i="67"/>
  <c r="E104" i="67"/>
  <c r="E103" i="67"/>
  <c r="E102" i="67"/>
  <c r="E101" i="67"/>
  <c r="E100" i="67"/>
  <c r="E99" i="67"/>
  <c r="E98" i="67"/>
  <c r="E97" i="67"/>
  <c r="E96" i="67"/>
  <c r="E95" i="67"/>
  <c r="E94" i="67"/>
  <c r="E93" i="67"/>
  <c r="E92" i="67"/>
  <c r="E91" i="67"/>
  <c r="E90" i="67"/>
  <c r="E89" i="67"/>
  <c r="E88" i="67"/>
  <c r="E87" i="67"/>
  <c r="E86" i="67"/>
  <c r="E85" i="67"/>
  <c r="E84" i="67"/>
  <c r="E83" i="67"/>
  <c r="E82" i="67"/>
  <c r="E81" i="67"/>
  <c r="E80" i="67"/>
  <c r="E79" i="67"/>
  <c r="E78" i="67"/>
  <c r="E77" i="67"/>
  <c r="E76" i="67"/>
  <c r="E75" i="67"/>
  <c r="E74" i="67"/>
  <c r="E73" i="67"/>
  <c r="E72" i="67"/>
  <c r="E71" i="67"/>
  <c r="E70" i="67"/>
  <c r="E69" i="67"/>
  <c r="E68" i="67"/>
  <c r="E67" i="67"/>
  <c r="E66" i="67"/>
  <c r="E65" i="67"/>
  <c r="E64" i="67"/>
  <c r="E63" i="67"/>
  <c r="E62" i="67"/>
  <c r="E61" i="67"/>
  <c r="E60" i="67"/>
  <c r="E59" i="67"/>
  <c r="E58" i="67"/>
  <c r="E57" i="67"/>
  <c r="E56" i="67"/>
  <c r="E55" i="67"/>
  <c r="E54" i="67"/>
  <c r="E53" i="67"/>
  <c r="E52" i="67"/>
  <c r="E51" i="67"/>
  <c r="E50" i="67"/>
  <c r="E49" i="67"/>
  <c r="E48" i="67"/>
  <c r="E47" i="67"/>
  <c r="E46" i="67"/>
  <c r="E45" i="67"/>
  <c r="E44" i="67"/>
  <c r="E43" i="67"/>
  <c r="E42" i="67"/>
  <c r="E41" i="67"/>
  <c r="E40" i="67"/>
  <c r="E39" i="67"/>
  <c r="E38" i="67"/>
  <c r="E37" i="67"/>
  <c r="E36" i="67"/>
  <c r="E35" i="67"/>
  <c r="E34" i="67"/>
  <c r="E33" i="67"/>
  <c r="E32" i="67"/>
  <c r="E114" i="67"/>
  <c r="E113" i="67"/>
  <c r="E112" i="67"/>
  <c r="E111" i="67"/>
  <c r="E110" i="67"/>
  <c r="E109" i="67"/>
  <c r="E31" i="67"/>
  <c r="E30" i="67"/>
  <c r="E29" i="67"/>
  <c r="E28" i="67"/>
  <c r="E27" i="67"/>
  <c r="E26" i="67"/>
  <c r="E25" i="67"/>
  <c r="E24" i="67"/>
  <c r="E23" i="67"/>
  <c r="E22" i="67"/>
  <c r="E14" i="67"/>
  <c r="E13" i="67"/>
  <c r="E12" i="67"/>
  <c r="E11" i="67"/>
  <c r="E10" i="67"/>
  <c r="E19" i="67"/>
  <c r="E18" i="67"/>
  <c r="E17" i="67"/>
  <c r="E16" i="67"/>
  <c r="E15" i="67"/>
  <c r="E9" i="67"/>
  <c r="E20" i="67" l="1"/>
  <c r="E266" i="67"/>
  <c r="E446" i="67"/>
  <c r="E231" i="67"/>
  <c r="E294" i="67"/>
  <c r="E205" i="67"/>
  <c r="E115" i="67"/>
  <c r="E450" i="67"/>
  <c r="E213" i="67"/>
  <c r="E420" i="67"/>
  <c r="D451" i="67"/>
  <c r="C451" i="67"/>
  <c r="E403" i="67"/>
  <c r="E451" i="67" l="1"/>
  <c r="E64" i="66"/>
  <c r="F64" i="66" s="1"/>
  <c r="D64" i="66"/>
  <c r="C64" i="66"/>
  <c r="F63" i="66"/>
  <c r="F62" i="66"/>
  <c r="F61" i="66"/>
  <c r="F60" i="66"/>
  <c r="F59" i="66"/>
  <c r="F58" i="66"/>
  <c r="F57" i="66"/>
  <c r="F56" i="66"/>
  <c r="F55" i="66"/>
  <c r="E54" i="66"/>
  <c r="F54" i="66" s="1"/>
  <c r="D54" i="66"/>
  <c r="C54" i="66"/>
  <c r="F53" i="66"/>
  <c r="F52" i="66"/>
  <c r="F51" i="66"/>
  <c r="E50" i="66"/>
  <c r="F50" i="66" s="1"/>
  <c r="D50" i="66"/>
  <c r="C50" i="66"/>
  <c r="F49" i="66"/>
  <c r="F48" i="66"/>
  <c r="F47" i="66"/>
  <c r="E46" i="66"/>
  <c r="F46" i="66" s="1"/>
  <c r="D46" i="66"/>
  <c r="F45" i="66"/>
  <c r="D44" i="66"/>
  <c r="C44" i="66"/>
  <c r="E43" i="66"/>
  <c r="F43" i="66" s="1"/>
  <c r="D43" i="66"/>
  <c r="F42" i="66"/>
  <c r="F41" i="66"/>
  <c r="E40" i="66"/>
  <c r="E44" i="66" s="1"/>
  <c r="F44" i="66" s="1"/>
  <c r="D40" i="66"/>
  <c r="F39" i="66"/>
  <c r="F38" i="66"/>
  <c r="F37" i="66"/>
  <c r="F36" i="66"/>
  <c r="F35" i="66"/>
  <c r="F34" i="66"/>
  <c r="F33" i="66"/>
  <c r="C32" i="66"/>
  <c r="F31" i="66"/>
  <c r="F30" i="66"/>
  <c r="F29" i="66"/>
  <c r="F28" i="66"/>
  <c r="E27" i="66"/>
  <c r="E32" i="66" s="1"/>
  <c r="D27" i="66"/>
  <c r="F27" i="66" s="1"/>
  <c r="F26" i="66"/>
  <c r="F25" i="66"/>
  <c r="F24" i="66"/>
  <c r="E23" i="66"/>
  <c r="F23" i="66" s="1"/>
  <c r="D23" i="66"/>
  <c r="C23" i="66"/>
  <c r="F22" i="66"/>
  <c r="F21" i="66"/>
  <c r="F20" i="66"/>
  <c r="F19" i="66"/>
  <c r="F18" i="66"/>
  <c r="F17" i="66"/>
  <c r="F16" i="66"/>
  <c r="F15" i="66"/>
  <c r="F14" i="66"/>
  <c r="E13" i="66"/>
  <c r="F13" i="66" s="1"/>
  <c r="D13" i="66"/>
  <c r="C13" i="66"/>
  <c r="F12" i="66"/>
  <c r="F11" i="66"/>
  <c r="F10" i="66"/>
  <c r="F9" i="66"/>
  <c r="E8" i="66"/>
  <c r="D8" i="66"/>
  <c r="C8" i="66"/>
  <c r="C65" i="66" s="1"/>
  <c r="F7" i="66"/>
  <c r="E6" i="66"/>
  <c r="D6" i="66"/>
  <c r="C6" i="66"/>
  <c r="E65" i="66" l="1"/>
  <c r="F40" i="66"/>
  <c r="F8" i="66"/>
  <c r="D32" i="66"/>
  <c r="D65" i="66" s="1"/>
  <c r="F65" i="66" l="1"/>
  <c r="F32" i="66"/>
  <c r="E33" i="65" l="1"/>
  <c r="F33" i="65" s="1"/>
  <c r="D33" i="65"/>
  <c r="D7" i="65" s="1"/>
  <c r="C33" i="65"/>
  <c r="F32" i="65"/>
  <c r="F31" i="65"/>
  <c r="F30" i="65"/>
  <c r="E27" i="65"/>
  <c r="E6" i="65" s="1"/>
  <c r="D27" i="65"/>
  <c r="C27" i="65"/>
  <c r="C6" i="65" s="1"/>
  <c r="F26" i="65"/>
  <c r="F25" i="65"/>
  <c r="F24" i="65"/>
  <c r="F23" i="65"/>
  <c r="E21" i="65"/>
  <c r="D21" i="65"/>
  <c r="F21" i="65" s="1"/>
  <c r="C21" i="65"/>
  <c r="C5" i="65" s="1"/>
  <c r="F20" i="65"/>
  <c r="F19" i="65"/>
  <c r="F18" i="65"/>
  <c r="F17" i="65"/>
  <c r="F16" i="65"/>
  <c r="F15" i="65"/>
  <c r="A15" i="65"/>
  <c r="A16" i="65" s="1"/>
  <c r="A17" i="65" s="1"/>
  <c r="A18" i="65" s="1"/>
  <c r="A19" i="65" s="1"/>
  <c r="A20" i="65" s="1"/>
  <c r="A23" i="65" s="1"/>
  <c r="A24" i="65" s="1"/>
  <c r="A25" i="65" s="1"/>
  <c r="A26" i="65" s="1"/>
  <c r="A29" i="65" s="1"/>
  <c r="A30" i="65" s="1"/>
  <c r="A31" i="65" s="1"/>
  <c r="A32" i="65" s="1"/>
  <c r="F14" i="65"/>
  <c r="C7" i="65"/>
  <c r="D6" i="65"/>
  <c r="D8" i="65" s="1"/>
  <c r="E5" i="65"/>
  <c r="D5" i="65"/>
  <c r="E41" i="64"/>
  <c r="D41" i="64"/>
  <c r="D7" i="64" s="1"/>
  <c r="C41" i="64"/>
  <c r="F40" i="64"/>
  <c r="E38" i="64"/>
  <c r="E6" i="64" s="1"/>
  <c r="D38" i="64"/>
  <c r="D6" i="64" s="1"/>
  <c r="C38" i="64"/>
  <c r="C6" i="64" s="1"/>
  <c r="F36" i="64"/>
  <c r="F35" i="64"/>
  <c r="E33" i="64"/>
  <c r="D33" i="64"/>
  <c r="D5" i="64" s="1"/>
  <c r="C33" i="64"/>
  <c r="C5" i="64" s="1"/>
  <c r="C8" i="64" s="1"/>
  <c r="F32" i="64"/>
  <c r="F31" i="64"/>
  <c r="F29" i="64"/>
  <c r="F28" i="64"/>
  <c r="F27" i="64"/>
  <c r="F26" i="64"/>
  <c r="F25" i="64"/>
  <c r="F24" i="64"/>
  <c r="F23" i="64"/>
  <c r="F22" i="64"/>
  <c r="F21" i="64"/>
  <c r="F20" i="64"/>
  <c r="F19" i="64"/>
  <c r="F18" i="64"/>
  <c r="F17" i="64"/>
  <c r="F16" i="64"/>
  <c r="F15" i="64"/>
  <c r="A15" i="64"/>
  <c r="A16" i="64" s="1"/>
  <c r="A17" i="64" s="1"/>
  <c r="A18" i="64" s="1"/>
  <c r="A19" i="64" s="1"/>
  <c r="A20" i="64" s="1"/>
  <c r="A21" i="64" s="1"/>
  <c r="A22" i="64" s="1"/>
  <c r="A23" i="64" s="1"/>
  <c r="A24" i="64" s="1"/>
  <c r="A25" i="64" s="1"/>
  <c r="A26" i="64" s="1"/>
  <c r="A27" i="64" s="1"/>
  <c r="A28" i="64" s="1"/>
  <c r="A29" i="64" s="1"/>
  <c r="A30" i="64" s="1"/>
  <c r="A31" i="64" s="1"/>
  <c r="A32" i="64" s="1"/>
  <c r="A35" i="64" s="1"/>
  <c r="A36" i="64" s="1"/>
  <c r="A37" i="64" s="1"/>
  <c r="A40" i="64" s="1"/>
  <c r="F14" i="64"/>
  <c r="E7" i="64"/>
  <c r="C7" i="64"/>
  <c r="E5" i="64"/>
  <c r="E70" i="63"/>
  <c r="D70" i="63"/>
  <c r="D8" i="63" s="1"/>
  <c r="C70" i="63"/>
  <c r="C8" i="63" s="1"/>
  <c r="F69" i="63"/>
  <c r="F68" i="63"/>
  <c r="F66" i="63"/>
  <c r="F64" i="63"/>
  <c r="F63" i="63"/>
  <c r="F62" i="63"/>
  <c r="F61" i="63"/>
  <c r="F60" i="63"/>
  <c r="F59" i="63"/>
  <c r="F58" i="63"/>
  <c r="E56" i="63"/>
  <c r="D56" i="63"/>
  <c r="C56" i="63"/>
  <c r="C7" i="63" s="1"/>
  <c r="F55" i="63"/>
  <c r="E53" i="63"/>
  <c r="E6" i="63" s="1"/>
  <c r="D53" i="63"/>
  <c r="D6" i="63" s="1"/>
  <c r="C53" i="63"/>
  <c r="C6" i="63" s="1"/>
  <c r="F52" i="63"/>
  <c r="E50" i="63"/>
  <c r="F50" i="63" s="1"/>
  <c r="D50" i="63"/>
  <c r="C50" i="63"/>
  <c r="F49" i="63"/>
  <c r="F48" i="63"/>
  <c r="F47" i="63"/>
  <c r="F46" i="63"/>
  <c r="F45" i="63"/>
  <c r="F44" i="63"/>
  <c r="F43" i="63"/>
  <c r="F42" i="63"/>
  <c r="F41" i="63"/>
  <c r="F40" i="63"/>
  <c r="F39" i="63"/>
  <c r="F38" i="63"/>
  <c r="F37" i="63"/>
  <c r="F36" i="63"/>
  <c r="F35" i="63"/>
  <c r="F34" i="63"/>
  <c r="F33" i="63"/>
  <c r="F32" i="63"/>
  <c r="F31" i="63"/>
  <c r="F30" i="63"/>
  <c r="F29" i="63"/>
  <c r="F28" i="63"/>
  <c r="F26" i="63"/>
  <c r="F25" i="63"/>
  <c r="F24" i="63"/>
  <c r="F23" i="63"/>
  <c r="F22" i="63"/>
  <c r="F21" i="63"/>
  <c r="F20" i="63"/>
  <c r="F19" i="63"/>
  <c r="F18" i="63"/>
  <c r="F17" i="63"/>
  <c r="A17" i="63"/>
  <c r="A18" i="63" s="1"/>
  <c r="A19" i="63" s="1"/>
  <c r="A20" i="63" s="1"/>
  <c r="A21" i="63" s="1"/>
  <c r="A22" i="63" s="1"/>
  <c r="A23" i="63" s="1"/>
  <c r="A24" i="63" s="1"/>
  <c r="A25" i="63" s="1"/>
  <c r="A26" i="63" s="1"/>
  <c r="A27" i="63" s="1"/>
  <c r="A28" i="63" s="1"/>
  <c r="A29" i="63" s="1"/>
  <c r="A30" i="63" s="1"/>
  <c r="A31" i="63" s="1"/>
  <c r="A32" i="63" s="1"/>
  <c r="A33" i="63" s="1"/>
  <c r="A34" i="63" s="1"/>
  <c r="A35" i="63" s="1"/>
  <c r="A36" i="63" s="1"/>
  <c r="A37" i="63" s="1"/>
  <c r="A38" i="63" s="1"/>
  <c r="A39" i="63" s="1"/>
  <c r="A40" i="63" s="1"/>
  <c r="A41" i="63" s="1"/>
  <c r="A42" i="63" s="1"/>
  <c r="A43" i="63" s="1"/>
  <c r="A44" i="63" s="1"/>
  <c r="A45" i="63" s="1"/>
  <c r="A46" i="63" s="1"/>
  <c r="A47" i="63" s="1"/>
  <c r="A48" i="63" s="1"/>
  <c r="A49" i="63" s="1"/>
  <c r="A52" i="63" s="1"/>
  <c r="A55" i="63" s="1"/>
  <c r="A58" i="63" s="1"/>
  <c r="A59" i="63" s="1"/>
  <c r="A60" i="63" s="1"/>
  <c r="A61" i="63" s="1"/>
  <c r="A62" i="63" s="1"/>
  <c r="A63" i="63" s="1"/>
  <c r="A64" i="63" s="1"/>
  <c r="A65" i="63" s="1"/>
  <c r="A66" i="63" s="1"/>
  <c r="A67" i="63" s="1"/>
  <c r="A68" i="63" s="1"/>
  <c r="A69" i="63" s="1"/>
  <c r="F16" i="63"/>
  <c r="A16" i="63"/>
  <c r="F15" i="63"/>
  <c r="E8" i="63"/>
  <c r="D7" i="63"/>
  <c r="D5" i="63"/>
  <c r="C5" i="63"/>
  <c r="E152" i="62"/>
  <c r="D152" i="62"/>
  <c r="C152" i="62"/>
  <c r="F151" i="62"/>
  <c r="F150" i="62"/>
  <c r="F149" i="62"/>
  <c r="F148" i="62"/>
  <c r="F147" i="62"/>
  <c r="F146" i="62"/>
  <c r="F145" i="62"/>
  <c r="F144" i="62"/>
  <c r="F143" i="62"/>
  <c r="F142" i="62"/>
  <c r="E140" i="62"/>
  <c r="D140" i="62"/>
  <c r="D8" i="62" s="1"/>
  <c r="C140" i="62"/>
  <c r="F139" i="62"/>
  <c r="F138" i="62"/>
  <c r="F137" i="62"/>
  <c r="F136" i="62"/>
  <c r="F135" i="62"/>
  <c r="F134" i="62"/>
  <c r="F133" i="62"/>
  <c r="F132" i="62"/>
  <c r="F131" i="62"/>
  <c r="F130" i="62"/>
  <c r="F129" i="62"/>
  <c r="F128" i="62"/>
  <c r="F127" i="62"/>
  <c r="F126" i="62"/>
  <c r="F125" i="62"/>
  <c r="F124" i="62"/>
  <c r="F123" i="62"/>
  <c r="F122" i="62"/>
  <c r="F120" i="62"/>
  <c r="F119" i="62"/>
  <c r="F118" i="62"/>
  <c r="F117" i="62"/>
  <c r="F116" i="62"/>
  <c r="F115" i="62"/>
  <c r="F114" i="62"/>
  <c r="F113" i="62"/>
  <c r="F112" i="62"/>
  <c r="F111" i="62"/>
  <c r="F110" i="62"/>
  <c r="F109" i="62"/>
  <c r="F108" i="62"/>
  <c r="F107" i="62"/>
  <c r="F106" i="62"/>
  <c r="F105" i="62"/>
  <c r="F104" i="62"/>
  <c r="F103" i="62"/>
  <c r="F102" i="62"/>
  <c r="F101" i="62"/>
  <c r="F100" i="62"/>
  <c r="F99" i="62"/>
  <c r="F98" i="62"/>
  <c r="F97" i="62"/>
  <c r="F96" i="62"/>
  <c r="F95" i="62"/>
  <c r="F94" i="62"/>
  <c r="F93" i="62"/>
  <c r="F92" i="62"/>
  <c r="F91" i="62"/>
  <c r="F90" i="62"/>
  <c r="F89" i="62"/>
  <c r="F88" i="62"/>
  <c r="F87" i="62"/>
  <c r="F86" i="62"/>
  <c r="F85" i="62"/>
  <c r="F84" i="62"/>
  <c r="F83" i="62"/>
  <c r="F82" i="62"/>
  <c r="F81" i="62"/>
  <c r="F80" i="62"/>
  <c r="F79" i="62"/>
  <c r="F78" i="62"/>
  <c r="F77" i="62"/>
  <c r="F76" i="62"/>
  <c r="F75" i="62"/>
  <c r="F74" i="62"/>
  <c r="F73" i="62"/>
  <c r="F72" i="62"/>
  <c r="F71" i="62"/>
  <c r="F70" i="62"/>
  <c r="E68" i="62"/>
  <c r="D68" i="62"/>
  <c r="D7" i="62" s="1"/>
  <c r="F7" i="62" s="1"/>
  <c r="C68" i="62"/>
  <c r="C7" i="62" s="1"/>
  <c r="F67" i="62"/>
  <c r="E65" i="62"/>
  <c r="F65" i="62" s="1"/>
  <c r="D65" i="62"/>
  <c r="C65" i="62"/>
  <c r="F64" i="62"/>
  <c r="F63" i="62"/>
  <c r="F62" i="62"/>
  <c r="F61" i="62"/>
  <c r="F60" i="62"/>
  <c r="F59" i="62"/>
  <c r="F58" i="62"/>
  <c r="F57" i="62"/>
  <c r="F56" i="62"/>
  <c r="F55" i="62"/>
  <c r="F54" i="62"/>
  <c r="F53" i="62"/>
  <c r="F52" i="62"/>
  <c r="F51" i="62"/>
  <c r="F50" i="62"/>
  <c r="F49" i="62"/>
  <c r="F48" i="62"/>
  <c r="F47" i="62"/>
  <c r="F46" i="62"/>
  <c r="F45" i="62"/>
  <c r="F44" i="62"/>
  <c r="E42" i="62"/>
  <c r="F42" i="62" s="1"/>
  <c r="D42" i="62"/>
  <c r="D5" i="62" s="1"/>
  <c r="C42" i="62"/>
  <c r="F41" i="62"/>
  <c r="F40" i="62"/>
  <c r="F39" i="62"/>
  <c r="F38" i="62"/>
  <c r="F37" i="62"/>
  <c r="F36" i="62"/>
  <c r="F35" i="62"/>
  <c r="F34" i="62"/>
  <c r="F33" i="62"/>
  <c r="F32" i="62"/>
  <c r="F31" i="62"/>
  <c r="F30" i="62"/>
  <c r="F29" i="62"/>
  <c r="F28" i="62"/>
  <c r="F27" i="62"/>
  <c r="F26" i="62"/>
  <c r="F25" i="62"/>
  <c r="F24" i="62"/>
  <c r="F23" i="62"/>
  <c r="F22" i="62"/>
  <c r="F21" i="62"/>
  <c r="F20" i="62"/>
  <c r="F19" i="62"/>
  <c r="F18" i="62"/>
  <c r="F17" i="62"/>
  <c r="A17" i="62"/>
  <c r="A18" i="62" s="1"/>
  <c r="A19" i="62" s="1"/>
  <c r="A20" i="62" s="1"/>
  <c r="A21" i="62" s="1"/>
  <c r="A22" i="62" s="1"/>
  <c r="A23" i="62" s="1"/>
  <c r="A24" i="62" s="1"/>
  <c r="A25" i="62" s="1"/>
  <c r="A26" i="62" s="1"/>
  <c r="A27" i="62" s="1"/>
  <c r="A28" i="62" s="1"/>
  <c r="A29" i="62" s="1"/>
  <c r="A30" i="62" s="1"/>
  <c r="A31" i="62" s="1"/>
  <c r="A32" i="62" s="1"/>
  <c r="A33" i="62" s="1"/>
  <c r="A34" i="62" s="1"/>
  <c r="A35" i="62" s="1"/>
  <c r="A36" i="62" s="1"/>
  <c r="A37" i="62" s="1"/>
  <c r="A38" i="62" s="1"/>
  <c r="A39" i="62" s="1"/>
  <c r="A40" i="62" s="1"/>
  <c r="A41" i="62" s="1"/>
  <c r="A44" i="62" s="1"/>
  <c r="A45" i="62" s="1"/>
  <c r="A46" i="62" s="1"/>
  <c r="A47" i="62" s="1"/>
  <c r="A48" i="62" s="1"/>
  <c r="A49" i="62" s="1"/>
  <c r="A50" i="62" s="1"/>
  <c r="A51" i="62" s="1"/>
  <c r="A52" i="62" s="1"/>
  <c r="A53" i="62" s="1"/>
  <c r="A54" i="62" s="1"/>
  <c r="A55" i="62" s="1"/>
  <c r="A56" i="62" s="1"/>
  <c r="A57" i="62" s="1"/>
  <c r="A58" i="62" s="1"/>
  <c r="A59" i="62" s="1"/>
  <c r="A60" i="62" s="1"/>
  <c r="A61" i="62" s="1"/>
  <c r="A62" i="62" s="1"/>
  <c r="A63" i="62" s="1"/>
  <c r="A64" i="62" s="1"/>
  <c r="A67" i="62" s="1"/>
  <c r="A70" i="62" s="1"/>
  <c r="A71" i="62" s="1"/>
  <c r="A72" i="62" s="1"/>
  <c r="A73" i="62" s="1"/>
  <c r="A74" i="62" s="1"/>
  <c r="A75" i="62" s="1"/>
  <c r="A76" i="62" s="1"/>
  <c r="A77" i="62" s="1"/>
  <c r="A78" i="62" s="1"/>
  <c r="A79" i="62" s="1"/>
  <c r="A80" i="62" s="1"/>
  <c r="A81" i="62" s="1"/>
  <c r="A82" i="62" s="1"/>
  <c r="A83" i="62" s="1"/>
  <c r="A84" i="62" s="1"/>
  <c r="A85" i="62" s="1"/>
  <c r="A86" i="62" s="1"/>
  <c r="A87" i="62" s="1"/>
  <c r="A88" i="62" s="1"/>
  <c r="A89" i="62" s="1"/>
  <c r="A90" i="62" s="1"/>
  <c r="A91" i="62" s="1"/>
  <c r="A92" i="62" s="1"/>
  <c r="A93" i="62" s="1"/>
  <c r="A94" i="62" s="1"/>
  <c r="A95" i="62" s="1"/>
  <c r="A96" i="62" s="1"/>
  <c r="A97" i="62" s="1"/>
  <c r="A98" i="62" s="1"/>
  <c r="A99" i="62" s="1"/>
  <c r="A100" i="62" s="1"/>
  <c r="A101" i="62" s="1"/>
  <c r="A102" i="62" s="1"/>
  <c r="A103" i="62" s="1"/>
  <c r="A104" i="62" s="1"/>
  <c r="A105" i="62" s="1"/>
  <c r="A106" i="62" s="1"/>
  <c r="A107" i="62" s="1"/>
  <c r="A108" i="62" s="1"/>
  <c r="A109" i="62" s="1"/>
  <c r="A110" i="62" s="1"/>
  <c r="A111" i="62" s="1"/>
  <c r="A112" i="62" s="1"/>
  <c r="A113" i="62" s="1"/>
  <c r="A114" i="62" s="1"/>
  <c r="A115" i="62" s="1"/>
  <c r="A116" i="62" s="1"/>
  <c r="A117" i="62" s="1"/>
  <c r="A118" i="62" s="1"/>
  <c r="A119" i="62" s="1"/>
  <c r="A120" i="62" s="1"/>
  <c r="A121" i="62" s="1"/>
  <c r="A122" i="62" s="1"/>
  <c r="A123" i="62" s="1"/>
  <c r="A124" i="62" s="1"/>
  <c r="A125" i="62" s="1"/>
  <c r="A126" i="62" s="1"/>
  <c r="A127" i="62" s="1"/>
  <c r="A128" i="62" s="1"/>
  <c r="A129" i="62" s="1"/>
  <c r="A130" i="62" s="1"/>
  <c r="A131" i="62" s="1"/>
  <c r="A132" i="62" s="1"/>
  <c r="A133" i="62" s="1"/>
  <c r="A134" i="62" s="1"/>
  <c r="A135" i="62" s="1"/>
  <c r="A136" i="62" s="1"/>
  <c r="A137" i="62" s="1"/>
  <c r="A138" i="62" s="1"/>
  <c r="A139" i="62" s="1"/>
  <c r="A142" i="62" s="1"/>
  <c r="A143" i="62" s="1"/>
  <c r="A144" i="62" s="1"/>
  <c r="A145" i="62" s="1"/>
  <c r="A146" i="62" s="1"/>
  <c r="A147" i="62" s="1"/>
  <c r="A148" i="62" s="1"/>
  <c r="A149" i="62" s="1"/>
  <c r="A150" i="62" s="1"/>
  <c r="A151" i="62" s="1"/>
  <c r="F16" i="62"/>
  <c r="D9" i="62"/>
  <c r="C9" i="62"/>
  <c r="C8" i="62"/>
  <c r="E7" i="62"/>
  <c r="E6" i="62"/>
  <c r="F6" i="62" s="1"/>
  <c r="D6" i="62"/>
  <c r="C6" i="62"/>
  <c r="E5" i="62"/>
  <c r="C5" i="62"/>
  <c r="E20" i="61"/>
  <c r="E6" i="61" s="1"/>
  <c r="F6" i="61" s="1"/>
  <c r="D20" i="61"/>
  <c r="C20" i="61"/>
  <c r="C6" i="61" s="1"/>
  <c r="F19" i="61"/>
  <c r="E17" i="61"/>
  <c r="D17" i="61"/>
  <c r="C17" i="61"/>
  <c r="C5" i="61" s="1"/>
  <c r="F16" i="61"/>
  <c r="F14" i="61"/>
  <c r="A14" i="61"/>
  <c r="A15" i="61" s="1"/>
  <c r="A16" i="61" s="1"/>
  <c r="A19" i="61" s="1"/>
  <c r="F13" i="61"/>
  <c r="D6" i="61"/>
  <c r="D5" i="61"/>
  <c r="D7" i="61" s="1"/>
  <c r="E226" i="60"/>
  <c r="F226" i="60" s="1"/>
  <c r="D226" i="60"/>
  <c r="C226" i="60"/>
  <c r="C9" i="60" s="1"/>
  <c r="F225" i="60"/>
  <c r="F224" i="60"/>
  <c r="F223" i="60"/>
  <c r="F222" i="60"/>
  <c r="F221" i="60"/>
  <c r="F220" i="60"/>
  <c r="F218" i="60"/>
  <c r="F217" i="60"/>
  <c r="F216" i="60"/>
  <c r="F215" i="60"/>
  <c r="F214" i="60"/>
  <c r="F213" i="60"/>
  <c r="F212" i="60"/>
  <c r="F211" i="60"/>
  <c r="F210" i="60"/>
  <c r="F209" i="60"/>
  <c r="F208" i="60"/>
  <c r="F207" i="60"/>
  <c r="F206" i="60"/>
  <c r="F205" i="60"/>
  <c r="F204" i="60"/>
  <c r="F203" i="60"/>
  <c r="F202" i="60"/>
  <c r="F201" i="60"/>
  <c r="F200" i="60"/>
  <c r="F199" i="60"/>
  <c r="F198" i="60"/>
  <c r="F197" i="60"/>
  <c r="F196" i="60"/>
  <c r="F195" i="60"/>
  <c r="F194" i="60"/>
  <c r="F193" i="60"/>
  <c r="F191" i="60"/>
  <c r="F190" i="60"/>
  <c r="F189" i="60"/>
  <c r="F188" i="60"/>
  <c r="F187" i="60"/>
  <c r="F186" i="60"/>
  <c r="E184" i="60"/>
  <c r="D184" i="60"/>
  <c r="C184" i="60"/>
  <c r="F183" i="60"/>
  <c r="F182" i="60"/>
  <c r="F181" i="60"/>
  <c r="F180" i="60"/>
  <c r="F179" i="60"/>
  <c r="F178" i="60"/>
  <c r="F177" i="60"/>
  <c r="F176" i="60"/>
  <c r="F175" i="60"/>
  <c r="F174" i="60"/>
  <c r="F173" i="60"/>
  <c r="F172" i="60"/>
  <c r="F171" i="60"/>
  <c r="F170" i="60"/>
  <c r="F169" i="60"/>
  <c r="F168" i="60"/>
  <c r="F167" i="60"/>
  <c r="F166" i="60"/>
  <c r="F165" i="60"/>
  <c r="F164" i="60"/>
  <c r="F163" i="60"/>
  <c r="F162" i="60"/>
  <c r="F161" i="60"/>
  <c r="F160" i="60"/>
  <c r="F159" i="60"/>
  <c r="F158" i="60"/>
  <c r="F157" i="60"/>
  <c r="F156" i="60"/>
  <c r="F155" i="60"/>
  <c r="F154" i="60"/>
  <c r="F153" i="60"/>
  <c r="F152" i="60"/>
  <c r="F151" i="60"/>
  <c r="F150" i="60"/>
  <c r="F149" i="60"/>
  <c r="F148" i="60"/>
  <c r="F147" i="60"/>
  <c r="F146" i="60"/>
  <c r="F145" i="60"/>
  <c r="F144" i="60"/>
  <c r="F143" i="60"/>
  <c r="F142" i="60"/>
  <c r="F141" i="60"/>
  <c r="F140" i="60"/>
  <c r="F139" i="60"/>
  <c r="F138" i="60"/>
  <c r="F137" i="60"/>
  <c r="F136" i="60"/>
  <c r="F135" i="60"/>
  <c r="F134" i="60"/>
  <c r="F133" i="60"/>
  <c r="F132" i="60"/>
  <c r="F131" i="60"/>
  <c r="F129" i="60"/>
  <c r="F128" i="60"/>
  <c r="F127" i="60"/>
  <c r="F126" i="60"/>
  <c r="F125" i="60"/>
  <c r="F124" i="60"/>
  <c r="F123" i="60"/>
  <c r="F122" i="60"/>
  <c r="F121" i="60"/>
  <c r="F120" i="60"/>
  <c r="F119" i="60"/>
  <c r="F118" i="60"/>
  <c r="F117" i="60"/>
  <c r="F116" i="60"/>
  <c r="F115" i="60"/>
  <c r="F114" i="60"/>
  <c r="F113" i="60"/>
  <c r="F112" i="60"/>
  <c r="F111" i="60"/>
  <c r="F110" i="60"/>
  <c r="F109" i="60"/>
  <c r="F108" i="60"/>
  <c r="F107" i="60"/>
  <c r="F106" i="60"/>
  <c r="F105" i="60"/>
  <c r="F104" i="60"/>
  <c r="F103" i="60"/>
  <c r="F102" i="60"/>
  <c r="F101" i="60"/>
  <c r="F100" i="60"/>
  <c r="F99" i="60"/>
  <c r="F98" i="60"/>
  <c r="F97" i="60"/>
  <c r="F96" i="60"/>
  <c r="F95" i="60"/>
  <c r="F94" i="60"/>
  <c r="F93" i="60"/>
  <c r="F92" i="60"/>
  <c r="F91" i="60"/>
  <c r="F90" i="60"/>
  <c r="F89" i="60"/>
  <c r="F88" i="60"/>
  <c r="F87" i="60"/>
  <c r="F86" i="60"/>
  <c r="F85" i="60"/>
  <c r="F84" i="60"/>
  <c r="F83" i="60"/>
  <c r="F82" i="60"/>
  <c r="F81" i="60"/>
  <c r="E79" i="60"/>
  <c r="D79" i="60"/>
  <c r="D7" i="60" s="1"/>
  <c r="C79" i="60"/>
  <c r="F78" i="60"/>
  <c r="E76" i="60"/>
  <c r="D76" i="60"/>
  <c r="D6" i="60" s="1"/>
  <c r="C76" i="60"/>
  <c r="F75" i="60"/>
  <c r="F74" i="60"/>
  <c r="F73" i="60"/>
  <c r="F72" i="60"/>
  <c r="F71" i="60"/>
  <c r="F70" i="60"/>
  <c r="F69" i="60"/>
  <c r="F68" i="60"/>
  <c r="F67" i="60"/>
  <c r="F66" i="60"/>
  <c r="F65" i="60"/>
  <c r="F64" i="60"/>
  <c r="F63" i="60"/>
  <c r="F62" i="60"/>
  <c r="F61" i="60"/>
  <c r="F60" i="60"/>
  <c r="F59" i="60"/>
  <c r="F58" i="60"/>
  <c r="F57" i="60"/>
  <c r="F56" i="60"/>
  <c r="F55" i="60"/>
  <c r="F54" i="60"/>
  <c r="F53" i="60"/>
  <c r="F52" i="60"/>
  <c r="E50" i="60"/>
  <c r="F50" i="60" s="1"/>
  <c r="D50" i="60"/>
  <c r="D5" i="60" s="1"/>
  <c r="C50" i="60"/>
  <c r="F49" i="60"/>
  <c r="F48" i="60"/>
  <c r="F47" i="60"/>
  <c r="F46" i="60"/>
  <c r="F45" i="60"/>
  <c r="F44" i="60"/>
  <c r="F43" i="60"/>
  <c r="F42" i="60"/>
  <c r="F41" i="60"/>
  <c r="F40" i="60"/>
  <c r="F39" i="60"/>
  <c r="F38" i="60"/>
  <c r="F37" i="60"/>
  <c r="F36" i="60"/>
  <c r="F35" i="60"/>
  <c r="F34" i="60"/>
  <c r="F32" i="60"/>
  <c r="F31" i="60"/>
  <c r="F30" i="60"/>
  <c r="F29" i="60"/>
  <c r="F28" i="60"/>
  <c r="F27" i="60"/>
  <c r="F26" i="60"/>
  <c r="F25" i="60"/>
  <c r="F24" i="60"/>
  <c r="F23" i="60"/>
  <c r="F22" i="60"/>
  <c r="F21" i="60"/>
  <c r="F20" i="60"/>
  <c r="A20" i="60"/>
  <c r="A21" i="60" s="1"/>
  <c r="A22" i="60" s="1"/>
  <c r="A23" i="60" s="1"/>
  <c r="A24" i="60" s="1"/>
  <c r="A25" i="60" s="1"/>
  <c r="A26" i="60" s="1"/>
  <c r="A27" i="60" s="1"/>
  <c r="A28" i="60" s="1"/>
  <c r="A29" i="60" s="1"/>
  <c r="A30" i="60" s="1"/>
  <c r="A31" i="60" s="1"/>
  <c r="A32" i="60" s="1"/>
  <c r="A33" i="60" s="1"/>
  <c r="A34" i="60" s="1"/>
  <c r="A35" i="60" s="1"/>
  <c r="A36" i="60" s="1"/>
  <c r="A37" i="60" s="1"/>
  <c r="A38" i="60" s="1"/>
  <c r="A39" i="60" s="1"/>
  <c r="A40" i="60" s="1"/>
  <c r="A41" i="60" s="1"/>
  <c r="A42" i="60" s="1"/>
  <c r="A43" i="60" s="1"/>
  <c r="A44" i="60" s="1"/>
  <c r="A45" i="60" s="1"/>
  <c r="A46" i="60" s="1"/>
  <c r="A47" i="60" s="1"/>
  <c r="A48" i="60" s="1"/>
  <c r="A49" i="60" s="1"/>
  <c r="A52" i="60" s="1"/>
  <c r="A53" i="60" s="1"/>
  <c r="A54" i="60" s="1"/>
  <c r="A55" i="60" s="1"/>
  <c r="A56" i="60" s="1"/>
  <c r="A57" i="60" s="1"/>
  <c r="A58" i="60" s="1"/>
  <c r="A59" i="60" s="1"/>
  <c r="A60" i="60" s="1"/>
  <c r="A61" i="60" s="1"/>
  <c r="A62" i="60" s="1"/>
  <c r="A63" i="60" s="1"/>
  <c r="A64" i="60" s="1"/>
  <c r="A65" i="60" s="1"/>
  <c r="A66" i="60" s="1"/>
  <c r="A67" i="60" s="1"/>
  <c r="A68" i="60" s="1"/>
  <c r="A69" i="60" s="1"/>
  <c r="A70" i="60" s="1"/>
  <c r="A71" i="60" s="1"/>
  <c r="A72" i="60" s="1"/>
  <c r="A73" i="60" s="1"/>
  <c r="A74" i="60" s="1"/>
  <c r="A75" i="60" s="1"/>
  <c r="A78" i="60" s="1"/>
  <c r="A81" i="60" s="1"/>
  <c r="A82" i="60" s="1"/>
  <c r="A83" i="60" s="1"/>
  <c r="A84" i="60" s="1"/>
  <c r="A85" i="60" s="1"/>
  <c r="A86" i="60" s="1"/>
  <c r="A87" i="60" s="1"/>
  <c r="A88" i="60" s="1"/>
  <c r="A89" i="60" s="1"/>
  <c r="A90" i="60" s="1"/>
  <c r="A91" i="60" s="1"/>
  <c r="A92" i="60" s="1"/>
  <c r="A93" i="60" s="1"/>
  <c r="A94" i="60" s="1"/>
  <c r="A95" i="60" s="1"/>
  <c r="A96" i="60" s="1"/>
  <c r="A97" i="60" s="1"/>
  <c r="A98" i="60" s="1"/>
  <c r="A99" i="60" s="1"/>
  <c r="A100" i="60" s="1"/>
  <c r="A101" i="60" s="1"/>
  <c r="A102" i="60" s="1"/>
  <c r="A103" i="60" s="1"/>
  <c r="A104" i="60" s="1"/>
  <c r="A105" i="60" s="1"/>
  <c r="A106" i="60" s="1"/>
  <c r="A107" i="60" s="1"/>
  <c r="A108" i="60" s="1"/>
  <c r="A109" i="60" s="1"/>
  <c r="A110" i="60" s="1"/>
  <c r="A111" i="60" s="1"/>
  <c r="A112" i="60" s="1"/>
  <c r="A113" i="60" s="1"/>
  <c r="A114" i="60" s="1"/>
  <c r="A115" i="60" s="1"/>
  <c r="A116" i="60" s="1"/>
  <c r="A117" i="60" s="1"/>
  <c r="A118" i="60" s="1"/>
  <c r="A119" i="60" s="1"/>
  <c r="A120" i="60" s="1"/>
  <c r="A121" i="60" s="1"/>
  <c r="A122" i="60" s="1"/>
  <c r="A123" i="60" s="1"/>
  <c r="A124" i="60" s="1"/>
  <c r="A125" i="60" s="1"/>
  <c r="A126" i="60" s="1"/>
  <c r="A127" i="60" s="1"/>
  <c r="A128" i="60" s="1"/>
  <c r="A129" i="60" s="1"/>
  <c r="A130" i="60" s="1"/>
  <c r="A131" i="60" s="1"/>
  <c r="A132" i="60" s="1"/>
  <c r="A133" i="60" s="1"/>
  <c r="A134" i="60" s="1"/>
  <c r="A135" i="60" s="1"/>
  <c r="A136" i="60" s="1"/>
  <c r="A137" i="60" s="1"/>
  <c r="A138" i="60" s="1"/>
  <c r="A139" i="60" s="1"/>
  <c r="A140" i="60" s="1"/>
  <c r="A141" i="60" s="1"/>
  <c r="A142" i="60" s="1"/>
  <c r="A143" i="60" s="1"/>
  <c r="A144" i="60" s="1"/>
  <c r="A145" i="60" s="1"/>
  <c r="A146" i="60" s="1"/>
  <c r="A147" i="60" s="1"/>
  <c r="A148" i="60" s="1"/>
  <c r="A149" i="60" s="1"/>
  <c r="A150" i="60" s="1"/>
  <c r="A151" i="60" s="1"/>
  <c r="A152" i="60" s="1"/>
  <c r="A153" i="60" s="1"/>
  <c r="A154" i="60" s="1"/>
  <c r="A155" i="60" s="1"/>
  <c r="A156" i="60" s="1"/>
  <c r="A157" i="60" s="1"/>
  <c r="A158" i="60" s="1"/>
  <c r="A159" i="60" s="1"/>
  <c r="A160" i="60" s="1"/>
  <c r="A161" i="60" s="1"/>
  <c r="A162" i="60" s="1"/>
  <c r="A163" i="60" s="1"/>
  <c r="A164" i="60" s="1"/>
  <c r="A165" i="60" s="1"/>
  <c r="A166" i="60" s="1"/>
  <c r="A167" i="60" s="1"/>
  <c r="A168" i="60" s="1"/>
  <c r="A169" i="60" s="1"/>
  <c r="A170" i="60" s="1"/>
  <c r="A171" i="60" s="1"/>
  <c r="A172" i="60" s="1"/>
  <c r="A173" i="60" s="1"/>
  <c r="A174" i="60" s="1"/>
  <c r="A175" i="60" s="1"/>
  <c r="A176" i="60" s="1"/>
  <c r="A177" i="60" s="1"/>
  <c r="A178" i="60" s="1"/>
  <c r="A179" i="60" s="1"/>
  <c r="A180" i="60" s="1"/>
  <c r="A181" i="60" s="1"/>
  <c r="A182" i="60" s="1"/>
  <c r="A183" i="60" s="1"/>
  <c r="A186" i="60" s="1"/>
  <c r="A187" i="60" s="1"/>
  <c r="A188" i="60" s="1"/>
  <c r="A189" i="60" s="1"/>
  <c r="A190" i="60" s="1"/>
  <c r="A191" i="60" s="1"/>
  <c r="A192" i="60" s="1"/>
  <c r="A193" i="60" s="1"/>
  <c r="A194" i="60" s="1"/>
  <c r="A195" i="60" s="1"/>
  <c r="A196" i="60" s="1"/>
  <c r="A197" i="60" s="1"/>
  <c r="A198" i="60" s="1"/>
  <c r="A199" i="60" s="1"/>
  <c r="A200" i="60" s="1"/>
  <c r="A201" i="60" s="1"/>
  <c r="A202" i="60" s="1"/>
  <c r="A203" i="60" s="1"/>
  <c r="A204" i="60" s="1"/>
  <c r="A205" i="60" s="1"/>
  <c r="A206" i="60" s="1"/>
  <c r="A207" i="60" s="1"/>
  <c r="A208" i="60" s="1"/>
  <c r="A209" i="60" s="1"/>
  <c r="A210" i="60" s="1"/>
  <c r="A211" i="60" s="1"/>
  <c r="A212" i="60" s="1"/>
  <c r="A213" i="60" s="1"/>
  <c r="A214" i="60" s="1"/>
  <c r="A215" i="60" s="1"/>
  <c r="A216" i="60" s="1"/>
  <c r="A217" i="60" s="1"/>
  <c r="A218" i="60" s="1"/>
  <c r="A219" i="60" s="1"/>
  <c r="A220" i="60" s="1"/>
  <c r="A221" i="60" s="1"/>
  <c r="A222" i="60" s="1"/>
  <c r="A223" i="60" s="1"/>
  <c r="A224" i="60" s="1"/>
  <c r="A225" i="60" s="1"/>
  <c r="F19" i="60"/>
  <c r="F18" i="60"/>
  <c r="F17" i="60"/>
  <c r="A17" i="60"/>
  <c r="A18" i="60" s="1"/>
  <c r="A19" i="60" s="1"/>
  <c r="F16" i="60"/>
  <c r="E9" i="60"/>
  <c r="D9" i="60"/>
  <c r="D8" i="60"/>
  <c r="C8" i="60"/>
  <c r="E7" i="60"/>
  <c r="C7" i="60"/>
  <c r="E6" i="60"/>
  <c r="C6" i="60"/>
  <c r="E5" i="60"/>
  <c r="C5" i="60"/>
  <c r="E128" i="59"/>
  <c r="D128" i="59"/>
  <c r="C128" i="59"/>
  <c r="F127" i="59"/>
  <c r="F126" i="59"/>
  <c r="F125" i="59"/>
  <c r="F124" i="59"/>
  <c r="F123" i="59"/>
  <c r="F122" i="59"/>
  <c r="F121" i="59"/>
  <c r="F120" i="59"/>
  <c r="F119" i="59"/>
  <c r="F117" i="59"/>
  <c r="F116" i="59"/>
  <c r="F115" i="59"/>
  <c r="F113" i="59"/>
  <c r="F112" i="59"/>
  <c r="F111" i="59"/>
  <c r="F110" i="59"/>
  <c r="F109" i="59"/>
  <c r="F108" i="59"/>
  <c r="F107" i="59"/>
  <c r="F106" i="59"/>
  <c r="F105" i="59"/>
  <c r="F104" i="59"/>
  <c r="F103" i="59"/>
  <c r="F101" i="59"/>
  <c r="F100" i="59"/>
  <c r="F99" i="59"/>
  <c r="F98" i="59"/>
  <c r="F97" i="59"/>
  <c r="F96" i="59"/>
  <c r="F95" i="59"/>
  <c r="F94" i="59"/>
  <c r="F93" i="59"/>
  <c r="F92" i="59"/>
  <c r="F91" i="59"/>
  <c r="E89" i="59"/>
  <c r="D89" i="59"/>
  <c r="D8" i="59" s="1"/>
  <c r="C89" i="59"/>
  <c r="F88" i="59"/>
  <c r="F87" i="59"/>
  <c r="F86" i="59"/>
  <c r="F84" i="59"/>
  <c r="F83" i="59"/>
  <c r="F82" i="59"/>
  <c r="F81" i="59"/>
  <c r="F80" i="59"/>
  <c r="F79" i="59"/>
  <c r="F78" i="59"/>
  <c r="F77" i="59"/>
  <c r="F76" i="59"/>
  <c r="F75" i="59"/>
  <c r="F74" i="59"/>
  <c r="F73" i="59"/>
  <c r="F72" i="59"/>
  <c r="F71" i="59"/>
  <c r="F70" i="59"/>
  <c r="F69" i="59"/>
  <c r="F68" i="59"/>
  <c r="F67" i="59"/>
  <c r="E65" i="59"/>
  <c r="F65" i="59" s="1"/>
  <c r="D65" i="59"/>
  <c r="C65" i="59"/>
  <c r="F64" i="59"/>
  <c r="E62" i="59"/>
  <c r="D62" i="59"/>
  <c r="D6" i="59" s="1"/>
  <c r="D10" i="59" s="1"/>
  <c r="C62" i="59"/>
  <c r="F61" i="59"/>
  <c r="F60" i="59"/>
  <c r="F59" i="59"/>
  <c r="F58" i="59"/>
  <c r="F57" i="59"/>
  <c r="F56" i="59"/>
  <c r="F55" i="59"/>
  <c r="F53" i="59"/>
  <c r="F52" i="59"/>
  <c r="F51" i="59"/>
  <c r="F50" i="59"/>
  <c r="E48" i="59"/>
  <c r="F48" i="59" s="1"/>
  <c r="D48" i="59"/>
  <c r="C48" i="59"/>
  <c r="F47" i="59"/>
  <c r="F46" i="59"/>
  <c r="F45" i="59"/>
  <c r="F44" i="59"/>
  <c r="F43" i="59"/>
  <c r="F42" i="59"/>
  <c r="F41" i="59"/>
  <c r="F40" i="59"/>
  <c r="F39" i="59"/>
  <c r="F38" i="59"/>
  <c r="F37" i="59"/>
  <c r="F36" i="59"/>
  <c r="F35" i="59"/>
  <c r="F34" i="59"/>
  <c r="F33" i="59"/>
  <c r="F32" i="59"/>
  <c r="F31" i="59"/>
  <c r="F30" i="59"/>
  <c r="F29" i="59"/>
  <c r="F28" i="59"/>
  <c r="F27" i="59"/>
  <c r="F26" i="59"/>
  <c r="F25" i="59"/>
  <c r="F24" i="59"/>
  <c r="F23" i="59"/>
  <c r="F22" i="59"/>
  <c r="F21" i="59"/>
  <c r="F20" i="59"/>
  <c r="F19" i="59"/>
  <c r="F18" i="59"/>
  <c r="F17" i="59"/>
  <c r="A17" i="59"/>
  <c r="A18" i="59" s="1"/>
  <c r="A19" i="59" s="1"/>
  <c r="A20" i="59" s="1"/>
  <c r="A21" i="59" s="1"/>
  <c r="A22" i="59" s="1"/>
  <c r="A23" i="59" s="1"/>
  <c r="A24" i="59" s="1"/>
  <c r="A25" i="59" s="1"/>
  <c r="A26" i="59" s="1"/>
  <c r="A27" i="59" s="1"/>
  <c r="A28" i="59" s="1"/>
  <c r="A29" i="59" s="1"/>
  <c r="A30" i="59" s="1"/>
  <c r="A31" i="59" s="1"/>
  <c r="A32" i="59" s="1"/>
  <c r="A33" i="59" s="1"/>
  <c r="A34" i="59" s="1"/>
  <c r="A35" i="59" s="1"/>
  <c r="A36" i="59" s="1"/>
  <c r="A37" i="59" s="1"/>
  <c r="A38" i="59" s="1"/>
  <c r="A39" i="59" s="1"/>
  <c r="A40" i="59" s="1"/>
  <c r="A41" i="59" s="1"/>
  <c r="A42" i="59" s="1"/>
  <c r="A43" i="59" s="1"/>
  <c r="A44" i="59" s="1"/>
  <c r="A45" i="59" s="1"/>
  <c r="A46" i="59" s="1"/>
  <c r="A47" i="59" s="1"/>
  <c r="A50" i="59" s="1"/>
  <c r="A51" i="59" s="1"/>
  <c r="A52" i="59" s="1"/>
  <c r="A53" i="59" s="1"/>
  <c r="A54" i="59" s="1"/>
  <c r="A55" i="59" s="1"/>
  <c r="A56" i="59" s="1"/>
  <c r="A57" i="59" s="1"/>
  <c r="A58" i="59" s="1"/>
  <c r="A59" i="59" s="1"/>
  <c r="A60" i="59" s="1"/>
  <c r="A61" i="59" s="1"/>
  <c r="A64" i="59" s="1"/>
  <c r="A67" i="59" s="1"/>
  <c r="A68" i="59" s="1"/>
  <c r="A69" i="59" s="1"/>
  <c r="A70" i="59" s="1"/>
  <c r="A71" i="59" s="1"/>
  <c r="A72" i="59" s="1"/>
  <c r="A73" i="59" s="1"/>
  <c r="A74" i="59" s="1"/>
  <c r="A75" i="59" s="1"/>
  <c r="A76" i="59" s="1"/>
  <c r="A77" i="59" s="1"/>
  <c r="A78" i="59" s="1"/>
  <c r="A79" i="59" s="1"/>
  <c r="A80" i="59" s="1"/>
  <c r="A81" i="59" s="1"/>
  <c r="A82" i="59" s="1"/>
  <c r="A83" i="59" s="1"/>
  <c r="A84" i="59" s="1"/>
  <c r="A85" i="59" s="1"/>
  <c r="A86" i="59" s="1"/>
  <c r="A87" i="59" s="1"/>
  <c r="A88" i="59" s="1"/>
  <c r="A91" i="59" s="1"/>
  <c r="A92" i="59" s="1"/>
  <c r="A93" i="59" s="1"/>
  <c r="A94" i="59" s="1"/>
  <c r="A95" i="59" s="1"/>
  <c r="A96" i="59" s="1"/>
  <c r="A97" i="59" s="1"/>
  <c r="A98" i="59" s="1"/>
  <c r="A99" i="59" s="1"/>
  <c r="A100" i="59" s="1"/>
  <c r="A101" i="59" s="1"/>
  <c r="A102" i="59" s="1"/>
  <c r="A103" i="59" s="1"/>
  <c r="A104" i="59" s="1"/>
  <c r="A105" i="59" s="1"/>
  <c r="A106" i="59" s="1"/>
  <c r="A107" i="59" s="1"/>
  <c r="A108" i="59" s="1"/>
  <c r="A109" i="59" s="1"/>
  <c r="A110" i="59" s="1"/>
  <c r="A111" i="59" s="1"/>
  <c r="A112" i="59" s="1"/>
  <c r="A113" i="59" s="1"/>
  <c r="A114" i="59" s="1"/>
  <c r="A115" i="59" s="1"/>
  <c r="A116" i="59" s="1"/>
  <c r="A117" i="59" s="1"/>
  <c r="A118" i="59" s="1"/>
  <c r="A119" i="59" s="1"/>
  <c r="A120" i="59" s="1"/>
  <c r="A121" i="59" s="1"/>
  <c r="A122" i="59" s="1"/>
  <c r="A123" i="59" s="1"/>
  <c r="A124" i="59" s="1"/>
  <c r="A125" i="59" s="1"/>
  <c r="A126" i="59" s="1"/>
  <c r="A127" i="59" s="1"/>
  <c r="F16" i="59"/>
  <c r="E9" i="59"/>
  <c r="F9" i="59" s="1"/>
  <c r="D9" i="59"/>
  <c r="C9" i="59"/>
  <c r="E8" i="59"/>
  <c r="C8" i="59"/>
  <c r="D7" i="59"/>
  <c r="C7" i="59"/>
  <c r="E6" i="59"/>
  <c r="C6" i="59"/>
  <c r="F5" i="59"/>
  <c r="E5" i="59"/>
  <c r="D5" i="59"/>
  <c r="C5" i="59"/>
  <c r="E45" i="58"/>
  <c r="F45" i="58" s="1"/>
  <c r="D45" i="58"/>
  <c r="D8" i="58" s="1"/>
  <c r="C45" i="58"/>
  <c r="F44" i="58"/>
  <c r="F40" i="58"/>
  <c r="E38" i="58"/>
  <c r="E7" i="58" s="1"/>
  <c r="F7" i="58" s="1"/>
  <c r="D38" i="58"/>
  <c r="C38" i="58"/>
  <c r="F37" i="58"/>
  <c r="E35" i="58"/>
  <c r="F35" i="58" s="1"/>
  <c r="D35" i="58"/>
  <c r="D6" i="58" s="1"/>
  <c r="C35" i="58"/>
  <c r="F34" i="58"/>
  <c r="E32" i="58"/>
  <c r="D32" i="58"/>
  <c r="D5" i="58" s="1"/>
  <c r="C32" i="58"/>
  <c r="F31" i="58"/>
  <c r="F30" i="58"/>
  <c r="F29" i="58"/>
  <c r="F28" i="58"/>
  <c r="F27" i="58"/>
  <c r="F26" i="58"/>
  <c r="F25" i="58"/>
  <c r="F24" i="58"/>
  <c r="F23" i="58"/>
  <c r="F22" i="58"/>
  <c r="F21" i="58"/>
  <c r="F20" i="58"/>
  <c r="F19" i="58"/>
  <c r="F18" i="58"/>
  <c r="F17" i="58"/>
  <c r="F16" i="58"/>
  <c r="A16" i="58"/>
  <c r="A17" i="58" s="1"/>
  <c r="A18" i="58" s="1"/>
  <c r="A19" i="58" s="1"/>
  <c r="A20" i="58" s="1"/>
  <c r="A21" i="58" s="1"/>
  <c r="A22" i="58" s="1"/>
  <c r="A23" i="58" s="1"/>
  <c r="A24" i="58" s="1"/>
  <c r="A25" i="58" s="1"/>
  <c r="A26" i="58" s="1"/>
  <c r="A27" i="58" s="1"/>
  <c r="A28" i="58" s="1"/>
  <c r="A29" i="58" s="1"/>
  <c r="A30" i="58" s="1"/>
  <c r="A31" i="58" s="1"/>
  <c r="A34" i="58" s="1"/>
  <c r="A37" i="58" s="1"/>
  <c r="A40" i="58" s="1"/>
  <c r="A41" i="58" s="1"/>
  <c r="A42" i="58" s="1"/>
  <c r="A43" i="58" s="1"/>
  <c r="A44" i="58" s="1"/>
  <c r="F15" i="58"/>
  <c r="E8" i="58"/>
  <c r="C8" i="58"/>
  <c r="D7" i="58"/>
  <c r="C7" i="58"/>
  <c r="E6" i="58"/>
  <c r="C6" i="58"/>
  <c r="E5" i="58"/>
  <c r="C5" i="58"/>
  <c r="E47" i="57"/>
  <c r="D47" i="57"/>
  <c r="D7" i="57" s="1"/>
  <c r="C47" i="57"/>
  <c r="F46" i="57"/>
  <c r="F45" i="57"/>
  <c r="F44" i="57"/>
  <c r="F43" i="57"/>
  <c r="E41" i="57"/>
  <c r="F41" i="57" s="1"/>
  <c r="D41" i="57"/>
  <c r="D6" i="57" s="1"/>
  <c r="F6" i="57" s="1"/>
  <c r="C41" i="57"/>
  <c r="F40" i="57"/>
  <c r="E38" i="57"/>
  <c r="F38" i="57" s="1"/>
  <c r="D38" i="57"/>
  <c r="C38" i="57"/>
  <c r="F37" i="57"/>
  <c r="F36" i="57"/>
  <c r="F35" i="57"/>
  <c r="F34" i="57"/>
  <c r="F33" i="57"/>
  <c r="F32" i="57"/>
  <c r="F31" i="57"/>
  <c r="F30" i="57"/>
  <c r="F29" i="57"/>
  <c r="F28" i="57"/>
  <c r="F27" i="57"/>
  <c r="F25" i="57"/>
  <c r="F24" i="57"/>
  <c r="F23" i="57"/>
  <c r="F22" i="57"/>
  <c r="F21" i="57"/>
  <c r="F20" i="57"/>
  <c r="F19" i="57"/>
  <c r="F18" i="57"/>
  <c r="F17" i="57"/>
  <c r="F16" i="57"/>
  <c r="F15" i="57"/>
  <c r="A15" i="57"/>
  <c r="A16" i="57" s="1"/>
  <c r="A17" i="57" s="1"/>
  <c r="A18" i="57" s="1"/>
  <c r="A19" i="57" s="1"/>
  <c r="A20" i="57" s="1"/>
  <c r="A21" i="57" s="1"/>
  <c r="A22" i="57" s="1"/>
  <c r="A23" i="57" s="1"/>
  <c r="A24" i="57" s="1"/>
  <c r="A25" i="57" s="1"/>
  <c r="A26" i="57" s="1"/>
  <c r="A27" i="57" s="1"/>
  <c r="A28" i="57" s="1"/>
  <c r="A29" i="57" s="1"/>
  <c r="A30" i="57" s="1"/>
  <c r="A31" i="57" s="1"/>
  <c r="A32" i="57" s="1"/>
  <c r="A33" i="57" s="1"/>
  <c r="A34" i="57" s="1"/>
  <c r="A35" i="57" s="1"/>
  <c r="A36" i="57" s="1"/>
  <c r="A37" i="57" s="1"/>
  <c r="A40" i="57" s="1"/>
  <c r="A43" i="57" s="1"/>
  <c r="A44" i="57" s="1"/>
  <c r="A45" i="57" s="1"/>
  <c r="A46" i="57" s="1"/>
  <c r="F14" i="57"/>
  <c r="E7" i="57"/>
  <c r="C7" i="57"/>
  <c r="E6" i="57"/>
  <c r="C6" i="57"/>
  <c r="E5" i="57"/>
  <c r="E8" i="57" s="1"/>
  <c r="D5" i="57"/>
  <c r="C5" i="57"/>
  <c r="E20" i="56"/>
  <c r="E5" i="56" s="1"/>
  <c r="D20" i="56"/>
  <c r="C20" i="56"/>
  <c r="C5" i="56" s="1"/>
  <c r="C6" i="56" s="1"/>
  <c r="F19" i="56"/>
  <c r="F18" i="56"/>
  <c r="F17" i="56"/>
  <c r="F16" i="56"/>
  <c r="F15" i="56"/>
  <c r="F14" i="56"/>
  <c r="A14" i="56"/>
  <c r="A15" i="56" s="1"/>
  <c r="A16" i="56" s="1"/>
  <c r="A17" i="56" s="1"/>
  <c r="A18" i="56" s="1"/>
  <c r="A19" i="56" s="1"/>
  <c r="F13" i="56"/>
  <c r="A13" i="56"/>
  <c r="F12" i="56"/>
  <c r="D6" i="56"/>
  <c r="D5" i="56"/>
  <c r="E95" i="55"/>
  <c r="F95" i="55" s="1"/>
  <c r="D95" i="55"/>
  <c r="D9" i="55" s="1"/>
  <c r="C95" i="55"/>
  <c r="C9" i="55" s="1"/>
  <c r="F94" i="55"/>
  <c r="F93" i="55"/>
  <c r="F92" i="55"/>
  <c r="F91" i="55"/>
  <c r="F90" i="55"/>
  <c r="F89" i="55"/>
  <c r="F88" i="55"/>
  <c r="F87" i="55"/>
  <c r="F86" i="55"/>
  <c r="E84" i="55"/>
  <c r="F84" i="55" s="1"/>
  <c r="D84" i="55"/>
  <c r="C84" i="55"/>
  <c r="F83" i="55"/>
  <c r="F82" i="55"/>
  <c r="F81" i="55"/>
  <c r="F80" i="55"/>
  <c r="F79" i="55"/>
  <c r="F78" i="55"/>
  <c r="F77" i="55"/>
  <c r="F76" i="55"/>
  <c r="F75" i="55"/>
  <c r="F74" i="55"/>
  <c r="F73" i="55"/>
  <c r="F72" i="55"/>
  <c r="F71" i="55"/>
  <c r="F70" i="55"/>
  <c r="F69" i="55"/>
  <c r="F68" i="55"/>
  <c r="F67" i="55"/>
  <c r="F66" i="55"/>
  <c r="F65" i="55"/>
  <c r="F64" i="55"/>
  <c r="F63" i="55"/>
  <c r="F62" i="55"/>
  <c r="F61" i="55"/>
  <c r="F60" i="55"/>
  <c r="F58" i="55"/>
  <c r="E58" i="55"/>
  <c r="D58" i="55"/>
  <c r="C58" i="55"/>
  <c r="C7" i="55" s="1"/>
  <c r="F57" i="55"/>
  <c r="E55" i="55"/>
  <c r="F55" i="55" s="1"/>
  <c r="D55" i="55"/>
  <c r="D6" i="55" s="1"/>
  <c r="C55" i="55"/>
  <c r="F54" i="55"/>
  <c r="F53" i="55"/>
  <c r="F52" i="55"/>
  <c r="F51" i="55"/>
  <c r="F50" i="55"/>
  <c r="F49" i="55"/>
  <c r="F48" i="55"/>
  <c r="F46" i="55"/>
  <c r="F45" i="55"/>
  <c r="F44" i="55"/>
  <c r="F43" i="55"/>
  <c r="F42" i="55"/>
  <c r="F40" i="55"/>
  <c r="E40" i="55"/>
  <c r="D40" i="55"/>
  <c r="C40" i="55"/>
  <c r="F39" i="55"/>
  <c r="F38" i="55"/>
  <c r="F37" i="55"/>
  <c r="F36" i="55"/>
  <c r="F35" i="55"/>
  <c r="F34" i="55"/>
  <c r="F33" i="55"/>
  <c r="F32" i="55"/>
  <c r="F31" i="55"/>
  <c r="F30" i="55"/>
  <c r="F29" i="55"/>
  <c r="F28" i="55"/>
  <c r="F25" i="55"/>
  <c r="F24" i="55"/>
  <c r="F23" i="55"/>
  <c r="F22" i="55"/>
  <c r="F21" i="55"/>
  <c r="F20" i="55"/>
  <c r="F19" i="55"/>
  <c r="F18" i="55"/>
  <c r="A18" i="55"/>
  <c r="A19" i="55" s="1"/>
  <c r="A20" i="55" s="1"/>
  <c r="A21" i="55" s="1"/>
  <c r="A22" i="55" s="1"/>
  <c r="A23" i="55" s="1"/>
  <c r="A24" i="55" s="1"/>
  <c r="A25" i="55" s="1"/>
  <c r="A26" i="55" s="1"/>
  <c r="A27" i="55" s="1"/>
  <c r="A28" i="55" s="1"/>
  <c r="A29" i="55" s="1"/>
  <c r="A30" i="55" s="1"/>
  <c r="A31" i="55" s="1"/>
  <c r="A32" i="55" s="1"/>
  <c r="A33" i="55" s="1"/>
  <c r="A34" i="55" s="1"/>
  <c r="A35" i="55" s="1"/>
  <c r="A36" i="55" s="1"/>
  <c r="A37" i="55" s="1"/>
  <c r="A38" i="55" s="1"/>
  <c r="A39" i="55" s="1"/>
  <c r="A42" i="55" s="1"/>
  <c r="A43" i="55" s="1"/>
  <c r="A44" i="55" s="1"/>
  <c r="A45" i="55" s="1"/>
  <c r="A46" i="55" s="1"/>
  <c r="A47" i="55" s="1"/>
  <c r="A48" i="55" s="1"/>
  <c r="A49" i="55" s="1"/>
  <c r="A50" i="55" s="1"/>
  <c r="A51" i="55" s="1"/>
  <c r="A52" i="55" s="1"/>
  <c r="A53" i="55" s="1"/>
  <c r="A54" i="55" s="1"/>
  <c r="A57" i="55" s="1"/>
  <c r="A60" i="55" s="1"/>
  <c r="A61" i="55" s="1"/>
  <c r="A62" i="55" s="1"/>
  <c r="A63" i="55" s="1"/>
  <c r="A64" i="55" s="1"/>
  <c r="A65" i="55" s="1"/>
  <c r="A66" i="55" s="1"/>
  <c r="A67" i="55" s="1"/>
  <c r="A68" i="55" s="1"/>
  <c r="A69" i="55" s="1"/>
  <c r="A70" i="55" s="1"/>
  <c r="A71" i="55" s="1"/>
  <c r="A72" i="55" s="1"/>
  <c r="A73" i="55" s="1"/>
  <c r="A74" i="55" s="1"/>
  <c r="A75" i="55" s="1"/>
  <c r="A76" i="55" s="1"/>
  <c r="A77" i="55" s="1"/>
  <c r="A78" i="55" s="1"/>
  <c r="A79" i="55" s="1"/>
  <c r="A80" i="55" s="1"/>
  <c r="A81" i="55" s="1"/>
  <c r="A82" i="55" s="1"/>
  <c r="A83" i="55" s="1"/>
  <c r="A86" i="55" s="1"/>
  <c r="A87" i="55" s="1"/>
  <c r="A88" i="55" s="1"/>
  <c r="A89" i="55" s="1"/>
  <c r="A90" i="55" s="1"/>
  <c r="A91" i="55" s="1"/>
  <c r="A92" i="55" s="1"/>
  <c r="A93" i="55" s="1"/>
  <c r="A94" i="55" s="1"/>
  <c r="F17" i="55"/>
  <c r="A17" i="55"/>
  <c r="F16" i="55"/>
  <c r="E9" i="55"/>
  <c r="E8" i="55"/>
  <c r="D8" i="55"/>
  <c r="C8" i="55"/>
  <c r="E7" i="55"/>
  <c r="F7" i="55" s="1"/>
  <c r="D7" i="55"/>
  <c r="E6" i="55"/>
  <c r="F6" i="55" s="1"/>
  <c r="C6" i="55"/>
  <c r="E5" i="55"/>
  <c r="E10" i="55" s="1"/>
  <c r="D5" i="55"/>
  <c r="C5" i="55"/>
  <c r="E62" i="54"/>
  <c r="F62" i="54" s="1"/>
  <c r="D62" i="54"/>
  <c r="C62" i="54"/>
  <c r="F61" i="54"/>
  <c r="F59" i="54"/>
  <c r="F58" i="54"/>
  <c r="E56" i="54"/>
  <c r="E7" i="54" s="1"/>
  <c r="F7" i="54" s="1"/>
  <c r="D56" i="54"/>
  <c r="C56" i="54"/>
  <c r="C7" i="54" s="1"/>
  <c r="F55" i="54"/>
  <c r="F54" i="54"/>
  <c r="F53" i="54"/>
  <c r="F52" i="54"/>
  <c r="F51" i="54"/>
  <c r="F50" i="54"/>
  <c r="F49" i="54"/>
  <c r="E47" i="54"/>
  <c r="E6" i="54" s="1"/>
  <c r="D47" i="54"/>
  <c r="C47" i="54"/>
  <c r="F46" i="54"/>
  <c r="E44" i="54"/>
  <c r="E5" i="54" s="1"/>
  <c r="D44" i="54"/>
  <c r="C44" i="54"/>
  <c r="C5" i="54" s="1"/>
  <c r="C9" i="54" s="1"/>
  <c r="F43" i="54"/>
  <c r="F42" i="54"/>
  <c r="F41" i="54"/>
  <c r="F40" i="54"/>
  <c r="F39" i="54"/>
  <c r="F38" i="54"/>
  <c r="F36" i="54"/>
  <c r="F34" i="54"/>
  <c r="F33" i="54"/>
  <c r="F32" i="54"/>
  <c r="F31" i="54"/>
  <c r="F30" i="54"/>
  <c r="F29" i="54"/>
  <c r="F28" i="54"/>
  <c r="F26" i="54"/>
  <c r="F25" i="54"/>
  <c r="F24" i="54"/>
  <c r="F23" i="54"/>
  <c r="F22" i="54"/>
  <c r="F21" i="54"/>
  <c r="F20" i="54"/>
  <c r="F19" i="54"/>
  <c r="F18" i="54"/>
  <c r="F17" i="54"/>
  <c r="F16" i="54"/>
  <c r="A16" i="54"/>
  <c r="A17" i="54" s="1"/>
  <c r="A18" i="54" s="1"/>
  <c r="A19" i="54" s="1"/>
  <c r="A20" i="54" s="1"/>
  <c r="A21" i="54" s="1"/>
  <c r="A22" i="54" s="1"/>
  <c r="A23" i="54" s="1"/>
  <c r="A24" i="54" s="1"/>
  <c r="A25" i="54" s="1"/>
  <c r="A26" i="54" s="1"/>
  <c r="A27" i="54" s="1"/>
  <c r="A28" i="54" s="1"/>
  <c r="A29" i="54" s="1"/>
  <c r="A30" i="54" s="1"/>
  <c r="A31" i="54" s="1"/>
  <c r="A32" i="54" s="1"/>
  <c r="A33" i="54" s="1"/>
  <c r="A34" i="54" s="1"/>
  <c r="A35" i="54" s="1"/>
  <c r="A36" i="54" s="1"/>
  <c r="A37" i="54" s="1"/>
  <c r="A38" i="54" s="1"/>
  <c r="A39" i="54" s="1"/>
  <c r="A40" i="54" s="1"/>
  <c r="A41" i="54" s="1"/>
  <c r="A42" i="54" s="1"/>
  <c r="A43" i="54" s="1"/>
  <c r="A46" i="54" s="1"/>
  <c r="A49" i="54" s="1"/>
  <c r="A50" i="54" s="1"/>
  <c r="A51" i="54" s="1"/>
  <c r="A52" i="54" s="1"/>
  <c r="A53" i="54" s="1"/>
  <c r="A54" i="54" s="1"/>
  <c r="A55" i="54" s="1"/>
  <c r="A58" i="54" s="1"/>
  <c r="A59" i="54" s="1"/>
  <c r="A60" i="54" s="1"/>
  <c r="A61" i="54" s="1"/>
  <c r="F15" i="54"/>
  <c r="E8" i="54"/>
  <c r="F8" i="54" s="1"/>
  <c r="D8" i="54"/>
  <c r="C8" i="54"/>
  <c r="D7" i="54"/>
  <c r="D6" i="54"/>
  <c r="C6" i="54"/>
  <c r="D5" i="54"/>
  <c r="E90" i="53"/>
  <c r="F90" i="53" s="1"/>
  <c r="D90" i="53"/>
  <c r="C90" i="53"/>
  <c r="C8" i="53" s="1"/>
  <c r="F89" i="53"/>
  <c r="F88" i="53"/>
  <c r="F87" i="53"/>
  <c r="F86" i="53"/>
  <c r="F85" i="53"/>
  <c r="F84" i="53"/>
  <c r="F83" i="53"/>
  <c r="F82" i="53"/>
  <c r="F78" i="53"/>
  <c r="F77" i="53"/>
  <c r="F76" i="53"/>
  <c r="F75" i="53"/>
  <c r="F74" i="53"/>
  <c r="F73" i="53"/>
  <c r="F72" i="53"/>
  <c r="F71" i="53"/>
  <c r="F70" i="53"/>
  <c r="F69" i="53"/>
  <c r="F68" i="53"/>
  <c r="F67" i="53"/>
  <c r="F66" i="53"/>
  <c r="F65" i="53"/>
  <c r="E63" i="53"/>
  <c r="F63" i="53" s="1"/>
  <c r="D63" i="53"/>
  <c r="C63" i="53"/>
  <c r="C7" i="53" s="1"/>
  <c r="F62" i="53"/>
  <c r="F61" i="53"/>
  <c r="F60" i="53"/>
  <c r="F59" i="53"/>
  <c r="F57" i="53"/>
  <c r="F56" i="53"/>
  <c r="F55" i="53"/>
  <c r="F54" i="53"/>
  <c r="F53" i="53"/>
  <c r="F52" i="53"/>
  <c r="F51" i="53"/>
  <c r="F49" i="53"/>
  <c r="F48" i="53"/>
  <c r="F47" i="53"/>
  <c r="F46" i="53"/>
  <c r="E44" i="53"/>
  <c r="F44" i="53" s="1"/>
  <c r="D44" i="53"/>
  <c r="C44" i="53"/>
  <c r="F43" i="53"/>
  <c r="F42" i="53"/>
  <c r="F41" i="53"/>
  <c r="F40" i="53"/>
  <c r="F39" i="53"/>
  <c r="F37" i="53"/>
  <c r="E37" i="53"/>
  <c r="D37" i="53"/>
  <c r="C37" i="53"/>
  <c r="F36" i="53"/>
  <c r="F35" i="53"/>
  <c r="F34" i="53"/>
  <c r="F33" i="53"/>
  <c r="F32" i="53"/>
  <c r="F31" i="53"/>
  <c r="F30" i="53"/>
  <c r="F28" i="53"/>
  <c r="F27" i="53"/>
  <c r="F26" i="53"/>
  <c r="F25" i="53"/>
  <c r="F24" i="53"/>
  <c r="F23" i="53"/>
  <c r="F22" i="53"/>
  <c r="F21" i="53"/>
  <c r="F20" i="53"/>
  <c r="F18" i="53"/>
  <c r="F17" i="53"/>
  <c r="F16" i="53"/>
  <c r="A16" i="53"/>
  <c r="A17" i="53" s="1"/>
  <c r="A18" i="53" s="1"/>
  <c r="A19" i="53" s="1"/>
  <c r="A20" i="53" s="1"/>
  <c r="A21" i="53" s="1"/>
  <c r="A22" i="53" s="1"/>
  <c r="A23" i="53" s="1"/>
  <c r="A24" i="53" s="1"/>
  <c r="A25" i="53" s="1"/>
  <c r="A26" i="53" s="1"/>
  <c r="A27" i="53" s="1"/>
  <c r="A28" i="53" s="1"/>
  <c r="A29" i="53" s="1"/>
  <c r="A30" i="53" s="1"/>
  <c r="A31" i="53" s="1"/>
  <c r="A32" i="53" s="1"/>
  <c r="A33" i="53" s="1"/>
  <c r="A34" i="53" s="1"/>
  <c r="A35" i="53" s="1"/>
  <c r="A36" i="53" s="1"/>
  <c r="A39" i="53" s="1"/>
  <c r="A40" i="53" s="1"/>
  <c r="A41" i="53" s="1"/>
  <c r="A42" i="53" s="1"/>
  <c r="A43" i="53" s="1"/>
  <c r="A46" i="53" s="1"/>
  <c r="A47" i="53" s="1"/>
  <c r="A48" i="53" s="1"/>
  <c r="A49" i="53" s="1"/>
  <c r="A50" i="53" s="1"/>
  <c r="A51" i="53" s="1"/>
  <c r="A52" i="53" s="1"/>
  <c r="A53" i="53" s="1"/>
  <c r="A54" i="53" s="1"/>
  <c r="A55" i="53" s="1"/>
  <c r="A56" i="53" s="1"/>
  <c r="A57" i="53" s="1"/>
  <c r="A58" i="53" s="1"/>
  <c r="A59" i="53" s="1"/>
  <c r="A60" i="53" s="1"/>
  <c r="A61" i="53" s="1"/>
  <c r="A62" i="53" s="1"/>
  <c r="A65" i="53" s="1"/>
  <c r="A66" i="53" s="1"/>
  <c r="A67" i="53" s="1"/>
  <c r="A68" i="53" s="1"/>
  <c r="A69" i="53" s="1"/>
  <c r="A70" i="53" s="1"/>
  <c r="A71" i="53" s="1"/>
  <c r="A72" i="53" s="1"/>
  <c r="A73" i="53" s="1"/>
  <c r="A74" i="53" s="1"/>
  <c r="A75" i="53" s="1"/>
  <c r="A76" i="53" s="1"/>
  <c r="A77" i="53" s="1"/>
  <c r="A78" i="53" s="1"/>
  <c r="A79" i="53" s="1"/>
  <c r="A80" i="53" s="1"/>
  <c r="A81" i="53" s="1"/>
  <c r="A82" i="53" s="1"/>
  <c r="A83" i="53" s="1"/>
  <c r="A84" i="53" s="1"/>
  <c r="A85" i="53" s="1"/>
  <c r="A86" i="53" s="1"/>
  <c r="A87" i="53" s="1"/>
  <c r="A88" i="53" s="1"/>
  <c r="A89" i="53" s="1"/>
  <c r="E8" i="53"/>
  <c r="F8" i="53" s="1"/>
  <c r="D8" i="53"/>
  <c r="E7" i="53"/>
  <c r="D7" i="53"/>
  <c r="E6" i="53"/>
  <c r="F6" i="53" s="1"/>
  <c r="D6" i="53"/>
  <c r="C6" i="53"/>
  <c r="E5" i="53"/>
  <c r="F5" i="53" s="1"/>
  <c r="D5" i="53"/>
  <c r="D9" i="53" s="1"/>
  <c r="C5" i="53"/>
  <c r="E8" i="65" l="1"/>
  <c r="F8" i="65" s="1"/>
  <c r="C8" i="65"/>
  <c r="F5" i="65"/>
  <c r="E7" i="65"/>
  <c r="F7" i="65"/>
  <c r="E8" i="64"/>
  <c r="F8" i="64" s="1"/>
  <c r="F6" i="64"/>
  <c r="F38" i="64"/>
  <c r="D8" i="64"/>
  <c r="E5" i="63"/>
  <c r="F5" i="63" s="1"/>
  <c r="F8" i="63"/>
  <c r="D10" i="62"/>
  <c r="C7" i="61"/>
  <c r="F5" i="60"/>
  <c r="F9" i="60"/>
  <c r="F79" i="60"/>
  <c r="F7" i="60"/>
  <c r="E7" i="59"/>
  <c r="F7" i="59" s="1"/>
  <c r="F89" i="59"/>
  <c r="C10" i="59"/>
  <c r="F62" i="59"/>
  <c r="F8" i="59"/>
  <c r="F128" i="59"/>
  <c r="F6" i="59"/>
  <c r="F38" i="58"/>
  <c r="F8" i="58"/>
  <c r="C9" i="58"/>
  <c r="C8" i="57"/>
  <c r="F47" i="57"/>
  <c r="D8" i="57"/>
  <c r="F7" i="57"/>
  <c r="F8" i="57"/>
  <c r="E6" i="56"/>
  <c r="F6" i="56" s="1"/>
  <c r="F5" i="56"/>
  <c r="F20" i="56"/>
  <c r="D10" i="55"/>
  <c r="F10" i="55" s="1"/>
  <c r="F8" i="55"/>
  <c r="F9" i="55"/>
  <c r="F5" i="55"/>
  <c r="C10" i="55"/>
  <c r="F6" i="54"/>
  <c r="D9" i="54"/>
  <c r="C9" i="53"/>
  <c r="F7" i="53"/>
  <c r="E9" i="54"/>
  <c r="F5" i="54"/>
  <c r="E9" i="58"/>
  <c r="D10" i="60"/>
  <c r="F6" i="60"/>
  <c r="F6" i="58"/>
  <c r="F5" i="58"/>
  <c r="D9" i="58"/>
  <c r="F47" i="54"/>
  <c r="F184" i="60"/>
  <c r="E8" i="60"/>
  <c r="F8" i="60" s="1"/>
  <c r="F68" i="62"/>
  <c r="F6" i="65"/>
  <c r="E10" i="59"/>
  <c r="F10" i="59" s="1"/>
  <c r="E9" i="53"/>
  <c r="F9" i="53" s="1"/>
  <c r="F44" i="54"/>
  <c r="F56" i="54"/>
  <c r="F5" i="57"/>
  <c r="C10" i="62"/>
  <c r="F7" i="64"/>
  <c r="F32" i="58"/>
  <c r="E9" i="62"/>
  <c r="F9" i="62" s="1"/>
  <c r="F152" i="62"/>
  <c r="F140" i="62"/>
  <c r="E8" i="62"/>
  <c r="F8" i="62" s="1"/>
  <c r="C9" i="63"/>
  <c r="F41" i="64"/>
  <c r="C10" i="60"/>
  <c r="F76" i="60"/>
  <c r="F17" i="61"/>
  <c r="E5" i="61"/>
  <c r="D9" i="63"/>
  <c r="F56" i="63"/>
  <c r="E7" i="63"/>
  <c r="F7" i="63" s="1"/>
  <c r="F6" i="63"/>
  <c r="F5" i="62"/>
  <c r="F53" i="63"/>
  <c r="F70" i="63"/>
  <c r="F33" i="64"/>
  <c r="F20" i="61"/>
  <c r="F5" i="64"/>
  <c r="F27" i="65"/>
  <c r="F9" i="54" l="1"/>
  <c r="F5" i="61"/>
  <c r="E7" i="61"/>
  <c r="F7" i="61" s="1"/>
  <c r="F9" i="58"/>
  <c r="E10" i="62"/>
  <c r="F10" i="62" s="1"/>
  <c r="E9" i="63"/>
  <c r="F9" i="63" s="1"/>
  <c r="E10" i="60"/>
  <c r="F10" i="60" s="1"/>
  <c r="G1666" i="52" l="1"/>
  <c r="G1665" i="52"/>
  <c r="G1663" i="52"/>
  <c r="G1662" i="52"/>
  <c r="G1659" i="52"/>
  <c r="G1657" i="52"/>
  <c r="G1656" i="52"/>
  <c r="G1654" i="52"/>
  <c r="G1653" i="52"/>
  <c r="G1652" i="52"/>
  <c r="G1651" i="52"/>
  <c r="G1650" i="52"/>
  <c r="G1649" i="52"/>
  <c r="G1647" i="52"/>
  <c r="G1646" i="52"/>
  <c r="G1644" i="52"/>
  <c r="G1642" i="52"/>
  <c r="G1641" i="52"/>
  <c r="G1640" i="52"/>
  <c r="G1639" i="52"/>
  <c r="G1637" i="52"/>
  <c r="G1636" i="52"/>
  <c r="G1635" i="52"/>
  <c r="G1634" i="52"/>
  <c r="G1632" i="52"/>
  <c r="G1631" i="52"/>
  <c r="G1630" i="52"/>
  <c r="G1629" i="52"/>
  <c r="G1627" i="52"/>
  <c r="G1626" i="52"/>
  <c r="G1624" i="52"/>
  <c r="G1623" i="52"/>
  <c r="G1622" i="52"/>
  <c r="G1621" i="52"/>
  <c r="G1619" i="52"/>
  <c r="G1618" i="52"/>
  <c r="G1617" i="52"/>
  <c r="G1615" i="52"/>
  <c r="G1614" i="52"/>
  <c r="G1613" i="52"/>
  <c r="G1612" i="52"/>
  <c r="G1610" i="52"/>
  <c r="G1608" i="52"/>
  <c r="G1607" i="52"/>
  <c r="G1606" i="52"/>
  <c r="G1605" i="52"/>
  <c r="G1604" i="52"/>
  <c r="G1602" i="52"/>
  <c r="G1601" i="52"/>
  <c r="G1599" i="52"/>
  <c r="G1598" i="52"/>
  <c r="G1597" i="52"/>
  <c r="G1595" i="52"/>
  <c r="G1594" i="52"/>
  <c r="G1593" i="52"/>
  <c r="G1592" i="52"/>
  <c r="G1590" i="52"/>
  <c r="G1589" i="52"/>
  <c r="G1587" i="52"/>
  <c r="G1586" i="52"/>
  <c r="G1584" i="52"/>
  <c r="G1583" i="52"/>
  <c r="G1582" i="52"/>
  <c r="G1580" i="52"/>
  <c r="G1579" i="52"/>
  <c r="G1577" i="52"/>
  <c r="G1576" i="52"/>
  <c r="G1574" i="52"/>
  <c r="G1573" i="52"/>
  <c r="G1572" i="52"/>
  <c r="G1571" i="52"/>
  <c r="G1570" i="52"/>
  <c r="G1569" i="52"/>
  <c r="G1568" i="52"/>
  <c r="G1567" i="52"/>
  <c r="G1566" i="52"/>
  <c r="G1565" i="52"/>
  <c r="G1563" i="52"/>
  <c r="G1562" i="52"/>
  <c r="G1561" i="52"/>
  <c r="G1560" i="52"/>
  <c r="G1559" i="52"/>
  <c r="G1557" i="52"/>
  <c r="G1556" i="52"/>
  <c r="G1555" i="52"/>
  <c r="G1554" i="52"/>
  <c r="G1553" i="52"/>
  <c r="G1551" i="52"/>
  <c r="G1550" i="52"/>
  <c r="G1549" i="52"/>
  <c r="G1548" i="52"/>
  <c r="G1547" i="52"/>
  <c r="G1545" i="52"/>
  <c r="G1544" i="52"/>
  <c r="G1543" i="52"/>
  <c r="G1542" i="52"/>
  <c r="G1541" i="52"/>
  <c r="G1540" i="52"/>
  <c r="G1539" i="52"/>
  <c r="G1538" i="52"/>
  <c r="G1537" i="52"/>
  <c r="G1535" i="52"/>
  <c r="G1534" i="52"/>
  <c r="G1533" i="52"/>
  <c r="G1532" i="52"/>
  <c r="G1530" i="52"/>
  <c r="G1529" i="52"/>
  <c r="G1527" i="52"/>
  <c r="G1526" i="52"/>
  <c r="G1524" i="52"/>
  <c r="G1522" i="52"/>
  <c r="G1521" i="52"/>
  <c r="G1519" i="52"/>
  <c r="G1518" i="52"/>
  <c r="G1516" i="52"/>
  <c r="G1515" i="52"/>
  <c r="G1514" i="52"/>
  <c r="G1513" i="52"/>
  <c r="G1511" i="52"/>
  <c r="G1510" i="52"/>
  <c r="G1508" i="52"/>
  <c r="G1507" i="52"/>
  <c r="G1505" i="52"/>
  <c r="G1504" i="52"/>
  <c r="G1502" i="52"/>
  <c r="G1501" i="52"/>
  <c r="G1500" i="52"/>
  <c r="G1499" i="52"/>
  <c r="G1498" i="52"/>
  <c r="G1497" i="52"/>
  <c r="G1496" i="52"/>
  <c r="G1495" i="52"/>
  <c r="G1494" i="52"/>
  <c r="G1492" i="52"/>
  <c r="G1491" i="52"/>
  <c r="G1490" i="52"/>
  <c r="G1489" i="52"/>
  <c r="G1488" i="52"/>
  <c r="G1487" i="52"/>
  <c r="G1486" i="52"/>
  <c r="G1485" i="52"/>
  <c r="G1483" i="52"/>
  <c r="G1482" i="52"/>
  <c r="G1481" i="52"/>
  <c r="G1479" i="52"/>
  <c r="G1478" i="52"/>
  <c r="G1476" i="52"/>
  <c r="G1475" i="52"/>
  <c r="G1474" i="52"/>
  <c r="G1473" i="52"/>
  <c r="G1471" i="52"/>
  <c r="G1470" i="52"/>
  <c r="G1469" i="52"/>
  <c r="G1467" i="52"/>
  <c r="G1466" i="52"/>
  <c r="G1465" i="52"/>
  <c r="G1464" i="52"/>
  <c r="G1463" i="52"/>
  <c r="G1462" i="52"/>
  <c r="G1461" i="52"/>
  <c r="G1459" i="52"/>
  <c r="G1458" i="52"/>
  <c r="G1457" i="52"/>
  <c r="G1455" i="52"/>
  <c r="G1454" i="52"/>
  <c r="G1453" i="52"/>
  <c r="G1451" i="52"/>
  <c r="G1450" i="52"/>
  <c r="G1448" i="52"/>
  <c r="G1447" i="52"/>
  <c r="G1445" i="52"/>
  <c r="G1444" i="52"/>
  <c r="G1443" i="52"/>
  <c r="G1442" i="52"/>
  <c r="G1441" i="52"/>
  <c r="G1440" i="52"/>
  <c r="G1438" i="52"/>
  <c r="G1437" i="52"/>
  <c r="G1436" i="52"/>
  <c r="G1434" i="52"/>
  <c r="G1433" i="52"/>
  <c r="G1432" i="52"/>
  <c r="G1431" i="52"/>
  <c r="G1430" i="52"/>
  <c r="G1429" i="52"/>
  <c r="G1428" i="52"/>
  <c r="G1427" i="52"/>
  <c r="G1426" i="52"/>
  <c r="G1424" i="52"/>
  <c r="G1423" i="52"/>
  <c r="G1421" i="52"/>
  <c r="G1420" i="52"/>
  <c r="G1419" i="52"/>
  <c r="G1418" i="52"/>
  <c r="G1417" i="52"/>
  <c r="G1415" i="52"/>
  <c r="G1414" i="52"/>
  <c r="G1413" i="52"/>
  <c r="G1410" i="52"/>
  <c r="G1408" i="52"/>
  <c r="G1407" i="52"/>
  <c r="G1406" i="52"/>
  <c r="G1404" i="52"/>
  <c r="G1403" i="52"/>
  <c r="G1402" i="52"/>
  <c r="G1400" i="52"/>
  <c r="G1399" i="52"/>
  <c r="G1397" i="52"/>
  <c r="G1396" i="52"/>
  <c r="G1395" i="52"/>
  <c r="G1394" i="52"/>
  <c r="G1392" i="52"/>
  <c r="G1391" i="52"/>
  <c r="G1390" i="52"/>
  <c r="G1389" i="52"/>
  <c r="G1387" i="52"/>
  <c r="G1386" i="52"/>
  <c r="G1384" i="52"/>
  <c r="G1383" i="52"/>
  <c r="G1382" i="52"/>
  <c r="G1381" i="52"/>
  <c r="G1380" i="52"/>
  <c r="G1378" i="52"/>
  <c r="G1377" i="52"/>
  <c r="G1375" i="52"/>
  <c r="G1374" i="52"/>
  <c r="G1373" i="52"/>
  <c r="G1372" i="52"/>
  <c r="G1371" i="52"/>
  <c r="G1369" i="52"/>
  <c r="G1368" i="52"/>
  <c r="G1367" i="52"/>
  <c r="G1366" i="52"/>
  <c r="G1365" i="52"/>
  <c r="G1364" i="52"/>
  <c r="G1363" i="52"/>
  <c r="G1362" i="52"/>
  <c r="G1360" i="52"/>
  <c r="G1359" i="52"/>
  <c r="G1358" i="52"/>
  <c r="G1357" i="52"/>
  <c r="G1356" i="52"/>
  <c r="G1355" i="52"/>
  <c r="G1353" i="52"/>
  <c r="G1352" i="52"/>
  <c r="G1351" i="52"/>
  <c r="G1350" i="52"/>
  <c r="G1349" i="52"/>
  <c r="G1348" i="52"/>
  <c r="G1346" i="52"/>
  <c r="G1345" i="52"/>
  <c r="G1343" i="52"/>
  <c r="G1342" i="52"/>
  <c r="G1340" i="52"/>
  <c r="G1338" i="52"/>
  <c r="G1337" i="52"/>
  <c r="G1335" i="52"/>
  <c r="G1334" i="52"/>
  <c r="G1332" i="52"/>
  <c r="G1331" i="52"/>
  <c r="G1329" i="52"/>
  <c r="G1328" i="52"/>
  <c r="G1327" i="52"/>
  <c r="G1325" i="52"/>
  <c r="G1324" i="52"/>
  <c r="G1323" i="52"/>
  <c r="G1322" i="52"/>
  <c r="G1320" i="52"/>
  <c r="G1319" i="52"/>
  <c r="G1318" i="52"/>
  <c r="G1316" i="52"/>
  <c r="G1315" i="52"/>
  <c r="G1314" i="52"/>
  <c r="G1312" i="52"/>
  <c r="G1311" i="52"/>
  <c r="G1309" i="52"/>
  <c r="G1308" i="52"/>
  <c r="G1307" i="52"/>
  <c r="G1306" i="52"/>
  <c r="G1305" i="52"/>
  <c r="G1304" i="52"/>
  <c r="G1303" i="52"/>
  <c r="G1302" i="52"/>
  <c r="G1301" i="52"/>
  <c r="G1300" i="52"/>
  <c r="G1299" i="52"/>
  <c r="G1297" i="52"/>
  <c r="G1296" i="52"/>
  <c r="G1294" i="52"/>
  <c r="G1292" i="52"/>
  <c r="G1291" i="52"/>
  <c r="G1277" i="52"/>
  <c r="G1275" i="52"/>
  <c r="G1273" i="52"/>
  <c r="G1271" i="52"/>
  <c r="G1270" i="52"/>
  <c r="G1269" i="52"/>
  <c r="G1267" i="52"/>
  <c r="G1266" i="52"/>
  <c r="G1265" i="52"/>
  <c r="G1263" i="52"/>
  <c r="G1262" i="52"/>
  <c r="G1260" i="52"/>
  <c r="G1259" i="52"/>
  <c r="G1258" i="52"/>
  <c r="G1256" i="52"/>
  <c r="G1255" i="52"/>
  <c r="G1254" i="52"/>
  <c r="G1253" i="52"/>
  <c r="G1251" i="52"/>
  <c r="G1250" i="52"/>
  <c r="G1248" i="52"/>
  <c r="G1247" i="52"/>
  <c r="G1245" i="52"/>
  <c r="G1244" i="52"/>
  <c r="G1243" i="52"/>
  <c r="G1242" i="52"/>
  <c r="G1241" i="52"/>
  <c r="G1240" i="52"/>
  <c r="G1239" i="52"/>
  <c r="G1238" i="52"/>
  <c r="G1237" i="52"/>
  <c r="G1236" i="52"/>
  <c r="G1235" i="52"/>
  <c r="G1234" i="52"/>
  <c r="G1233" i="52"/>
  <c r="G1232" i="52"/>
  <c r="G1231" i="52"/>
  <c r="G1230" i="52"/>
  <c r="G1229" i="52"/>
  <c r="G1228" i="52"/>
  <c r="G1227" i="52"/>
  <c r="G1226" i="52"/>
  <c r="G1225" i="52"/>
  <c r="G1224" i="52"/>
  <c r="G1223" i="52"/>
  <c r="G1222" i="52"/>
  <c r="G1221" i="52"/>
  <c r="G1220" i="52"/>
  <c r="G1219" i="52"/>
  <c r="G1218" i="52"/>
  <c r="G1217" i="52"/>
  <c r="G1216" i="52"/>
  <c r="G1215" i="52"/>
  <c r="G1214" i="52"/>
  <c r="G1213" i="52"/>
  <c r="G1212" i="52"/>
  <c r="G1211" i="52"/>
  <c r="G1210" i="52"/>
  <c r="G1209" i="52"/>
  <c r="G1208" i="52"/>
  <c r="G1207" i="52"/>
  <c r="G1206" i="52"/>
  <c r="G1205" i="52"/>
  <c r="G1204" i="52"/>
  <c r="G1202" i="52"/>
  <c r="G1201" i="52"/>
  <c r="G1200" i="52"/>
  <c r="G1199" i="52"/>
  <c r="G1198" i="52"/>
  <c r="G1197" i="52"/>
  <c r="G1196" i="52"/>
  <c r="G1195" i="52"/>
  <c r="G1194" i="52"/>
  <c r="G1193" i="52"/>
  <c r="G1192" i="52"/>
  <c r="G1191" i="52"/>
  <c r="G1189" i="52"/>
  <c r="G1188" i="52"/>
  <c r="G1187" i="52"/>
  <c r="G1186" i="52"/>
  <c r="G1185" i="52"/>
  <c r="G1184" i="52"/>
  <c r="G1183" i="52"/>
  <c r="G1182" i="52"/>
  <c r="G1181" i="52"/>
  <c r="G1180" i="52"/>
  <c r="G1179" i="52"/>
  <c r="G1178" i="52"/>
  <c r="G1177" i="52"/>
  <c r="G1176" i="52"/>
  <c r="G1175" i="52"/>
  <c r="G1174" i="52"/>
  <c r="G1173" i="52"/>
  <c r="G1172" i="52"/>
  <c r="G1171" i="52"/>
  <c r="G1170" i="52"/>
  <c r="G1169" i="52"/>
  <c r="G1168" i="52"/>
  <c r="G1167" i="52"/>
  <c r="G1166" i="52"/>
  <c r="G1165" i="52"/>
  <c r="G1163" i="52"/>
  <c r="G1162" i="52"/>
  <c r="G1161" i="52"/>
  <c r="G1160" i="52"/>
  <c r="G1159" i="52"/>
  <c r="G1158" i="52"/>
  <c r="G1157" i="52"/>
  <c r="G1156" i="52"/>
  <c r="G1155" i="52"/>
  <c r="G1153" i="52"/>
  <c r="G1147" i="52"/>
  <c r="G1146" i="52"/>
  <c r="G1145" i="52"/>
  <c r="G1144" i="52"/>
  <c r="G1142" i="52"/>
  <c r="G1140" i="52"/>
  <c r="G1139" i="52"/>
  <c r="G1138" i="52"/>
  <c r="G1135" i="52"/>
  <c r="G1134" i="52"/>
  <c r="G1133" i="52"/>
  <c r="G1132" i="52"/>
  <c r="G1131" i="52"/>
  <c r="G1129" i="52"/>
  <c r="G1128" i="52"/>
  <c r="G1126" i="52"/>
  <c r="G1125" i="52"/>
  <c r="G1124" i="52"/>
  <c r="G1122" i="52"/>
  <c r="G1121" i="52"/>
  <c r="G1120" i="52"/>
  <c r="G1119" i="52"/>
  <c r="G1117" i="52"/>
  <c r="G1116" i="52"/>
  <c r="G1115" i="52"/>
  <c r="G1114" i="52"/>
  <c r="G1110" i="52"/>
  <c r="G1109" i="52"/>
  <c r="G1108" i="52"/>
  <c r="G1105" i="52"/>
  <c r="G1103" i="52"/>
  <c r="G1102" i="52"/>
  <c r="G1101" i="52"/>
  <c r="G1100" i="52"/>
  <c r="G1099" i="52"/>
  <c r="G1098" i="52"/>
  <c r="G1097" i="52"/>
  <c r="G1096" i="52"/>
  <c r="G1095" i="52"/>
  <c r="G1094" i="52"/>
  <c r="G1093" i="52"/>
  <c r="G1092" i="52"/>
  <c r="G1091" i="52"/>
  <c r="G1090" i="52"/>
  <c r="G1087" i="52"/>
  <c r="G1086" i="52"/>
  <c r="G1085" i="52"/>
  <c r="G1082" i="52"/>
  <c r="G1080" i="52"/>
  <c r="G1079" i="52"/>
  <c r="G1076" i="52"/>
  <c r="G1075" i="52"/>
  <c r="G1074" i="52"/>
  <c r="G1073" i="52"/>
  <c r="G1072" i="52"/>
  <c r="G1071" i="52"/>
  <c r="G1070" i="52"/>
  <c r="G1069" i="52"/>
  <c r="G1068" i="52"/>
  <c r="G1067" i="52"/>
  <c r="G1066" i="52"/>
  <c r="G1065" i="52"/>
  <c r="G1064" i="52"/>
  <c r="G1063" i="52"/>
  <c r="G1062" i="52"/>
  <c r="G1061" i="52"/>
  <c r="G1060" i="52"/>
  <c r="G1059" i="52"/>
  <c r="G1057" i="52"/>
  <c r="G1056" i="52"/>
  <c r="G1055" i="52"/>
  <c r="G1054" i="52"/>
  <c r="G1053" i="52"/>
  <c r="G1052" i="52"/>
  <c r="G1051" i="52"/>
  <c r="G1049" i="52"/>
  <c r="G1048" i="52"/>
  <c r="G1047" i="52"/>
  <c r="G1046" i="52"/>
  <c r="G1045" i="52"/>
  <c r="G1044" i="52"/>
  <c r="G1043" i="52"/>
  <c r="G1042" i="52"/>
  <c r="G1041" i="52"/>
  <c r="G1040" i="52"/>
  <c r="G1039" i="52"/>
  <c r="G1038" i="52"/>
  <c r="G1037" i="52"/>
  <c r="G1036" i="52"/>
  <c r="G1035" i="52"/>
  <c r="G1034" i="52"/>
  <c r="G1033" i="52"/>
  <c r="G1032" i="52"/>
  <c r="G1030" i="52"/>
  <c r="G1029" i="52"/>
  <c r="G1028" i="52"/>
  <c r="G1027" i="52"/>
  <c r="G1026" i="52"/>
  <c r="G1025" i="52"/>
  <c r="G1024" i="52"/>
  <c r="G1022" i="52"/>
  <c r="G1021" i="52"/>
  <c r="G1020" i="52"/>
  <c r="G1019" i="52"/>
  <c r="G1018" i="52"/>
  <c r="G1017" i="52"/>
  <c r="G1016" i="52"/>
  <c r="G1015" i="52"/>
  <c r="G1014" i="52"/>
  <c r="G1013" i="52"/>
  <c r="G1012" i="52"/>
  <c r="G1010" i="52"/>
  <c r="G1009" i="52"/>
  <c r="G1008" i="52"/>
  <c r="G1007" i="52"/>
  <c r="G1006" i="52"/>
  <c r="G1005" i="52"/>
  <c r="G1003" i="52"/>
  <c r="G1002" i="52"/>
  <c r="G1001" i="52"/>
  <c r="G1000" i="52"/>
  <c r="G999" i="52"/>
  <c r="G998" i="52"/>
  <c r="G997" i="52"/>
  <c r="G996" i="52"/>
  <c r="G994" i="52"/>
  <c r="G993" i="52"/>
  <c r="G992" i="52"/>
  <c r="G991" i="52"/>
  <c r="G990" i="52"/>
  <c r="G989" i="52"/>
  <c r="G988" i="52"/>
  <c r="G986" i="52"/>
  <c r="G985" i="52"/>
  <c r="G984" i="52"/>
  <c r="G983" i="52"/>
  <c r="G981" i="52"/>
  <c r="G980" i="52"/>
  <c r="G979" i="52"/>
  <c r="G978" i="52"/>
  <c r="G976" i="52"/>
  <c r="G975" i="52"/>
  <c r="G974" i="52"/>
  <c r="G973" i="52"/>
  <c r="G972" i="52"/>
  <c r="G971" i="52"/>
  <c r="G970" i="52"/>
  <c r="G969" i="52"/>
  <c r="G967" i="52"/>
  <c r="G966" i="52"/>
  <c r="G965" i="52"/>
  <c r="G964" i="52"/>
  <c r="G963" i="52"/>
  <c r="G962" i="52"/>
  <c r="G961" i="52"/>
  <c r="G960" i="52"/>
  <c r="G959" i="52"/>
  <c r="G958" i="52"/>
  <c r="G957" i="52"/>
  <c r="G956" i="52"/>
  <c r="G955" i="52"/>
  <c r="G954" i="52"/>
  <c r="G953" i="52"/>
  <c r="G952" i="52"/>
  <c r="G951" i="52"/>
  <c r="G950" i="52"/>
  <c r="G949" i="52"/>
  <c r="G948" i="52"/>
  <c r="G947" i="52"/>
  <c r="G946" i="52"/>
  <c r="G945" i="52"/>
  <c r="G944" i="52"/>
  <c r="G942" i="52"/>
  <c r="G941" i="52"/>
  <c r="G940" i="52"/>
  <c r="G939" i="52"/>
  <c r="G938" i="52"/>
  <c r="G936" i="52"/>
  <c r="G935" i="52"/>
  <c r="G934" i="52"/>
  <c r="G933" i="52"/>
  <c r="G932" i="52"/>
  <c r="G931" i="52"/>
  <c r="G930" i="52"/>
  <c r="G929" i="52"/>
  <c r="G928" i="52"/>
  <c r="G927" i="52"/>
  <c r="G926" i="52"/>
  <c r="G925" i="52"/>
  <c r="G924" i="52"/>
  <c r="G923" i="52"/>
  <c r="G922" i="52"/>
  <c r="G921" i="52"/>
  <c r="G920" i="52"/>
  <c r="G918" i="52"/>
  <c r="G917" i="52"/>
  <c r="G916" i="52"/>
  <c r="G915" i="52"/>
  <c r="G914" i="52"/>
  <c r="G913" i="52"/>
  <c r="G912" i="52"/>
  <c r="G911" i="52"/>
  <c r="G909" i="52"/>
  <c r="G908" i="52"/>
  <c r="G907" i="52"/>
  <c r="G905" i="52"/>
  <c r="G904" i="52"/>
  <c r="G903" i="52"/>
  <c r="G902" i="52"/>
  <c r="G901" i="52"/>
  <c r="G900" i="52"/>
  <c r="G899" i="52"/>
  <c r="G898" i="52"/>
  <c r="G897" i="52"/>
  <c r="G896" i="52"/>
  <c r="G895" i="52"/>
  <c r="G893" i="52"/>
  <c r="G892" i="52"/>
  <c r="G890" i="52"/>
  <c r="G889" i="52"/>
  <c r="G888" i="52"/>
  <c r="G887" i="52"/>
  <c r="G886" i="52"/>
  <c r="G885" i="52"/>
  <c r="G884" i="52"/>
  <c r="G883" i="52"/>
  <c r="G882" i="52"/>
  <c r="G881" i="52"/>
  <c r="G880" i="52"/>
  <c r="G878" i="52"/>
  <c r="G877" i="52"/>
  <c r="G876" i="52"/>
  <c r="G875" i="52"/>
  <c r="G874" i="52"/>
  <c r="G873" i="52"/>
  <c r="G872" i="52"/>
  <c r="G871" i="52"/>
  <c r="G870" i="52"/>
  <c r="G869" i="52"/>
  <c r="G868" i="52"/>
  <c r="G867" i="52"/>
  <c r="G866" i="52"/>
  <c r="G865" i="52"/>
  <c r="G864" i="52"/>
  <c r="G863" i="52"/>
  <c r="G861" i="52"/>
  <c r="G860" i="52"/>
  <c r="G859" i="52"/>
  <c r="G858" i="52"/>
  <c r="G857" i="52"/>
  <c r="G856" i="52"/>
  <c r="G855" i="52"/>
  <c r="G854" i="52"/>
  <c r="G853" i="52"/>
  <c r="G852" i="52"/>
  <c r="G851" i="52"/>
  <c r="G850" i="52"/>
  <c r="G849" i="52"/>
  <c r="G848" i="52"/>
  <c r="G847" i="52"/>
  <c r="G846" i="52"/>
  <c r="G845" i="52"/>
  <c r="G844" i="52"/>
  <c r="G843" i="52"/>
  <c r="G841" i="52"/>
  <c r="G840" i="52"/>
  <c r="G839" i="52"/>
  <c r="G838" i="52"/>
  <c r="G837" i="52"/>
  <c r="G836" i="52"/>
  <c r="G835" i="52"/>
  <c r="G834" i="52"/>
  <c r="G833" i="52"/>
  <c r="G832" i="52"/>
  <c r="G830" i="52"/>
  <c r="G829" i="52"/>
  <c r="G827" i="52"/>
  <c r="G825" i="52"/>
  <c r="G824" i="52"/>
  <c r="G823" i="52"/>
  <c r="G822" i="52"/>
  <c r="G821" i="52"/>
  <c r="G820" i="52"/>
  <c r="G819" i="52"/>
  <c r="G818" i="52"/>
  <c r="G816" i="52"/>
  <c r="G815" i="52"/>
  <c r="G814" i="52"/>
  <c r="G813" i="52"/>
  <c r="G812" i="52"/>
  <c r="G811" i="52"/>
  <c r="G810" i="52"/>
  <c r="G809" i="52"/>
  <c r="G808" i="52"/>
  <c r="G807" i="52"/>
  <c r="G806" i="52"/>
  <c r="G805" i="52"/>
  <c r="G804" i="52"/>
  <c r="G803" i="52"/>
  <c r="G802" i="52"/>
  <c r="G801" i="52"/>
  <c r="G800" i="52"/>
  <c r="G799" i="52"/>
  <c r="G798" i="52"/>
  <c r="G796" i="52"/>
  <c r="G795" i="52"/>
  <c r="G794" i="52"/>
  <c r="G793" i="52"/>
  <c r="G792" i="52"/>
  <c r="G791" i="52"/>
  <c r="G790" i="52"/>
  <c r="G789" i="52"/>
  <c r="G788" i="52"/>
  <c r="G787" i="52"/>
  <c r="G786" i="52"/>
  <c r="G785" i="52"/>
  <c r="G784" i="52"/>
  <c r="G783" i="52"/>
  <c r="G782" i="52"/>
  <c r="G781" i="52"/>
  <c r="G780" i="52"/>
  <c r="G779" i="52"/>
  <c r="G778" i="52"/>
  <c r="G777" i="52"/>
  <c r="G775" i="52"/>
  <c r="G774" i="52"/>
  <c r="G773" i="52"/>
  <c r="G772" i="52"/>
  <c r="G771" i="52"/>
  <c r="G770" i="52"/>
  <c r="G768" i="52"/>
  <c r="G767" i="52"/>
  <c r="G766" i="52"/>
  <c r="G765" i="52"/>
  <c r="G764" i="52"/>
  <c r="G763" i="52"/>
  <c r="G762" i="52"/>
  <c r="G761" i="52"/>
  <c r="G760" i="52"/>
  <c r="G759" i="52"/>
  <c r="G758" i="52"/>
  <c r="G757" i="52"/>
  <c r="G756" i="52"/>
  <c r="G755" i="52"/>
  <c r="G754" i="52"/>
  <c r="G753" i="52"/>
  <c r="G751" i="52"/>
  <c r="G750" i="52"/>
  <c r="G749" i="52"/>
  <c r="G748" i="52"/>
  <c r="G747" i="52"/>
  <c r="G746" i="52"/>
  <c r="G745" i="52"/>
  <c r="G744" i="52"/>
  <c r="G743" i="52"/>
  <c r="G742" i="52"/>
  <c r="G741" i="52"/>
  <c r="G740" i="52"/>
  <c r="G739" i="52"/>
  <c r="G738" i="52"/>
  <c r="G737" i="52"/>
  <c r="G736" i="52"/>
  <c r="G735" i="52"/>
  <c r="G734" i="52"/>
  <c r="G733" i="52"/>
  <c r="G732" i="52"/>
  <c r="G731" i="52"/>
  <c r="G730" i="52"/>
  <c r="G729" i="52"/>
  <c r="G727" i="52"/>
  <c r="G726" i="52"/>
  <c r="G725" i="52"/>
  <c r="G723" i="52"/>
  <c r="G721" i="52"/>
  <c r="G720" i="52"/>
  <c r="G718" i="52"/>
  <c r="G717" i="52"/>
  <c r="G716" i="52"/>
  <c r="G715" i="52"/>
  <c r="G713" i="52"/>
  <c r="G712" i="52"/>
  <c r="G711" i="52"/>
  <c r="G710" i="52"/>
  <c r="G709" i="52"/>
  <c r="G708" i="52"/>
  <c r="G707" i="52"/>
  <c r="G706" i="52"/>
  <c r="G704" i="52"/>
  <c r="G703" i="52"/>
  <c r="G702" i="52"/>
  <c r="G701" i="52"/>
  <c r="G700" i="52"/>
  <c r="G699" i="52"/>
  <c r="G698" i="52"/>
  <c r="G697" i="52"/>
  <c r="G696" i="52"/>
  <c r="G695" i="52"/>
  <c r="G694" i="52"/>
  <c r="G693" i="52"/>
  <c r="G692" i="52"/>
  <c r="G691" i="52"/>
  <c r="G689" i="52"/>
  <c r="G688" i="52"/>
  <c r="G687" i="52"/>
  <c r="G686" i="52"/>
  <c r="G685" i="52"/>
  <c r="G684" i="52"/>
  <c r="G683" i="52"/>
  <c r="G677" i="52"/>
  <c r="G676" i="52"/>
  <c r="G674" i="52"/>
  <c r="G673" i="52"/>
  <c r="G672" i="52"/>
  <c r="G671" i="52"/>
  <c r="G669" i="52"/>
  <c r="G668" i="52"/>
  <c r="G667" i="52"/>
  <c r="G666" i="52"/>
  <c r="G665" i="52"/>
  <c r="G664" i="52"/>
  <c r="G662" i="52"/>
  <c r="G661" i="52"/>
  <c r="G660" i="52"/>
  <c r="G656" i="52"/>
  <c r="G654" i="52"/>
  <c r="G651" i="52"/>
  <c r="G650" i="52"/>
  <c r="G649" i="52"/>
  <c r="G647" i="52"/>
  <c r="G646" i="52"/>
  <c r="G645" i="52"/>
  <c r="G644" i="52"/>
  <c r="G643" i="52"/>
  <c r="G642" i="52"/>
  <c r="G641" i="52"/>
  <c r="G640" i="52"/>
  <c r="G639" i="52"/>
  <c r="G638" i="52"/>
  <c r="G637" i="52"/>
  <c r="G636" i="52"/>
  <c r="G634" i="52"/>
  <c r="G633" i="52"/>
  <c r="G631" i="52"/>
  <c r="G630" i="52"/>
  <c r="G629" i="52"/>
  <c r="G628" i="52"/>
  <c r="G627" i="52"/>
  <c r="G626" i="52"/>
  <c r="G625" i="52"/>
  <c r="G624" i="52"/>
  <c r="G623" i="52"/>
  <c r="G622" i="52"/>
  <c r="G620" i="52"/>
  <c r="G619" i="52"/>
  <c r="G618" i="52"/>
  <c r="G617" i="52"/>
  <c r="G616" i="52"/>
  <c r="G615" i="52"/>
  <c r="G614" i="52"/>
  <c r="G613" i="52"/>
  <c r="G612" i="52"/>
  <c r="G611" i="52"/>
  <c r="G610" i="52"/>
  <c r="G609" i="52"/>
  <c r="G607" i="52"/>
  <c r="G606" i="52"/>
  <c r="G605" i="52"/>
  <c r="G604" i="52"/>
  <c r="G603" i="52"/>
  <c r="G602" i="52"/>
  <c r="G601" i="52"/>
  <c r="G600" i="52"/>
  <c r="G599" i="52"/>
  <c r="G598" i="52"/>
  <c r="G597" i="52"/>
  <c r="G596" i="52"/>
  <c r="G595" i="52"/>
  <c r="G594" i="52"/>
  <c r="G592" i="52"/>
  <c r="G591" i="52"/>
  <c r="G590" i="52"/>
  <c r="G589" i="52"/>
  <c r="G588" i="52"/>
  <c r="G587" i="52"/>
  <c r="G586" i="52"/>
  <c r="G585" i="52"/>
  <c r="G584" i="52"/>
  <c r="G582" i="52"/>
  <c r="G581" i="52"/>
  <c r="G580" i="52"/>
  <c r="G579" i="52"/>
  <c r="G578" i="52"/>
  <c r="G577" i="52"/>
  <c r="G576" i="52"/>
  <c r="G575" i="52"/>
  <c r="G574" i="52"/>
  <c r="G573" i="52"/>
  <c r="G572" i="52"/>
  <c r="G571" i="52"/>
  <c r="G570" i="52"/>
  <c r="G569" i="52"/>
  <c r="G568" i="52"/>
  <c r="G567" i="52"/>
  <c r="G565" i="52"/>
  <c r="G564" i="52"/>
  <c r="G563" i="52"/>
  <c r="G562" i="52"/>
  <c r="G561" i="52"/>
  <c r="G560" i="52"/>
  <c r="G558" i="52"/>
  <c r="G557" i="52"/>
  <c r="G556" i="52"/>
  <c r="G554" i="52"/>
  <c r="G553" i="52"/>
  <c r="G552" i="52"/>
  <c r="G551" i="52"/>
  <c r="G549" i="52"/>
  <c r="G548" i="52"/>
  <c r="G547" i="52"/>
  <c r="G546" i="52"/>
  <c r="G545" i="52"/>
  <c r="G544" i="52"/>
  <c r="G543" i="52"/>
  <c r="G542" i="52"/>
  <c r="G541" i="52"/>
  <c r="G540" i="52"/>
  <c r="G539" i="52"/>
  <c r="G538" i="52"/>
  <c r="G537" i="52"/>
  <c r="G535" i="52"/>
  <c r="G533" i="52"/>
  <c r="G532" i="52"/>
  <c r="G531" i="52"/>
  <c r="G530" i="52"/>
  <c r="G529" i="52"/>
  <c r="G527" i="52"/>
  <c r="G526" i="52"/>
  <c r="G525" i="52"/>
  <c r="G524" i="52"/>
  <c r="G523" i="52"/>
  <c r="G522" i="52"/>
  <c r="G521" i="52"/>
  <c r="G520" i="52"/>
  <c r="G519" i="52"/>
  <c r="G518" i="52"/>
  <c r="G517" i="52"/>
  <c r="G516" i="52"/>
  <c r="G515" i="52"/>
  <c r="G514" i="52"/>
  <c r="G513" i="52"/>
  <c r="G512" i="52"/>
  <c r="G511" i="52"/>
  <c r="G510" i="52"/>
  <c r="G509" i="52"/>
  <c r="G507" i="52"/>
  <c r="G506" i="52"/>
  <c r="G505" i="52"/>
  <c r="G503" i="52"/>
  <c r="G502" i="52"/>
  <c r="G501" i="52"/>
  <c r="G499" i="52"/>
  <c r="G498" i="52"/>
  <c r="G496" i="52"/>
  <c r="G495" i="52"/>
  <c r="G494" i="52"/>
  <c r="G493" i="52"/>
  <c r="G492" i="52"/>
  <c r="G491" i="52"/>
  <c r="G490" i="52"/>
  <c r="G489" i="52"/>
  <c r="G488" i="52"/>
  <c r="G487" i="52"/>
  <c r="G485" i="52"/>
  <c r="G484" i="52"/>
  <c r="G483" i="52"/>
  <c r="G482" i="52"/>
  <c r="G481" i="52"/>
  <c r="G479" i="52"/>
  <c r="G478" i="52"/>
  <c r="G477" i="52"/>
  <c r="G476" i="52"/>
  <c r="G475" i="52"/>
  <c r="G474" i="52"/>
  <c r="G473" i="52"/>
  <c r="G472" i="52"/>
  <c r="G471" i="52"/>
  <c r="G470" i="52"/>
  <c r="G469" i="52"/>
  <c r="G468" i="52"/>
  <c r="G467" i="52"/>
  <c r="G465" i="52"/>
  <c r="G464" i="52"/>
  <c r="G463" i="52"/>
  <c r="G461" i="52"/>
  <c r="G460" i="52"/>
  <c r="G459" i="52"/>
  <c r="G453" i="52"/>
  <c r="G452" i="52"/>
  <c r="G451" i="52"/>
  <c r="G449" i="52"/>
  <c r="G448" i="52"/>
  <c r="G447" i="52"/>
  <c r="G441" i="52"/>
  <c r="G440" i="52"/>
  <c r="G439" i="52"/>
  <c r="G438" i="52"/>
  <c r="G437" i="52"/>
  <c r="G435" i="52"/>
  <c r="G434" i="52"/>
  <c r="G433" i="52"/>
  <c r="G432" i="52"/>
  <c r="G431" i="52"/>
  <c r="G430" i="52"/>
  <c r="G429" i="52"/>
  <c r="G428" i="52"/>
  <c r="G427" i="52"/>
  <c r="G426" i="52"/>
  <c r="G425" i="52"/>
  <c r="G424" i="52"/>
  <c r="G422" i="52"/>
  <c r="G421" i="52"/>
  <c r="G420" i="52"/>
  <c r="G419" i="52"/>
  <c r="G418" i="52"/>
  <c r="G417" i="52"/>
  <c r="G415" i="52"/>
  <c r="G414" i="52"/>
  <c r="G413" i="52"/>
  <c r="G412" i="52"/>
  <c r="G411" i="52"/>
  <c r="G409" i="52"/>
  <c r="G408" i="52"/>
  <c r="G406" i="52"/>
  <c r="G405" i="52"/>
  <c r="G404" i="52"/>
  <c r="G403" i="52"/>
  <c r="G401" i="52"/>
  <c r="G400" i="52"/>
  <c r="G399" i="52"/>
  <c r="G397" i="52"/>
  <c r="G396" i="52"/>
  <c r="G395" i="52"/>
  <c r="G393" i="52"/>
  <c r="G392" i="52"/>
  <c r="G391" i="52"/>
  <c r="G390" i="52"/>
  <c r="G389" i="52"/>
  <c r="G388" i="52"/>
  <c r="G387" i="52"/>
  <c r="G386" i="52"/>
  <c r="G385" i="52"/>
  <c r="G384" i="52"/>
  <c r="G383" i="52"/>
  <c r="G382" i="52"/>
  <c r="G381" i="52"/>
  <c r="G379" i="52"/>
  <c r="G378" i="52"/>
  <c r="G377" i="52"/>
  <c r="G376" i="52"/>
  <c r="G375" i="52"/>
  <c r="G373" i="52"/>
  <c r="G372" i="52"/>
  <c r="G370" i="52"/>
  <c r="G369" i="52"/>
  <c r="G368" i="52"/>
  <c r="G367" i="52"/>
  <c r="G366" i="52"/>
  <c r="G365" i="52"/>
  <c r="G364" i="52"/>
  <c r="G363" i="52"/>
  <c r="G361" i="52"/>
  <c r="G360" i="52"/>
  <c r="G359" i="52"/>
  <c r="G358" i="52"/>
  <c r="G357" i="52"/>
  <c r="G356" i="52"/>
  <c r="G355" i="52"/>
  <c r="G354" i="52"/>
  <c r="G353" i="52"/>
  <c r="G352" i="52"/>
  <c r="G351" i="52"/>
  <c r="G350" i="52"/>
  <c r="G348" i="52"/>
  <c r="G347" i="52"/>
  <c r="G346" i="52"/>
  <c r="G345" i="52"/>
  <c r="G344" i="52"/>
  <c r="G343" i="52"/>
  <c r="G342" i="52"/>
  <c r="G341" i="52"/>
  <c r="G340" i="52"/>
  <c r="G339" i="52"/>
  <c r="G338" i="52"/>
  <c r="G337" i="52"/>
  <c r="G336" i="52"/>
  <c r="G335" i="52"/>
  <c r="G334" i="52"/>
  <c r="G333" i="52"/>
  <c r="G332" i="52"/>
  <c r="G331" i="52"/>
  <c r="G330" i="52"/>
  <c r="G329" i="52"/>
  <c r="G328" i="52"/>
  <c r="G327" i="52"/>
  <c r="G326" i="52"/>
  <c r="G325" i="52"/>
  <c r="G324" i="52"/>
  <c r="G323" i="52"/>
  <c r="G322" i="52"/>
  <c r="G321" i="52"/>
  <c r="G320" i="52"/>
  <c r="G319" i="52"/>
  <c r="G318" i="52"/>
  <c r="G317" i="52"/>
  <c r="G311" i="52"/>
  <c r="G310" i="52"/>
  <c r="G309" i="52"/>
  <c r="G308" i="52"/>
  <c r="G307" i="52"/>
  <c r="G306" i="52"/>
  <c r="G304" i="52"/>
  <c r="G303" i="52"/>
  <c r="G302" i="52"/>
  <c r="G301" i="52"/>
  <c r="G300" i="52"/>
  <c r="G299" i="52"/>
  <c r="G297" i="52"/>
  <c r="G296" i="52"/>
  <c r="G295" i="52"/>
  <c r="G294" i="52"/>
  <c r="G293" i="52"/>
  <c r="G291" i="52"/>
  <c r="G290" i="52"/>
  <c r="G288" i="52"/>
  <c r="G287" i="52"/>
  <c r="G286" i="52"/>
  <c r="G285" i="52"/>
  <c r="G284" i="52"/>
  <c r="G282" i="52"/>
  <c r="G281" i="52"/>
  <c r="G280" i="52"/>
  <c r="G279" i="52"/>
  <c r="G277" i="52"/>
  <c r="G276" i="52"/>
  <c r="G275" i="52"/>
  <c r="G273" i="52"/>
  <c r="G272" i="52"/>
  <c r="G271" i="52"/>
  <c r="G270" i="52"/>
  <c r="G269" i="52"/>
  <c r="G268" i="52"/>
  <c r="G266" i="52"/>
  <c r="G265" i="52"/>
  <c r="G264" i="52"/>
  <c r="G263" i="52"/>
  <c r="G262" i="52"/>
  <c r="G261" i="52"/>
  <c r="G260" i="52"/>
  <c r="G259" i="52"/>
  <c r="G258" i="52"/>
  <c r="G257" i="52"/>
  <c r="G256" i="52"/>
  <c r="G255" i="52"/>
  <c r="G254" i="52"/>
  <c r="G253" i="52"/>
  <c r="G252" i="52"/>
  <c r="G250" i="52"/>
  <c r="G249" i="52"/>
  <c r="G248" i="52"/>
  <c r="G247" i="52"/>
  <c r="G245" i="52"/>
  <c r="G244" i="52"/>
  <c r="G243" i="52"/>
  <c r="G242" i="52"/>
  <c r="G241" i="52"/>
  <c r="G240" i="52"/>
  <c r="G238" i="52"/>
  <c r="G237" i="52"/>
  <c r="G236" i="52"/>
  <c r="G234" i="52"/>
  <c r="G233" i="52"/>
  <c r="G232" i="52"/>
  <c r="G231" i="52"/>
  <c r="G230" i="52"/>
  <c r="G229" i="52"/>
  <c r="G228" i="52"/>
  <c r="G227" i="52"/>
  <c r="G225" i="52"/>
  <c r="G224" i="52"/>
  <c r="G223" i="52"/>
  <c r="G221" i="52"/>
  <c r="G219" i="52"/>
  <c r="G217" i="52"/>
  <c r="G215" i="52"/>
  <c r="G214" i="52"/>
  <c r="G213" i="52"/>
  <c r="G212" i="52"/>
  <c r="G211" i="52"/>
  <c r="G209" i="52"/>
  <c r="G208" i="52"/>
  <c r="G207" i="52"/>
  <c r="G206" i="52"/>
  <c r="G205" i="52"/>
  <c r="G204" i="52"/>
  <c r="G202" i="52"/>
  <c r="G201" i="52"/>
  <c r="G200" i="52"/>
  <c r="G199" i="52"/>
  <c r="G198" i="52"/>
  <c r="G197" i="52"/>
  <c r="G196" i="52"/>
  <c r="G195" i="52"/>
  <c r="G194" i="52"/>
  <c r="G193" i="52"/>
  <c r="G191" i="52"/>
  <c r="G190" i="52"/>
  <c r="G189" i="52"/>
  <c r="G188" i="52"/>
  <c r="G186" i="52"/>
  <c r="G185" i="52"/>
  <c r="G184" i="52"/>
  <c r="G183" i="52"/>
  <c r="G182" i="52"/>
  <c r="G181" i="52"/>
  <c r="G180" i="52"/>
  <c r="G178" i="52"/>
  <c r="G177" i="52"/>
  <c r="G176" i="52"/>
  <c r="G175" i="52"/>
  <c r="G174" i="52"/>
  <c r="G173" i="52"/>
  <c r="G171" i="52"/>
  <c r="G170" i="52"/>
  <c r="G169" i="52"/>
  <c r="G168" i="52"/>
  <c r="G166" i="52"/>
  <c r="G165" i="52"/>
  <c r="G164" i="52"/>
  <c r="G163" i="52"/>
  <c r="G162" i="52"/>
  <c r="G161" i="52"/>
  <c r="G159" i="52"/>
  <c r="G157" i="52"/>
  <c r="G156" i="52"/>
  <c r="G154" i="52"/>
  <c r="G153" i="52"/>
  <c r="G151" i="52"/>
  <c r="G150" i="52"/>
  <c r="G148" i="52"/>
  <c r="G147" i="52"/>
  <c r="G146" i="52"/>
  <c r="G145" i="52"/>
  <c r="G144" i="52"/>
  <c r="G143" i="52"/>
  <c r="G142" i="52"/>
  <c r="G141" i="52"/>
  <c r="G140" i="52"/>
  <c r="G139" i="52"/>
  <c r="G138" i="52"/>
  <c r="G137" i="52"/>
  <c r="G136" i="52"/>
  <c r="G135" i="52"/>
  <c r="G134" i="52"/>
  <c r="G133" i="52"/>
  <c r="G132" i="52"/>
  <c r="G131" i="52"/>
  <c r="G130" i="52"/>
  <c r="G129" i="52"/>
  <c r="G128" i="52"/>
  <c r="G127" i="52"/>
  <c r="G125" i="52"/>
  <c r="G124" i="52"/>
  <c r="G123" i="52"/>
  <c r="G122" i="52"/>
  <c r="G120" i="52"/>
  <c r="G118" i="52"/>
  <c r="G117" i="52"/>
  <c r="G115" i="52"/>
  <c r="G114" i="52"/>
  <c r="G113" i="52"/>
  <c r="G112" i="52"/>
  <c r="G111" i="52"/>
  <c r="G110" i="52"/>
  <c r="G108" i="52"/>
  <c r="G107" i="52"/>
  <c r="G106" i="52"/>
  <c r="G105" i="52"/>
  <c r="G104" i="52"/>
  <c r="G102" i="52"/>
  <c r="G101" i="52"/>
  <c r="G99" i="52"/>
  <c r="G98" i="52"/>
  <c r="G96" i="52"/>
  <c r="G95" i="52"/>
  <c r="G93" i="52"/>
  <c r="G92" i="52"/>
  <c r="G91" i="52"/>
  <c r="G90" i="52"/>
  <c r="G88" i="52"/>
  <c r="G86" i="52"/>
  <c r="G85" i="52"/>
  <c r="G84" i="52"/>
  <c r="G83" i="52"/>
  <c r="G82" i="52"/>
  <c r="G81" i="52"/>
  <c r="G80" i="52"/>
  <c r="G78" i="52"/>
  <c r="G77" i="52"/>
  <c r="G75" i="52"/>
  <c r="G74" i="52"/>
  <c r="G73" i="52"/>
  <c r="G72" i="52"/>
  <c r="G71" i="52"/>
  <c r="G70" i="52"/>
  <c r="G69" i="52"/>
  <c r="G68" i="52"/>
  <c r="G67" i="52"/>
  <c r="G66" i="52"/>
  <c r="G65" i="52"/>
  <c r="G64" i="52"/>
  <c r="G63" i="52"/>
  <c r="G62" i="52"/>
  <c r="G61" i="52"/>
  <c r="G60" i="52"/>
  <c r="G59" i="52"/>
  <c r="G58" i="52"/>
  <c r="G57" i="52"/>
  <c r="G56" i="52"/>
  <c r="G55" i="52"/>
  <c r="G54" i="52"/>
  <c r="G53" i="52"/>
  <c r="G52" i="52"/>
  <c r="G51" i="52"/>
  <c r="G50" i="52"/>
  <c r="G49" i="52"/>
  <c r="G48" i="52"/>
  <c r="G47" i="52"/>
  <c r="G46" i="52"/>
  <c r="G45" i="52"/>
  <c r="G43" i="52"/>
  <c r="G42" i="52"/>
  <c r="G41" i="52"/>
  <c r="G40" i="52"/>
  <c r="G39" i="52"/>
  <c r="G38" i="52"/>
  <c r="G37" i="52"/>
  <c r="G36" i="52"/>
  <c r="G35" i="52"/>
  <c r="G34" i="52"/>
  <c r="G32" i="52"/>
  <c r="G31" i="52"/>
  <c r="G30" i="52"/>
  <c r="G28" i="52"/>
  <c r="G26" i="52"/>
  <c r="G25" i="52"/>
  <c r="G23" i="52"/>
  <c r="G22" i="52"/>
  <c r="G21" i="52"/>
  <c r="G20" i="52"/>
  <c r="G19" i="52"/>
  <c r="G18" i="52"/>
  <c r="G17" i="52"/>
  <c r="G15" i="52"/>
  <c r="G14" i="52"/>
  <c r="G13" i="52"/>
  <c r="G12" i="52"/>
  <c r="G11" i="52"/>
  <c r="G10" i="52"/>
  <c r="G9" i="52"/>
  <c r="V56" i="6" l="1"/>
  <c r="W45" i="6" s="1"/>
  <c r="W48" i="6" l="1"/>
  <c r="W50" i="6"/>
  <c r="W49" i="6"/>
  <c r="W44" i="6"/>
  <c r="W47" i="6"/>
  <c r="W51" i="6"/>
  <c r="W54" i="6"/>
  <c r="W46" i="6"/>
  <c r="W52" i="6"/>
  <c r="W53" i="6"/>
  <c r="W56" i="6" l="1"/>
  <c r="G15" i="6" l="1"/>
  <c r="H15" i="6"/>
  <c r="I15" i="6"/>
  <c r="J15" i="6"/>
  <c r="K15" i="6"/>
  <c r="G16" i="6"/>
  <c r="H16" i="6"/>
  <c r="I16" i="6"/>
  <c r="J16" i="6"/>
  <c r="K16" i="6"/>
  <c r="F16" i="6"/>
  <c r="F15" i="6"/>
  <c r="G7" i="6"/>
  <c r="H7" i="6"/>
  <c r="I7" i="6"/>
  <c r="J7" i="6"/>
  <c r="K7" i="6"/>
  <c r="F7" i="6"/>
  <c r="G6" i="6"/>
  <c r="H6" i="6"/>
  <c r="I6" i="6"/>
  <c r="J6" i="6"/>
  <c r="K6" i="6"/>
  <c r="F6" i="6"/>
  <c r="B73" i="6" l="1"/>
  <c r="C71" i="6" s="1"/>
  <c r="U56" i="6"/>
  <c r="T56" i="6"/>
  <c r="S56" i="6"/>
  <c r="R56" i="6"/>
  <c r="Q56" i="6"/>
  <c r="P56" i="6"/>
  <c r="O56" i="6"/>
  <c r="N56" i="6"/>
  <c r="M56" i="6"/>
  <c r="L56" i="6"/>
  <c r="K56" i="6"/>
  <c r="J56" i="6"/>
  <c r="I56" i="6"/>
  <c r="H56" i="6"/>
  <c r="G56" i="6"/>
  <c r="F56" i="6"/>
  <c r="E56" i="6"/>
  <c r="D56" i="6"/>
  <c r="C56" i="6"/>
  <c r="B56" i="6"/>
  <c r="C55" i="6"/>
  <c r="U54" i="6"/>
  <c r="S54" i="6"/>
  <c r="Q54" i="6"/>
  <c r="O54" i="6"/>
  <c r="M54" i="6"/>
  <c r="K54" i="6"/>
  <c r="I54" i="6"/>
  <c r="H54" i="6"/>
  <c r="G54" i="6"/>
  <c r="F54" i="6"/>
  <c r="E54" i="6"/>
  <c r="D54" i="6"/>
  <c r="C54" i="6"/>
  <c r="B54" i="6"/>
  <c r="U53" i="6"/>
  <c r="S53" i="6"/>
  <c r="Q53" i="6"/>
  <c r="O53" i="6"/>
  <c r="M53" i="6"/>
  <c r="K53" i="6"/>
  <c r="I53" i="6"/>
  <c r="H53" i="6"/>
  <c r="G53" i="6"/>
  <c r="F53" i="6"/>
  <c r="E53" i="6"/>
  <c r="D53" i="6"/>
  <c r="C53" i="6"/>
  <c r="B53" i="6"/>
  <c r="U52" i="6"/>
  <c r="S52" i="6"/>
  <c r="Q52" i="6"/>
  <c r="O52" i="6"/>
  <c r="M52" i="6"/>
  <c r="K52" i="6"/>
  <c r="I52" i="6"/>
  <c r="G52" i="6"/>
  <c r="E52" i="6"/>
  <c r="C52" i="6"/>
  <c r="U51" i="6"/>
  <c r="S51" i="6"/>
  <c r="Q51" i="6"/>
  <c r="O51" i="6"/>
  <c r="M51" i="6"/>
  <c r="K51" i="6"/>
  <c r="I51" i="6"/>
  <c r="G51" i="6"/>
  <c r="E51" i="6"/>
  <c r="C51" i="6"/>
  <c r="U50" i="6"/>
  <c r="S50" i="6"/>
  <c r="Q50" i="6"/>
  <c r="O50" i="6"/>
  <c r="M50" i="6"/>
  <c r="K50" i="6"/>
  <c r="I50" i="6"/>
  <c r="G50" i="6"/>
  <c r="E50" i="6"/>
  <c r="C50" i="6"/>
  <c r="U49" i="6"/>
  <c r="S49" i="6"/>
  <c r="Q49" i="6"/>
  <c r="O49" i="6"/>
  <c r="M49" i="6"/>
  <c r="K49" i="6"/>
  <c r="I49" i="6"/>
  <c r="G49" i="6"/>
  <c r="E49" i="6"/>
  <c r="C49" i="6"/>
  <c r="U48" i="6"/>
  <c r="S48" i="6"/>
  <c r="Q48" i="6"/>
  <c r="O48" i="6"/>
  <c r="M48" i="6"/>
  <c r="K48" i="6"/>
  <c r="I48" i="6"/>
  <c r="G48" i="6"/>
  <c r="E48" i="6"/>
  <c r="C48" i="6"/>
  <c r="U47" i="6"/>
  <c r="S47" i="6"/>
  <c r="Q47" i="6"/>
  <c r="O47" i="6"/>
  <c r="M47" i="6"/>
  <c r="K47" i="6"/>
  <c r="I47" i="6"/>
  <c r="G47" i="6"/>
  <c r="E47" i="6"/>
  <c r="C47" i="6"/>
  <c r="U46" i="6"/>
  <c r="S46" i="6"/>
  <c r="Q46" i="6"/>
  <c r="O46" i="6"/>
  <c r="M46" i="6"/>
  <c r="K46" i="6"/>
  <c r="I46" i="6"/>
  <c r="G46" i="6"/>
  <c r="E46" i="6"/>
  <c r="C46" i="6"/>
  <c r="U45" i="6"/>
  <c r="S45" i="6"/>
  <c r="Q45" i="6"/>
  <c r="O45" i="6"/>
  <c r="M45" i="6"/>
  <c r="K45" i="6"/>
  <c r="I45" i="6"/>
  <c r="G45" i="6"/>
  <c r="E45" i="6"/>
  <c r="C45" i="6"/>
  <c r="U44" i="6"/>
  <c r="S44" i="6"/>
  <c r="Q44" i="6"/>
  <c r="O44" i="6"/>
  <c r="M44" i="6"/>
  <c r="K44" i="6"/>
  <c r="I44" i="6"/>
  <c r="G44" i="6"/>
  <c r="E44" i="6"/>
  <c r="D44" i="6"/>
  <c r="C44" i="6"/>
  <c r="E43" i="6"/>
  <c r="C43" i="6"/>
  <c r="B36" i="6"/>
  <c r="C33" i="6" s="1"/>
  <c r="I36" i="2"/>
  <c r="H36" i="2"/>
  <c r="G36" i="2"/>
  <c r="F36" i="2"/>
  <c r="E36" i="2"/>
  <c r="D36" i="2"/>
  <c r="I27" i="1"/>
  <c r="H27" i="1"/>
  <c r="G27" i="1"/>
  <c r="F27" i="1"/>
  <c r="E27" i="1"/>
  <c r="D27" i="1"/>
  <c r="C66" i="6" l="1"/>
  <c r="C67" i="6"/>
  <c r="C68" i="6"/>
  <c r="C69" i="6"/>
  <c r="C72" i="6"/>
  <c r="C65" i="6"/>
  <c r="C70" i="6"/>
  <c r="C34" i="6"/>
  <c r="C35" i="6"/>
  <c r="C31" i="6"/>
  <c r="C32" i="6"/>
  <c r="C73" i="6" l="1"/>
  <c r="C36" i="6"/>
</calcChain>
</file>

<file path=xl/sharedStrings.xml><?xml version="1.0" encoding="utf-8"?>
<sst xmlns="http://schemas.openxmlformats.org/spreadsheetml/2006/main" count="18516" uniqueCount="5047">
  <si>
    <t>Cestovní ruch</t>
  </si>
  <si>
    <t>Skutečnost</t>
  </si>
  <si>
    <t>v tis. Kč</t>
  </si>
  <si>
    <t>Kapitálové výdaje</t>
  </si>
  <si>
    <t>Běžné výdaje</t>
  </si>
  <si>
    <t>Daňové příjmy</t>
  </si>
  <si>
    <t>Nedaňové příjmy</t>
  </si>
  <si>
    <t>Kapitálové příjmy</t>
  </si>
  <si>
    <t>ostatní</t>
  </si>
  <si>
    <t>Odvětví/dotační program</t>
  </si>
  <si>
    <t>Celkový součet</t>
  </si>
  <si>
    <t>Celkem</t>
  </si>
  <si>
    <t>v mil. Kč</t>
  </si>
  <si>
    <t>Dotace</t>
  </si>
  <si>
    <t>Vlastní příjmy</t>
  </si>
  <si>
    <t>pol. 3xxx</t>
  </si>
  <si>
    <t>pol. 1xxx</t>
  </si>
  <si>
    <t>pol. 42xx</t>
  </si>
  <si>
    <t>pol. 41xx</t>
  </si>
  <si>
    <t>pol. 2xxx</t>
  </si>
  <si>
    <t xml:space="preserve"> = územko, prezentace, nes.rez., FV, platba daní, … FSM + socfond</t>
  </si>
  <si>
    <t>Data graf 1</t>
  </si>
  <si>
    <t>dotace</t>
  </si>
  <si>
    <t>vlastní příjmy</t>
  </si>
  <si>
    <t>Data graf 2</t>
  </si>
  <si>
    <t>běžné výdaje</t>
  </si>
  <si>
    <t>kapitálové výdaje</t>
  </si>
  <si>
    <t>Data graf 3</t>
  </si>
  <si>
    <t>Daně a správní poplatky</t>
  </si>
  <si>
    <t>Investiční dotace</t>
  </si>
  <si>
    <t>Neinvestiční dotace</t>
  </si>
  <si>
    <t>druh příjmu</t>
  </si>
  <si>
    <t>Čerpání v tis. Kč</t>
  </si>
  <si>
    <t>Data graf 4</t>
  </si>
  <si>
    <t xml:space="preserve"> - z toho SPZ Nošovice</t>
  </si>
  <si>
    <t>Regionální rozvoj</t>
  </si>
  <si>
    <t>Školství</t>
  </si>
  <si>
    <t>Kultura</t>
  </si>
  <si>
    <t>Zdravotnictví</t>
  </si>
  <si>
    <t>Životní prostředí</t>
  </si>
  <si>
    <t>Sociální věci</t>
  </si>
  <si>
    <t>Krizové řízení</t>
  </si>
  <si>
    <t>Všeobecná veřejná správa a služby</t>
  </si>
  <si>
    <t>Ostatní</t>
  </si>
  <si>
    <t>finance a správa majetku</t>
  </si>
  <si>
    <t>celkem</t>
  </si>
  <si>
    <t>všeobecná veřejná správa a služby</t>
  </si>
  <si>
    <t xml:space="preserve"> = KÚ, ZAST, SOCFOND</t>
  </si>
  <si>
    <t>Data graf 5</t>
  </si>
  <si>
    <t>%</t>
  </si>
  <si>
    <t xml:space="preserve">Životní prostředí </t>
  </si>
  <si>
    <t>Sociální věcí</t>
  </si>
  <si>
    <t>13.2 Tabulková část</t>
  </si>
  <si>
    <t>Pozn.:</t>
  </si>
  <si>
    <t>Případný rozdíl v součtovém řádku oproti součtu jednotlivých položek v tabulkách je způsoben zaokrouhlením.</t>
  </si>
  <si>
    <t>Rok 2015</t>
  </si>
  <si>
    <t>Rok 2016</t>
  </si>
  <si>
    <t>Rok 2017</t>
  </si>
  <si>
    <t>Doprava a chytrý region</t>
  </si>
  <si>
    <t>Rok 2018</t>
  </si>
  <si>
    <t>Rok 2019</t>
  </si>
  <si>
    <t>PŘÍJMY</t>
  </si>
  <si>
    <t>OdPa</t>
  </si>
  <si>
    <t>Položka</t>
  </si>
  <si>
    <t>Text</t>
  </si>
  <si>
    <t>Schválený rozpočet</t>
  </si>
  <si>
    <t>Upravený rozpočet</t>
  </si>
  <si>
    <t>% plnění UR</t>
  </si>
  <si>
    <t>-</t>
  </si>
  <si>
    <t>Daň z příjmů fyzických osob placená plátci</t>
  </si>
  <si>
    <t>Daň z příjmů fyzických osob placená poplatníky</t>
  </si>
  <si>
    <t>Daň z příjmů fyzických osob vybíraná srážkou</t>
  </si>
  <si>
    <t>Daň z příjmů právnických osob</t>
  </si>
  <si>
    <t>Daň z příjmů právnických osob za kraje</t>
  </si>
  <si>
    <t>Daň z přidané hodnoty</t>
  </si>
  <si>
    <t>Poplatky za znečišťování ovzduší</t>
  </si>
  <si>
    <t>Správní poplatky</t>
  </si>
  <si>
    <t>Příjmy z poskytování služeb a výrobků</t>
  </si>
  <si>
    <t>Sankční platby přijaté od jiných subjektů</t>
  </si>
  <si>
    <t>Přijaté nekapitálové příspěvky a náhrady</t>
  </si>
  <si>
    <t>Ostatní nedaňové příjmy jinde nezařazené</t>
  </si>
  <si>
    <t>Příjmy z prodeje krátkodobého a drobného dlouhodobého majetku</t>
  </si>
  <si>
    <t>Silnice</t>
  </si>
  <si>
    <t>Ostatní záležitosti v silniční dopravě</t>
  </si>
  <si>
    <t>Příjmy z pronájmu ostatních nemovitých věcí a jejich částí</t>
  </si>
  <si>
    <t>Letiště</t>
  </si>
  <si>
    <t>Ostatní záležitosti v dopravě</t>
  </si>
  <si>
    <t>Ostatní správa ve vodním hospodářství</t>
  </si>
  <si>
    <t>Ostatní záležitosti vodního hospodářství</t>
  </si>
  <si>
    <t>Gymnázia</t>
  </si>
  <si>
    <t>Střední odborné školy</t>
  </si>
  <si>
    <t>Přijaté neinvestiční dary</t>
  </si>
  <si>
    <t>Střední školy poskytující střední vzdělání s výučním listem</t>
  </si>
  <si>
    <t>Odvody příspěvkových organizací</t>
  </si>
  <si>
    <t>Ostatní záležitosti vzdělávání</t>
  </si>
  <si>
    <t>Divadelní činnost</t>
  </si>
  <si>
    <t>Výstavní činnosti v kultuře</t>
  </si>
  <si>
    <t>Ostatní záležitosti kultury</t>
  </si>
  <si>
    <t>Zachování a obnova kulturních památek</t>
  </si>
  <si>
    <t>Ostatní příjmy z vlastní činnosti</t>
  </si>
  <si>
    <t>Ostatní sportovní činnost</t>
  </si>
  <si>
    <t>Využití volného času dětí a mládeže</t>
  </si>
  <si>
    <t>Ostatní přijaté vratky transferů</t>
  </si>
  <si>
    <t>Ostatní nemocnice</t>
  </si>
  <si>
    <t>Lázeňské léčebny, ozdravovny, sanatoria</t>
  </si>
  <si>
    <t xml:space="preserve">Prevence před drogami, alkoholem, nikotinem a jinými závislostmi </t>
  </si>
  <si>
    <t>Ostatní činnost ve zdravotnictví</t>
  </si>
  <si>
    <t>Územní rozvoj</t>
  </si>
  <si>
    <t>Příjmy z pronájmu pozemků</t>
  </si>
  <si>
    <t>Komunální služby a územní rozvoj jinde nezařazené</t>
  </si>
  <si>
    <t>Sankční platby přijaté od státu, obcí a krajů</t>
  </si>
  <si>
    <t>Monitoring ochrany ovzduší</t>
  </si>
  <si>
    <t>Ostatní činnosti k ochraně ovzduší</t>
  </si>
  <si>
    <t>Ostatní správa v ochraně životního prostředí</t>
  </si>
  <si>
    <t>Ostatní dávky sociální pomoci</t>
  </si>
  <si>
    <t>Ostatní sociální péče a pomoc dětem a mládeži</t>
  </si>
  <si>
    <t>Ostatní sociální péče a pomoc rodině a manželství</t>
  </si>
  <si>
    <t>Domovy pro seniory</t>
  </si>
  <si>
    <t>Osobní asistence, pečovatelská služba a podpora samostatného bydlení</t>
  </si>
  <si>
    <t>Domovy pro osoby se zdravotním postižením a domovy se zvláštním režimem</t>
  </si>
  <si>
    <t>Sociálně terapeutické dílny</t>
  </si>
  <si>
    <t>Ostatní odvody příspěvkových organizací</t>
  </si>
  <si>
    <t>Příjmy z finančního vypořádání minulých let mezi krajem a obcemi</t>
  </si>
  <si>
    <t>Ostatní záležitosti sociálních věcí a politiky zaměstnanosti</t>
  </si>
  <si>
    <t>Zabezpečení potřeb ozbrojených sil</t>
  </si>
  <si>
    <t>Ostatní správa v oblasti krizového řízení</t>
  </si>
  <si>
    <t>Požární ochrana - profesionální část</t>
  </si>
  <si>
    <t>Požární ochrana - dobrovolná část</t>
  </si>
  <si>
    <t>Přijaté vratky transferů od jiných veřejných rozpočtů</t>
  </si>
  <si>
    <t>Operační a informační střediska integrovaného záchranného systému</t>
  </si>
  <si>
    <t>Zastupitelstva krajů</t>
  </si>
  <si>
    <t>Ostatní příjmy z pronájmu majetku</t>
  </si>
  <si>
    <t>Kursové rozdíly v příjmech</t>
  </si>
  <si>
    <t>Přijaté pojistné náhrady</t>
  </si>
  <si>
    <t>Činnost regionální správy</t>
  </si>
  <si>
    <t>Příjmy z úroků (část)</t>
  </si>
  <si>
    <t>Obecné příjmy a výdaje z finančních operací</t>
  </si>
  <si>
    <t>Pojištění funkčně nespecifikované</t>
  </si>
  <si>
    <t>Ostatní příjmy z finančního vypořádání předchozích let od jiných veřejných rozpočtů</t>
  </si>
  <si>
    <t>Příjmy z finančního vypořádání minulých let mezi regionální radou a kraji, obcemi a dobrovolnými svazky obcí</t>
  </si>
  <si>
    <t>Finanční vypořádání minulých let</t>
  </si>
  <si>
    <t>Ostatní činnosti jinde nezařazené</t>
  </si>
  <si>
    <t>Splátky půjčených prostředků od podnikatelských nefinančních subjektů - právnických osob</t>
  </si>
  <si>
    <t>Splátky půjčených prostředků od obecně prospěšných společností a podobných subjektů</t>
  </si>
  <si>
    <t>Splátky půjčených prostředků od obcí</t>
  </si>
  <si>
    <t>Splátky půjčených prostředků od příspěvkových organizací</t>
  </si>
  <si>
    <t>Přijaté splátky půjčených prostředků</t>
  </si>
  <si>
    <t>Příjmy z prodeje ostatního hmotného dlouhodobého majetku</t>
  </si>
  <si>
    <t>Příjmy z prodeje pozemků</t>
  </si>
  <si>
    <t>Příjmy z prodeje ostatních nemovitých věcí a jejich částí</t>
  </si>
  <si>
    <t>Ostatní investiční příjmy jinde nezařazené</t>
  </si>
  <si>
    <t>Přijaté transfery</t>
  </si>
  <si>
    <t>Neinvestiční přijaté transfery z všeobecné pokladní správy státního rozpočtu</t>
  </si>
  <si>
    <t>Neinvestiční přijaté transfery ze státního rozpočtu v rámci souhrnného dotačního vztahu</t>
  </si>
  <si>
    <t>Ostatní neinvestiční přijaté transfery ze státního rozpočtu</t>
  </si>
  <si>
    <t>Neinvestiční převody z Národního fondu</t>
  </si>
  <si>
    <t>Neinvestiční přijaté transfery od obcí</t>
  </si>
  <si>
    <t>Neinvestiční přijaté transfery od krajů</t>
  </si>
  <si>
    <t>Neinvestiční přijaté transfery od cizích států</t>
  </si>
  <si>
    <t>Neinvestiční přijaté transfery od mezinárodních institucí</t>
  </si>
  <si>
    <t>Neinvestiční přijaté transfery</t>
  </si>
  <si>
    <t>Investiční přijaté transfery ze státních fondů</t>
  </si>
  <si>
    <t>Ostatní investiční přijaté transfery ze státního rozpočtu</t>
  </si>
  <si>
    <t>Investiční přijaté transfery od obcí</t>
  </si>
  <si>
    <t>Investiční přijaté transfery</t>
  </si>
  <si>
    <t>Převody z rozpočtových účtů</t>
  </si>
  <si>
    <t>Ostatní převody z vlastních fondů</t>
  </si>
  <si>
    <t>Převody vlastním fondům v rozpočtech územní úrovně</t>
  </si>
  <si>
    <t>PŘÍJMY PO KONSOLIDACI</t>
  </si>
  <si>
    <t>VÝDAJE</t>
  </si>
  <si>
    <t>Nákup materiálu jinde nezařazený</t>
  </si>
  <si>
    <t>Nákup ostatních služeb</t>
  </si>
  <si>
    <t>Pohoštění</t>
  </si>
  <si>
    <t xml:space="preserve">Neinvestiční transfery spolkům </t>
  </si>
  <si>
    <t>Účelové neinvestiční transfery fyzickým osobám</t>
  </si>
  <si>
    <t>Ostatní zemědělská a potravinářská činnost a rozvoj</t>
  </si>
  <si>
    <t>Neinvestiční transfery nefinančním podnikatelským subjektům - fyzickým osobám</t>
  </si>
  <si>
    <t>Neinvestiční transfery nefinančním podnikatelským subjektům - právnickým osobám</t>
  </si>
  <si>
    <t>Neinvestiční transfery církvím a náboženským společnostem</t>
  </si>
  <si>
    <t>Neinvestiční transfery obcím</t>
  </si>
  <si>
    <t>Ostatní záležitosti lesního hospodářství</t>
  </si>
  <si>
    <t>Rybářství</t>
  </si>
  <si>
    <t>Skupina 1 - Zemědělství, lesní hospodářství a rybářství - celkem</t>
  </si>
  <si>
    <t>Neinvestiční příspěvky zřízeným příspěvkovým organizacím</t>
  </si>
  <si>
    <t>Úspora energie a obnovitelné zdroje</t>
  </si>
  <si>
    <t>Odměny za užití duševního vlastnictví</t>
  </si>
  <si>
    <t>Prádlo, oděv a obuv</t>
  </si>
  <si>
    <t>Drobný hmotný dlouhodobý majetek</t>
  </si>
  <si>
    <t>x</t>
  </si>
  <si>
    <t>Nájemné</t>
  </si>
  <si>
    <t>Cestovné</t>
  </si>
  <si>
    <t>Věcné dary</t>
  </si>
  <si>
    <t>Neinvestiční transfery fundacím, ústavům a obecně prospěšným společnostem</t>
  </si>
  <si>
    <t>Vnitřní obchod</t>
  </si>
  <si>
    <t>Platy zaměstnanců v pracovním poměru vyjma zaměstnanců na služebních místech</t>
  </si>
  <si>
    <t>Ostatní osobní výdaje</t>
  </si>
  <si>
    <t>Povinné pojistné na sociální zabezpečení a příspěvek na státní politiku zaměstnanosti</t>
  </si>
  <si>
    <t>Povinné pojistné na veřejné zdravotní pojištění</t>
  </si>
  <si>
    <t>Povinné pojistné na úrazové pojištění</t>
  </si>
  <si>
    <t>Podlimitní technické zhodnocení</t>
  </si>
  <si>
    <t>Studená voda</t>
  </si>
  <si>
    <t>Teplo</t>
  </si>
  <si>
    <t>Elektrická energie</t>
  </si>
  <si>
    <t>Služby peněžních ústavů</t>
  </si>
  <si>
    <t>Konzultační, poradenské a právní služby</t>
  </si>
  <si>
    <t>Služby školení a vzdělávání</t>
  </si>
  <si>
    <t xml:space="preserve">Zpracování dat a služby související s informačními a komunikačními technologiemi </t>
  </si>
  <si>
    <t>Opravy a udržování</t>
  </si>
  <si>
    <t>Ostatní nákupy jinde nezařazené</t>
  </si>
  <si>
    <t>Ostatní neinvestiční transfery podnikatelským subjektům</t>
  </si>
  <si>
    <t xml:space="preserve">Ostatní neinvestiční transfery veřejným rozpočtům územní úrovně </t>
  </si>
  <si>
    <t>Neinvestiční transfery vysokým školám</t>
  </si>
  <si>
    <t>Neinvestiční transfery cizím příspěvkovým organizacím</t>
  </si>
  <si>
    <t>Platby daní a poplatků státnímu rozpočtu</t>
  </si>
  <si>
    <t>Neinvestiční transfery obyvatelstvu nemající charakter daru</t>
  </si>
  <si>
    <t>Ostatní neinvestiční transfery neziskovým a podobným organizacím</t>
  </si>
  <si>
    <t>Záležitosti průmyslu, stavebnictví, obchodu a služeb jinde nezařazené</t>
  </si>
  <si>
    <t>Neinvestiční transfery zřízeným příspěvkovým organizacím</t>
  </si>
  <si>
    <t>Ostatní záležitosti pozemních komunikací</t>
  </si>
  <si>
    <t>Bezpečnost silničního provozu</t>
  </si>
  <si>
    <t>Železniční dráhy</t>
  </si>
  <si>
    <t>Poskytnuté náhrady</t>
  </si>
  <si>
    <t>Výdaje na dopravní územní obslužnost</t>
  </si>
  <si>
    <t>Neinvestiční transfery krajům</t>
  </si>
  <si>
    <t>Dopravní obslužnost mimo veřejnou službu</t>
  </si>
  <si>
    <t>Odměny za užití počítačových programů</t>
  </si>
  <si>
    <t>Knihy, učební pomůcky a tisk</t>
  </si>
  <si>
    <t>Odvádění a čištění odpadních vod a nakládání s kaly</t>
  </si>
  <si>
    <t>Ostatní neinvestiční výdaje jinde nezařazené</t>
  </si>
  <si>
    <t>Skupina 2 - Průmyslová a ostatní odvětví hospodářství - celkem</t>
  </si>
  <si>
    <t>Mateřské školy</t>
  </si>
  <si>
    <t>Mateřské školy pro děti se speciálními vzdělávacími potřebami</t>
  </si>
  <si>
    <t>Základní školy</t>
  </si>
  <si>
    <t>Neinvestiční půjčené prostředky zřízeným příspěvkovým organizacím</t>
  </si>
  <si>
    <t>Základní školy pro žáky se speciálními vzdělávacími potřebami</t>
  </si>
  <si>
    <t>První stupeň základních škol</t>
  </si>
  <si>
    <t xml:space="preserve">Programové vybavení </t>
  </si>
  <si>
    <t>Střední školy a konzervatoře pro žáky se speciálními vzdělávacími potřebami</t>
  </si>
  <si>
    <t>Střediska praktického vyučování a školní hospodářství</t>
  </si>
  <si>
    <t>Konzervatoře</t>
  </si>
  <si>
    <t>Dětské domovy</t>
  </si>
  <si>
    <t>Školní stravování</t>
  </si>
  <si>
    <t>Školní družiny a kluby</t>
  </si>
  <si>
    <t>Internáty</t>
  </si>
  <si>
    <t>Zařízení výchovného poradenství</t>
  </si>
  <si>
    <t>Domovy mládeže</t>
  </si>
  <si>
    <t>Ostatní zařízení související s výchovou a vzděláváním mládeže</t>
  </si>
  <si>
    <t>Vyšší odborné školy</t>
  </si>
  <si>
    <t>Základní umělecké školy</t>
  </si>
  <si>
    <t>Střediska volného času</t>
  </si>
  <si>
    <t>Mezinárodní spolupráce ve vzdělávání</t>
  </si>
  <si>
    <t>Služby elektronických komunikací</t>
  </si>
  <si>
    <t>Úhrada sankcí jiným rozpočtům</t>
  </si>
  <si>
    <t>Dary obyvatelstvu</t>
  </si>
  <si>
    <t>Převody domněle neoprávněně použitých dotací zpět poskytovateli</t>
  </si>
  <si>
    <t>Hudební činnost</t>
  </si>
  <si>
    <t>Filmová tvorba, distribuce, kina a shromažďování audiovizuálních archiválií</t>
  </si>
  <si>
    <t>Činnosti knihovnické</t>
  </si>
  <si>
    <t>Činnosti muzeí a galerií</t>
  </si>
  <si>
    <t>Vydavatelská činnost</t>
  </si>
  <si>
    <t>Ostatní záležitosti ochrany památek a péče o kulturní dědictví</t>
  </si>
  <si>
    <t>Rozhlas a televize</t>
  </si>
  <si>
    <t>Ostatní záležitosti sdělovacích prostředků</t>
  </si>
  <si>
    <t>Mezinárodní spolupráce v kultuře, církvích a sdělovacích prostředcích</t>
  </si>
  <si>
    <t>Ostatní záležitosti kultury, církví a sdělovacích prostředků</t>
  </si>
  <si>
    <t>Hospice</t>
  </si>
  <si>
    <t>Ostatní neinvestiční transfery jiným veřejným rozpočtům</t>
  </si>
  <si>
    <t>Zdravotnická záchranná služba</t>
  </si>
  <si>
    <t>Ostatní speciální zdravotnická péče</t>
  </si>
  <si>
    <t>Územní plánování</t>
  </si>
  <si>
    <t>Ostatní neinvestiční transfery do zahraničí</t>
  </si>
  <si>
    <t>Členské příspěvky mezinárodním vládním organizacím</t>
  </si>
  <si>
    <t>Podlimitní věcná břemena</t>
  </si>
  <si>
    <t>Úroky vlastní</t>
  </si>
  <si>
    <t>Účastnické poplatky na konference</t>
  </si>
  <si>
    <t>Platby daní a poplatků krajům, obcím a státním fondům</t>
  </si>
  <si>
    <t>Náhrady mezd v době nemoci</t>
  </si>
  <si>
    <t>Změny technologií vytápění</t>
  </si>
  <si>
    <t>Prevence vzniku odpadů</t>
  </si>
  <si>
    <t>Ostatní nakládání s odpady</t>
  </si>
  <si>
    <t>Výdaje na náhrady za nezpůsobenou újmu</t>
  </si>
  <si>
    <t>Ochrana druhů a stanovišť</t>
  </si>
  <si>
    <t>Chráněné části přírody</t>
  </si>
  <si>
    <t>Protierozní, protilavinová a protipožární ochrana</t>
  </si>
  <si>
    <t>Ostatní činností k ochraně přírody a krajiny</t>
  </si>
  <si>
    <t>Ekologická výchova a osvěta</t>
  </si>
  <si>
    <t xml:space="preserve">Poštovní služby </t>
  </si>
  <si>
    <t>Ostatní ekologické záležitosti</t>
  </si>
  <si>
    <t>Ostatní činnosti související se službami pro obyvatelstvo</t>
  </si>
  <si>
    <t>Skupina 3 - Služby pro obyvatelstvo - celkem</t>
  </si>
  <si>
    <t>Aktivní politika zaměstnanosti jinde nezařazená</t>
  </si>
  <si>
    <t>Neinvestiční půjčené prostředky fundacím, ústavům a obecně prospěšným společnostem</t>
  </si>
  <si>
    <t>Neinvestiční půjčené prostředky spolkům</t>
  </si>
  <si>
    <t>Neinvestiční půjčené prostředky církvím a náboženským společnostem</t>
  </si>
  <si>
    <t>Odborné sociální poradenství</t>
  </si>
  <si>
    <t>Ostatní výdaje související se sociálním poradenstvím</t>
  </si>
  <si>
    <t>Zařízení pro děti vyžadující okamžitou pomoc</t>
  </si>
  <si>
    <t>Sociální péče a pomoc přistěhovalcům a vybraným etnikům</t>
  </si>
  <si>
    <t>Sociální rehabilitace</t>
  </si>
  <si>
    <t>Ostatní sociální péče a pomoc ostatním skupinám obyvatelstva</t>
  </si>
  <si>
    <t>Neinvestiční půjčené prostředky obcím</t>
  </si>
  <si>
    <t>Chráněné bydlení</t>
  </si>
  <si>
    <t>Týdenní stacionáře</t>
  </si>
  <si>
    <t>Denní stacionáře a centra denních služeb</t>
  </si>
  <si>
    <t>Sociální služby poskytované ve zdravotnických zařízeních ústavní péče</t>
  </si>
  <si>
    <t>Ostatní služby a činnosti v oblasti sociální péče</t>
  </si>
  <si>
    <t>Raná péče a sociálně aktivizační služby pro rodiny s dětmi</t>
  </si>
  <si>
    <t>Krizová pomoc</t>
  </si>
  <si>
    <t>Domy na půl cesty</t>
  </si>
  <si>
    <t>Azylové domy, nízkoprahová denní centra a noclehárny</t>
  </si>
  <si>
    <t>Nízkoprahová zařízení pro děti a mládež</t>
  </si>
  <si>
    <t>Služby následné péče, terapeutické komunity a kontaktní centra</t>
  </si>
  <si>
    <t>Terénní programy</t>
  </si>
  <si>
    <t>Ostatní služby a činnosti v oblasti sociální prevence</t>
  </si>
  <si>
    <t>Skupina 4 - Sociální věci a politika zaměstnanosti - celkem</t>
  </si>
  <si>
    <t>Ochrana obyvatelstva</t>
  </si>
  <si>
    <t>Ochranné pomůcky</t>
  </si>
  <si>
    <t>Rezerva na krizová opatření</t>
  </si>
  <si>
    <t>Krizová opatření</t>
  </si>
  <si>
    <t>Záležitosti krizového řízení jinde nezařazené</t>
  </si>
  <si>
    <t>Bezpečnost a veřejný pořádek</t>
  </si>
  <si>
    <t>Ostatní záležitosti bezpečnosti, veřejného pořádku</t>
  </si>
  <si>
    <t>Potraviny</t>
  </si>
  <si>
    <t>Ostatní záležitosti požární ochrany</t>
  </si>
  <si>
    <t>Mezinárodní spolupráce v oblasti požární ochrany a integrovaném záchranném systému</t>
  </si>
  <si>
    <t>Skupina 5 - Bezpečnost státu a právní ochrana - celkem</t>
  </si>
  <si>
    <t>Ostatní platy</t>
  </si>
  <si>
    <t>Odměny členů zastupitelstev obcí a krajů</t>
  </si>
  <si>
    <t>Ostatní platby za provedenou práci jinde nezařazené</t>
  </si>
  <si>
    <t>Ostatní povinné pojistné placené zaměstnavatelem</t>
  </si>
  <si>
    <t>Kursové rozdíly ve výdajích</t>
  </si>
  <si>
    <t>Pohonné hmoty a maziva</t>
  </si>
  <si>
    <t>Ostatní neinvestiční transfery obyvatelstvu</t>
  </si>
  <si>
    <t>Nespecifikované rezervy</t>
  </si>
  <si>
    <t>Volby do zastupitelstev územních samosprávných celků</t>
  </si>
  <si>
    <t>Léky a zdravotnický materiál</t>
  </si>
  <si>
    <t>Nákup kolků</t>
  </si>
  <si>
    <t>Neinvestiční transfery regionálním radám</t>
  </si>
  <si>
    <t>Činnost regionálních rad</t>
  </si>
  <si>
    <t>Mezinárodní spolupráce (jinde nezařazená)</t>
  </si>
  <si>
    <t>Ostatní finanční operace</t>
  </si>
  <si>
    <t>Skupina 6 - Všeobecná veřejná správa a služby - celkem</t>
  </si>
  <si>
    <t>Převody vlastním rozpočtovým účtům</t>
  </si>
  <si>
    <t>Převody do vlastní pokladny</t>
  </si>
  <si>
    <t>Ostatní převody vlastním fondům</t>
  </si>
  <si>
    <t xml:space="preserve">Investiční transfery spolkům </t>
  </si>
  <si>
    <t>Investiční transfery zřízeným příspěvkovým organizacím</t>
  </si>
  <si>
    <t>Ostatní nákupy dlouhodobého nehmotného majetku</t>
  </si>
  <si>
    <t>Stroje, přístroje a zařízení</t>
  </si>
  <si>
    <t>Dopravní prostředky</t>
  </si>
  <si>
    <t>Nákup dlouhodobého hmotného majetku jinde nezařazený</t>
  </si>
  <si>
    <t>Investiční transfery nefinančním podnikatelským subjektům - fyzickým osobám</t>
  </si>
  <si>
    <t>Investiční transfery nefinančním podnikatelským subjektům - právnickým osobám</t>
  </si>
  <si>
    <t>Investiční transfery fundacím, ústavům a obecně prospěšným společnostem</t>
  </si>
  <si>
    <t>Investiční transfery obcím</t>
  </si>
  <si>
    <t>Ostatní investiční transfery veřejným rozpočtům územní úrovně</t>
  </si>
  <si>
    <t>Budovy, haly a stavby</t>
  </si>
  <si>
    <t>Pozemky</t>
  </si>
  <si>
    <t>Jiné investiční transfery zřízeným příspěvkovým organizacím</t>
  </si>
  <si>
    <t>Programové vybavení</t>
  </si>
  <si>
    <t>Výpočetní technika</t>
  </si>
  <si>
    <t>Nákup akcií</t>
  </si>
  <si>
    <t>Investiční transfery vysokým školám</t>
  </si>
  <si>
    <t>Investiční půjčené prostředky zřízeným příspěvkovým organizacím</t>
  </si>
  <si>
    <t>Investiční transfery církvím a náboženským společnostem</t>
  </si>
  <si>
    <t>Pořízení, zachování a obnova hodnot místního kulturního, národního a historického povědomí</t>
  </si>
  <si>
    <t>Investiční transfery obecním a krajským nemocnicím - obchodním společnostem</t>
  </si>
  <si>
    <t>Investiční půjčené prostředky obcím</t>
  </si>
  <si>
    <t>Účelové investiční transfery nepodnikajícím fyzickým osobám</t>
  </si>
  <si>
    <t>Ostatní investiční transfery jiným veřejným rozpočtům</t>
  </si>
  <si>
    <t>Rezervy kapitálových výdajů</t>
  </si>
  <si>
    <t xml:space="preserve">Běžné výdaje celkem  </t>
  </si>
  <si>
    <t>Kapitálové výdaje celkem</t>
  </si>
  <si>
    <t xml:space="preserve">Konsolidace výdajů   </t>
  </si>
  <si>
    <t xml:space="preserve">Výdaje celkem        </t>
  </si>
  <si>
    <t>VÝDAJE PO KONSOLIDACI</t>
  </si>
  <si>
    <t>Akce</t>
  </si>
  <si>
    <t>Plnění UR (%)</t>
  </si>
  <si>
    <t>Program na podporu dobrovolných hasičů</t>
  </si>
  <si>
    <t>Odvětví krizového řízení celkem</t>
  </si>
  <si>
    <t>Program podpory aktivit příslušníků národnostních menšin žijících na území Moravskoslezského kraje</t>
  </si>
  <si>
    <t xml:space="preserve">Program obnovy kulturních památek a památkově chráněných nemovitostí v Moravskoslezském kraji </t>
  </si>
  <si>
    <t>Program podpory aktivit v oblasti kultury v Moravskoslezském kraji</t>
  </si>
  <si>
    <t>Program obnovy památek nadregionálního významu v Moravskoslezském kraji</t>
  </si>
  <si>
    <t>Odvětví kultury celkem</t>
  </si>
  <si>
    <t xml:space="preserve">Podpora obnovy a rozvoje venkova Moravskoslezského kraje </t>
  </si>
  <si>
    <t xml:space="preserve">Program na podporu přípravy projektové dokumentace </t>
  </si>
  <si>
    <t>Podpora vědy a výzkumu v Moravskoslezském kraji</t>
  </si>
  <si>
    <t>Podpora podnikání v Moravskoslezském kraji</t>
  </si>
  <si>
    <t>Program na podporu financování akcí s podporou EU</t>
  </si>
  <si>
    <t>Program na podporu stáží žáků a studentů ve firmách</t>
  </si>
  <si>
    <t>Podpora znevýhodněných oblastí Moravskoslezského kraje</t>
  </si>
  <si>
    <t>Podpora dobrovolných aktivit v oblasti udržitelného rozvoje a místní Agendy 21</t>
  </si>
  <si>
    <t>Odvětví regionálního rozvoje celkem</t>
  </si>
  <si>
    <t>Úprava lyžařských běžeckých tras v Moravskoslezském kraji</t>
  </si>
  <si>
    <t>Podpora turistických informačních center v Moravskoslezském kraji</t>
  </si>
  <si>
    <t>Podpora cestovního ruchu v Moravskoslezském kraji</t>
  </si>
  <si>
    <t>Program na podporu technických atraktivit</t>
  </si>
  <si>
    <t>1743+8700+5883</t>
  </si>
  <si>
    <t>Podpora systému destinačního managementu turistických oblastí</t>
  </si>
  <si>
    <t>Podpora cykloturistiky v Moravskoslezském kraji</t>
  </si>
  <si>
    <t>Odvětví cestovního ruchu celkem</t>
  </si>
  <si>
    <t>Program na podporu zdravého stárnutí v Moravskoslezském kraji</t>
  </si>
  <si>
    <t>Program na podporu neinvestičních aktivit z oblasti prevence kriminality</t>
  </si>
  <si>
    <t>Program realizace specifických aktivit Moravskoslezského krajského plánu vyrovnávání příležitostí pro občany se zdravotním postižením</t>
  </si>
  <si>
    <t>Program na podporu zvýšení kvality sociálních služeb poskytovaných v Moravskoslezském kraji</t>
  </si>
  <si>
    <t>Program podpory činností v oblasti rodinné politiky, sociálně právní ochrany dětí a navazujících činností v sociálních službách</t>
  </si>
  <si>
    <t>Program na podporu poskytování sociálních služeb</t>
  </si>
  <si>
    <t>1778+8406</t>
  </si>
  <si>
    <t>Program pro poskytování návratných finančních výpomocí z Fondu sociálních služeb</t>
  </si>
  <si>
    <t>Odvětví sociálních věcí celkem</t>
  </si>
  <si>
    <t>Podpora aktivit v oblasti prevence rizikových projevů chování u dětí a mládeže</t>
  </si>
  <si>
    <t>1762+8312</t>
  </si>
  <si>
    <t>Podpora významných sportovních akcí v Moravskoslezském kraji a sportovní reprezentace Moravskoslezského kraje na mezinárodní úrovni</t>
  </si>
  <si>
    <t>Podpora vrcholového sportu v Moravskoslezském kraji</t>
  </si>
  <si>
    <t>Odvětví školství celkem</t>
  </si>
  <si>
    <t>Program na podporu projektů ve zdravotnictví</t>
  </si>
  <si>
    <t>Specializační vzdělávání všeobecných praktických lékařů pro dospělé a praktických lékařů pro děti a dorost</t>
  </si>
  <si>
    <t>Podpora hospicové péče</t>
  </si>
  <si>
    <t>Odvětví zdravotnictví celkem</t>
  </si>
  <si>
    <t>Drobné vodohospodářské akce</t>
  </si>
  <si>
    <t>Podpora hospodaření v lesích v Moravskoslezském kraji</t>
  </si>
  <si>
    <t>Podpora včelařství v Moravskoslezském kraji</t>
  </si>
  <si>
    <t>Studie pro optimalizaci obecních systémů nakládání s odpady</t>
  </si>
  <si>
    <t xml:space="preserve">Podpora návrhu řešení nakládání s vodami na území, příp. části území, obce </t>
  </si>
  <si>
    <t>Ozdravné pobyty pro děti předškolního věku</t>
  </si>
  <si>
    <t>Ozdravné pobyty pro žáky 1. stupně základních škol</t>
  </si>
  <si>
    <t>Podpora vzdělávání a poradenství v oblasti životního prostředí</t>
  </si>
  <si>
    <t>Odvětví životního prostředí celkem</t>
  </si>
  <si>
    <t>CELKEM</t>
  </si>
  <si>
    <t>Zdůvodnění případného nečerpání poskytnutých dotací je uvedeno v přehledech výdajů za jednotlivá odvětví (tabulky č. 8 - 20 této přílohy).</t>
  </si>
  <si>
    <t>Odvětví/účel použití</t>
  </si>
  <si>
    <t>Příjemce</t>
  </si>
  <si>
    <t>Čerpání UR (%)</t>
  </si>
  <si>
    <t>ODVĚTVÍ DOPRAVY A CHYTRÉHO REGIONU</t>
  </si>
  <si>
    <t>Centrum služeb pro silniční dopravu</t>
  </si>
  <si>
    <t>Sdružení pro rozvoj Moravskoslezského kraje z.s., Ostrava-Mariánské Hory a Hulváky</t>
  </si>
  <si>
    <t>Podpora aktivit obcí</t>
  </si>
  <si>
    <t xml:space="preserve">Město Bílovec </t>
  </si>
  <si>
    <t xml:space="preserve">Město Český Těšín </t>
  </si>
  <si>
    <t xml:space="preserve">Město Krnov </t>
  </si>
  <si>
    <t xml:space="preserve">Město Vítkov </t>
  </si>
  <si>
    <t xml:space="preserve">Obec Karlova Studánka </t>
  </si>
  <si>
    <t xml:space="preserve">Obec Šilheřovice </t>
  </si>
  <si>
    <t>Ostatní individuální dotace v odvětví dopravy a chytrého regionu</t>
  </si>
  <si>
    <t>Černá louka s.r.o., Ostrava</t>
  </si>
  <si>
    <t>Hub for Change, spolek, Praha 5 - Smíchov</t>
  </si>
  <si>
    <t>Magnus Regio s.r.o., Brno</t>
  </si>
  <si>
    <t>Ostravská univerzita</t>
  </si>
  <si>
    <t>Vysoká škola báňská - Technická univerzita Ostrava</t>
  </si>
  <si>
    <t>Odvětví dopravy a chytrého regionu celkem</t>
  </si>
  <si>
    <t>ODVĚTVÍ KRIZOVÉHO ŘÍZENÍ</t>
  </si>
  <si>
    <t>Činnost krajského sdružení hasičů Moravskoslezského kraje</t>
  </si>
  <si>
    <t>SH ČMS - krajské sdružení hasičů Moravskoslezského kraje, Ostrava-Zábřeh</t>
  </si>
  <si>
    <t>Integrované výjezdové centrum Jablunkov</t>
  </si>
  <si>
    <t xml:space="preserve">Město Jablunkov </t>
  </si>
  <si>
    <t>Podpora organizacím na úseku bezpečnosti a Integrovaného záchranného systému (IZS)</t>
  </si>
  <si>
    <t>Horská služba ČR,  o.p.s., Špindlerův Mlýn</t>
  </si>
  <si>
    <t>MS VZS ČČK BRUNTÁL, Bruntál</t>
  </si>
  <si>
    <t>Oblastní spolek Českého červeného kříže Ostrava, Ostrava-Moravská Ostrava a Přívoz</t>
  </si>
  <si>
    <t>Sdružení požárního a bezpečnostního inženýrství, z.s., Ostrava</t>
  </si>
  <si>
    <t>Vodní záchranná služba ČČK Frýdek-Místek, pobočný spolek, Frýdek-Místek</t>
  </si>
  <si>
    <t>Vodní záchranná služba ČČK Nový Jičín - R, pobočný spolek, Nový Jičín</t>
  </si>
  <si>
    <t>Vodní záchranná služba ČČK Ostrava, pobočný spolek, Ostrava</t>
  </si>
  <si>
    <t xml:space="preserve">Vodní záchranná služba ČČK Slezská Harta, pobočný spolek, Leskovec nad Moravicí </t>
  </si>
  <si>
    <t>Vodní záchranná služba ČČK Těrlicko, pobočný spolek, Těrlicko</t>
  </si>
  <si>
    <t>Příspěvek Hasičskému záchrannému sboru Moravskoslezského kraje na výstavbu a rekonstrukci hasičských stanic</t>
  </si>
  <si>
    <t>Hasičský záchranný sbor Moravskoslezského kraje</t>
  </si>
  <si>
    <t xml:space="preserve">Příspěvek obcím na financování potřeb jednotek sborů dobrovolných hasičů obcí </t>
  </si>
  <si>
    <t xml:space="preserve">Město Bruntál </t>
  </si>
  <si>
    <t xml:space="preserve">Město Břidličná </t>
  </si>
  <si>
    <t>Město Budišov nad Budišovkou</t>
  </si>
  <si>
    <t>Město Frenštát pod Radhoštěm</t>
  </si>
  <si>
    <t>Město Frýdlant nad Ostravicí</t>
  </si>
  <si>
    <t xml:space="preserve">Město Fulnek </t>
  </si>
  <si>
    <t xml:space="preserve">Město Hlučín </t>
  </si>
  <si>
    <t xml:space="preserve">Město Horní Benešov </t>
  </si>
  <si>
    <t xml:space="preserve">Město Hradec nad Moravicí </t>
  </si>
  <si>
    <t xml:space="preserve">Město Kopřivnice </t>
  </si>
  <si>
    <t xml:space="preserve">Město Kravaře </t>
  </si>
  <si>
    <t xml:space="preserve">Město Město Albrechtice </t>
  </si>
  <si>
    <t xml:space="preserve">Město Odry </t>
  </si>
  <si>
    <t xml:space="preserve">Město Příbor </t>
  </si>
  <si>
    <t xml:space="preserve">Město Rýmařov </t>
  </si>
  <si>
    <t xml:space="preserve">Město Studénka </t>
  </si>
  <si>
    <t xml:space="preserve">Město Štramberk </t>
  </si>
  <si>
    <t xml:space="preserve">Město Vratimov </t>
  </si>
  <si>
    <t xml:space="preserve">Město Vrbno pod Pradědem </t>
  </si>
  <si>
    <t xml:space="preserve">Městys Litultovice </t>
  </si>
  <si>
    <t xml:space="preserve">Obec Albrechtice </t>
  </si>
  <si>
    <t xml:space="preserve">Obec Bernartice nad Odrou </t>
  </si>
  <si>
    <t xml:space="preserve">Obec Bohuslavice </t>
  </si>
  <si>
    <t xml:space="preserve">Obec Bolatice </t>
  </si>
  <si>
    <t xml:space="preserve">Obec Bukovec </t>
  </si>
  <si>
    <t>Obec Čermná</t>
  </si>
  <si>
    <t xml:space="preserve">Obec Dolní Moravice </t>
  </si>
  <si>
    <t xml:space="preserve">Obec Dvorce </t>
  </si>
  <si>
    <t xml:space="preserve">Obec Fryčovice </t>
  </si>
  <si>
    <t xml:space="preserve">Obec Háj ve Slezsku </t>
  </si>
  <si>
    <t xml:space="preserve">Obec Horní Město </t>
  </si>
  <si>
    <t xml:space="preserve">Obec Hrabyně </t>
  </si>
  <si>
    <t xml:space="preserve">Obec Chuchelná </t>
  </si>
  <si>
    <t xml:space="preserve">Obec Jindřichov </t>
  </si>
  <si>
    <t xml:space="preserve">Obec Lomnice </t>
  </si>
  <si>
    <t xml:space="preserve">Obec Malá Morávka </t>
  </si>
  <si>
    <t xml:space="preserve">Obec Melč </t>
  </si>
  <si>
    <t xml:space="preserve">Obec Mokré Lazce </t>
  </si>
  <si>
    <t xml:space="preserve">Obec Mosty u Jablunkova </t>
  </si>
  <si>
    <t xml:space="preserve">Obec Pustá Polom </t>
  </si>
  <si>
    <t xml:space="preserve">Obec Radkov </t>
  </si>
  <si>
    <t xml:space="preserve">Obec Starý Jičín </t>
  </si>
  <si>
    <t xml:space="preserve">Obec Sudice </t>
  </si>
  <si>
    <t xml:space="preserve">Obec Světlá Hora </t>
  </si>
  <si>
    <t xml:space="preserve">Obec Zátor </t>
  </si>
  <si>
    <t>Ostrava, Slezská Ostrava</t>
  </si>
  <si>
    <t xml:space="preserve">Statutární město Frýdek-Místek </t>
  </si>
  <si>
    <t xml:space="preserve">Statutární město Opava </t>
  </si>
  <si>
    <t xml:space="preserve">Statutární město Ostrava  </t>
  </si>
  <si>
    <t xml:space="preserve">Statutární město Třinec </t>
  </si>
  <si>
    <t>Zabezpečení technické podpory pro Integrované bezpečnostní centrum Moravskoslezského kraje</t>
  </si>
  <si>
    <t>Ostatní individuální dotace v odvětví krizového řízení</t>
  </si>
  <si>
    <t>SH ČMS - Sbor dobrovolných hasičů Bohumín-Kopytov, Bohumín</t>
  </si>
  <si>
    <t>SH ČMS - Sbor dobrovolných hasičů Kajlovec, Hradec nad Moravicí</t>
  </si>
  <si>
    <t>ODVĚTVÍ KULTURY</t>
  </si>
  <si>
    <t xml:space="preserve">Kulturní akce krajského a nadregionálního významu </t>
  </si>
  <si>
    <t>Biskupství ostravsko-opavské, Ostrava-Moravská Ostrava a Přívoz</t>
  </si>
  <si>
    <t>Cirkus trochu jinak, Vřesina</t>
  </si>
  <si>
    <t>Colour Production, spol. s r. o., Dolní Lhota</t>
  </si>
  <si>
    <t>Dream Factory Ostrava, Frýdek-Místek</t>
  </si>
  <si>
    <t>Janáčkův máj, o.p.s., Ostrava-Moravská Ostrava a Přívoz</t>
  </si>
  <si>
    <t xml:space="preserve">Love production s.r.o., Metylovice </t>
  </si>
  <si>
    <t>Matice slezská, místní odbor v Dolní Lomné, Dolní Lomná</t>
  </si>
  <si>
    <t xml:space="preserve">New Wind Production s.r.o., Hlučín </t>
  </si>
  <si>
    <t>PaS de Theatre s.r.o., Ostrava-Přívoz</t>
  </si>
  <si>
    <t>ProJantar s.r.o., Hlučín</t>
  </si>
  <si>
    <t>Svatováclavský hudební festival, z.s., Ostrava-Moravská Ostrava a Přívoz</t>
  </si>
  <si>
    <t>Zdeněk Tofel, Ostrava</t>
  </si>
  <si>
    <t>Ocenění udělovaná v odvětví kultury</t>
  </si>
  <si>
    <t>Podpora individuálních akcí na obnovu kulturních památek a památek místního významu</t>
  </si>
  <si>
    <t>Dolní oblast VÍTKOVICE, Ostrava-Vítkovice</t>
  </si>
  <si>
    <t>Farní sbor Českobratrské církve evangelické ve Frýdku - Místku, Frýdek-Místek</t>
  </si>
  <si>
    <t>Fyzické osoby nepodnikající</t>
  </si>
  <si>
    <t>Konvent minoritů v Opavě, Opava</t>
  </si>
  <si>
    <t>Leemon Concept, s. r. o., Frýdek-Místek</t>
  </si>
  <si>
    <t xml:space="preserve">Město Nový Jičín </t>
  </si>
  <si>
    <t xml:space="preserve">Obec Kunín </t>
  </si>
  <si>
    <t xml:space="preserve">Obec Morávka </t>
  </si>
  <si>
    <t xml:space="preserve">Obec Stará Ves nad Ondřejnicí </t>
  </si>
  <si>
    <t xml:space="preserve">Obec Velká Polom </t>
  </si>
  <si>
    <t>Římskokatolická farnost Bohumín - Nový Bohumín, Nový Bohumín</t>
  </si>
  <si>
    <t>Římskokatolická farnost Český Těšín, Český Těšín</t>
  </si>
  <si>
    <t>Římskokatolická farnost Dobrá</t>
  </si>
  <si>
    <t>Římskokatolická farnost Frenštát pod Radhoštěm, Frenštát pod Radhoštěm</t>
  </si>
  <si>
    <t>Římskokatolická farnost Klimkovice, Klimkovice</t>
  </si>
  <si>
    <t>Římskokatolická farnost Ostrava - Hrušov, Ostrava</t>
  </si>
  <si>
    <t>Římskokatolická farnost Panny Marie Opava</t>
  </si>
  <si>
    <t>Římskokatolická farnost Sedliště, Sedliště</t>
  </si>
  <si>
    <t>Římskokatolická farnost Slavkov u Opavy</t>
  </si>
  <si>
    <t>Římskokatolická farnost Vendryně</t>
  </si>
  <si>
    <t>Podpora profesionálních divadel a profesionálního symfonického orchestru</t>
  </si>
  <si>
    <t>Divadelní společnost Petra Bezruče s.r.o., Ostrava-Moravská Ostrava a Přívoz</t>
  </si>
  <si>
    <t>elieva s.r.o., Pražmo</t>
  </si>
  <si>
    <t>Prezentace kraje v oblasti kultury a zahraniční spolupráce</t>
  </si>
  <si>
    <t xml:space="preserve">Bílá holubice z.s.. Ostrava-Moravská Ostrava a Přívoz  </t>
  </si>
  <si>
    <t>Nadační fond Sborového studia Karviná, Karviná</t>
  </si>
  <si>
    <t xml:space="preserve">Soutěže, festivaly a aktivity v oblasti kultury </t>
  </si>
  <si>
    <t>Balónek z.s., Ostrava-Moravská Ostrava a Přívoz</t>
  </si>
  <si>
    <t>Bc. Petra Špornová, Ostrava</t>
  </si>
  <si>
    <t>Czech Architecture Week, s.r.o., Praha 2</t>
  </si>
  <si>
    <t>ChrisEvents s.r.o., Zásmuky</t>
  </si>
  <si>
    <t>Katolický lidový dům v Porubě, spolek, Ostrava</t>
  </si>
  <si>
    <t>Kováři Moravskoslezského kraje, z.s., Háj ve Slezsku</t>
  </si>
  <si>
    <t>Lukáš Horký, Frýdek-Místek</t>
  </si>
  <si>
    <t xml:space="preserve">Město Petřvald </t>
  </si>
  <si>
    <t>Mezinárodní hudební festival MUSICA PURA z.s., Lhotka</t>
  </si>
  <si>
    <t>Místní skupina Polského kulturně-osvětového svazu v Třanovicích z.s., Třanovice</t>
  </si>
  <si>
    <t>Mobilní hospic Ondrášek, o.p.s., Ostrava-Poruba</t>
  </si>
  <si>
    <t>MÚZA - sdružení základních uměleckých škol Moravskoslezského kraje, Orlová</t>
  </si>
  <si>
    <t>Národní památkový ústav</t>
  </si>
  <si>
    <t>Národní zemědělské muzeum</t>
  </si>
  <si>
    <t>Obec Štítina</t>
  </si>
  <si>
    <t>Ostravské centrum nové hudby, Ostrava</t>
  </si>
  <si>
    <t xml:space="preserve">Rusko-české vědecké a kulturní fórum, o.p.s., Ostrava </t>
  </si>
  <si>
    <t xml:space="preserve">Spolek pro kulturní deník Ostravan.cz, Bolatice </t>
  </si>
  <si>
    <t xml:space="preserve">Statutární město Havířov </t>
  </si>
  <si>
    <t xml:space="preserve">Statutární město Karviná </t>
  </si>
  <si>
    <t>Stavovská unie studentů Ostrava, z.s., Ostrava Slezská Ostrava</t>
  </si>
  <si>
    <t>Vodárenská věž Opava o.p.s., Opava</t>
  </si>
  <si>
    <t>Ostatní individuální dotace v odvětví kultury</t>
  </si>
  <si>
    <t>Fond pro opuštěné a handicapované děti, Mořkov</t>
  </si>
  <si>
    <t>Mikroregion Slezská Harta</t>
  </si>
  <si>
    <t>Víno a umění, Praha</t>
  </si>
  <si>
    <t>Wallachia z.s., Valašské Meziříčí</t>
  </si>
  <si>
    <t>ODVĚTVÍ PREZENTACE KRAJE A EDIČNÍ PLÁN</t>
  </si>
  <si>
    <t>Ostatní individuální dotace v odvětví prezentace kraje a edičního plánu</t>
  </si>
  <si>
    <t>Český svaz bojovníků za svobodu, Praha 2</t>
  </si>
  <si>
    <t>Marek Zlý, Sviadnov</t>
  </si>
  <si>
    <t>"Sdružení válečných veteránů ČR", Praha</t>
  </si>
  <si>
    <t xml:space="preserve">Podpora akcí celokrajského významu </t>
  </si>
  <si>
    <t>JAGELLO 2000, Ostrava-Mariánské Hory a Hulváky</t>
  </si>
  <si>
    <t>Svaz podnikatelů ve stavebnictví v České republice, Praha 1</t>
  </si>
  <si>
    <t>Odvětví prezentace kraje a ediční plán celkem</t>
  </si>
  <si>
    <t>ODVĚTVÍ REGIONÁLNÍHO ROZVOJE</t>
  </si>
  <si>
    <t>Podpora odborného vzdělávání na vysokých školách v Moravskoslezském kraji</t>
  </si>
  <si>
    <t>Slezská univerzita v Opavě</t>
  </si>
  <si>
    <t>Podpora rozvojových aktivit v oblasti regionálního rozvoje</t>
  </si>
  <si>
    <t>IdeaHUB z.s., Ostrava, Pustkovec</t>
  </si>
  <si>
    <t>Moravskoslezská kreativní akademie, z.s., Ostrava</t>
  </si>
  <si>
    <t xml:space="preserve">Obec Doubrava </t>
  </si>
  <si>
    <t>Obec Šenov u Nového Jičína</t>
  </si>
  <si>
    <t>Sdružení českých spotřebitelů, z.ú. , Praha 10 – Strašnice</t>
  </si>
  <si>
    <t>Sdružení místních samospráv České republiky</t>
  </si>
  <si>
    <t>Sdružení obcí povodí Morávky</t>
  </si>
  <si>
    <t>Sdružení obrany spotřebitelů Moravy a Slezska, z.s., Ostrava</t>
  </si>
  <si>
    <t xml:space="preserve">SH ČMS - Sbor dobrovolných hasičů Větřkovice </t>
  </si>
  <si>
    <t>Spolufinancování provozu Moravskoslezského inovačního centra Ostrava, a.s.</t>
  </si>
  <si>
    <t>Moravskoslezské inovační centrum Ostrava, a.s., Ostrava - Pustkovec</t>
  </si>
  <si>
    <t>Ostatní individuální dotace v odvětví regionálního rozvoje</t>
  </si>
  <si>
    <t>Filip Hendrych, Opava</t>
  </si>
  <si>
    <t>ODVĚTVÍ CESTOVNÍHO RUCHU</t>
  </si>
  <si>
    <t>Podpora turistických areálů spadajících pod Dolní oblast Vítkovice</t>
  </si>
  <si>
    <t>Podpora významných akcí cestovního ruchu</t>
  </si>
  <si>
    <t>4Hospitality media s.r.o., Český Těšín</t>
  </si>
  <si>
    <t>BESKYDHOST, Ostravice</t>
  </si>
  <si>
    <t>Bruntálsko</t>
  </si>
  <si>
    <t>Cyklocestovatelé, Staré Město, okr Frýdek-Místek</t>
  </si>
  <si>
    <t>Horské lázně Karlova Studánka, státní podnik</t>
  </si>
  <si>
    <t>Hrčávka, z.s., Hrčava</t>
  </si>
  <si>
    <t>Jeseníky - Sdružení cestovního ruchu, Šumperk</t>
  </si>
  <si>
    <t>KČT, odbor Beskydy, Vyšní Lhoty</t>
  </si>
  <si>
    <t>Krajina břidlice, z. s., Budišov nad Budišovkou</t>
  </si>
  <si>
    <t>Lázně Darkov, a.s., Karviná-Hranice</t>
  </si>
  <si>
    <t>METVEST s.r.o., Frýdek-Místek</t>
  </si>
  <si>
    <t>Mikroregion Hvozdnice</t>
  </si>
  <si>
    <t>Místní skupina Polského kulturně-osvětového svazu v Mostech u Jablunkova z.s.</t>
  </si>
  <si>
    <t>moloko film s.r.o., Praha</t>
  </si>
  <si>
    <t>Prajzská Ambasáda, z.s., Bělá</t>
  </si>
  <si>
    <t>Programy pro veřejnost, z.s., Frýdek-Místek</t>
  </si>
  <si>
    <t>PUSTEVNY, s.r.o., Trojanovice</t>
  </si>
  <si>
    <t>SKI Bílá - Služby s.r.o., Bílá</t>
  </si>
  <si>
    <t>Ski klub RD Rýmařov, z.s., Rýmařov</t>
  </si>
  <si>
    <t>Slezské zemské dráhy, o.p.s., Bohušov</t>
  </si>
  <si>
    <t>SLEZSKÝ ŽELEZNIČNÍ SPOLEK, Těrlicko</t>
  </si>
  <si>
    <t>Tréninkové centrum Praděd, zapsaný spolek, Malá Morávka</t>
  </si>
  <si>
    <t>Stálá expozice historických dopravních prostředků s restaurátorskou dílnou</t>
  </si>
  <si>
    <t>Turistické značení</t>
  </si>
  <si>
    <t>KČT oblast Moravskoslezská, Ostrava</t>
  </si>
  <si>
    <t>ODVĚTVÍ SOCIÁLNÍCH VĚCÍ</t>
  </si>
  <si>
    <t>Podpora aktivit sociálního podnikání v Moravskoslezském kraji</t>
  </si>
  <si>
    <t>BOTUMY s.r.o., Ostrava</t>
  </si>
  <si>
    <t>GERLICH ODRY s.r.o., Odry</t>
  </si>
  <si>
    <t>Charita Opava</t>
  </si>
  <si>
    <t>Klastr sociálních inovací a podniků - SINEC, z.s., Ostrava</t>
  </si>
  <si>
    <t>MELIVITA s.r.o., Ostrava</t>
  </si>
  <si>
    <t>TRIANON, z.s., Český Těšín</t>
  </si>
  <si>
    <t>Slezská diakonie, Český Těšín</t>
  </si>
  <si>
    <t>Ústav Pohoda, z. ú., Český Těšín</t>
  </si>
  <si>
    <t>Podpora činností a celokrajských aktivit pro seniory Moravskoslezského kraje</t>
  </si>
  <si>
    <t>Charita Frýdek-Místek</t>
  </si>
  <si>
    <t>Krajská rada seniorů Moravskoslezského kraje, p.s., Ostrava</t>
  </si>
  <si>
    <t>Společně, o.p.s., Brno-střed</t>
  </si>
  <si>
    <t>Spolek Počteníčko, Ostrava-Jih</t>
  </si>
  <si>
    <t>Sun Drive Communications s.r.o., Brno-Tuřany</t>
  </si>
  <si>
    <t>Podpora činností a celokrajských aktivit v rámci prorodinné politiky</t>
  </si>
  <si>
    <t>Podpora integrace etnických menšin</t>
  </si>
  <si>
    <t>Vzájemné soužití o.p.s., Ostrava</t>
  </si>
  <si>
    <t>Podpora projektů sociální prevence a sociálního začleňování s regionální působností v Moravskoslezském kraji</t>
  </si>
  <si>
    <t>Charita Jeseník, Jeseník</t>
  </si>
  <si>
    <t>Charita Ostrava</t>
  </si>
  <si>
    <t>Rotary klub Ostrava, zapsaný spolek, Ostrava</t>
  </si>
  <si>
    <t>Ostatní individuální dotace v odvětví sociálních věcí</t>
  </si>
  <si>
    <t>ADAM - autistické děti a my, z.s., Havířov</t>
  </si>
  <si>
    <t>ITY z.s., Starý Jičín</t>
  </si>
  <si>
    <t>KOMPAKT spol. s.r.o., Poděbrady III</t>
  </si>
  <si>
    <t>Mgr. Petr Muladi, Praha</t>
  </si>
  <si>
    <t>ZO ČSOP VERONICA, Brno</t>
  </si>
  <si>
    <t>ODVĚTVÍ ŠKOLSTVÍ</t>
  </si>
  <si>
    <t>Hry "Olympiády dětí a mládeže"</t>
  </si>
  <si>
    <t>Moravskoslezská krajská organizace ČUS, Ostrava</t>
  </si>
  <si>
    <t>Podpora aktivit k rozvoji vzdělanosti</t>
  </si>
  <si>
    <t>UNIHOST Sdružení podnikatelů v pohostinství, stravovacích a ubytovacích službách ČR, Ostrava-Mariánské Hory a Hulváky</t>
  </si>
  <si>
    <t>Podpora soutěží a přehlídek</t>
  </si>
  <si>
    <t>Mensa České republiky, Praha 5</t>
  </si>
  <si>
    <t>Podpora sportu a pohybových aktivit občanů Moravskoslezského kraje</t>
  </si>
  <si>
    <t>1. SC Vítkovice z. s., Ostrava-Poruba</t>
  </si>
  <si>
    <t>Akademie FC Baník Ostrava z. s., Ostrava-Slezská Ostrava</t>
  </si>
  <si>
    <t xml:space="preserve">B.O.CHANCE OSTRAVA RIDERA SPORTCLUB z.s., Klimkovice </t>
  </si>
  <si>
    <t>BESKI z.s., Ostrava Mariánské Hory a Hulváky</t>
  </si>
  <si>
    <t>Beskydský golfový klub z. s., Ropice</t>
  </si>
  <si>
    <t>BO OSTRAVA z.s., Ostrava</t>
  </si>
  <si>
    <t>CENTRUM INDIVIDUÁLNÍCH SPORTŮ OSTRAVA, Ostrava-Moravská Ostrava a Přívoz</t>
  </si>
  <si>
    <t>Česká asociace stolního tenisu, Praha 6</t>
  </si>
  <si>
    <t>Český atletický svaz, Praha</t>
  </si>
  <si>
    <t>Český svaz házené, Praha 7</t>
  </si>
  <si>
    <t>Český tenisový svaz vozíčkářů, Brno-Královo Pole</t>
  </si>
  <si>
    <t>ČESKÝ TENISOVÝ SVAZ, PRAHA 7</t>
  </si>
  <si>
    <t>ČSS, z.s. - sportovně střelecký klub Sedlnice , Sedlnice</t>
  </si>
  <si>
    <t>Emilova sportovní, z.s., Brno</t>
  </si>
  <si>
    <t>Fotbalový klub Bolatice, Bolatice</t>
  </si>
  <si>
    <t>Green Volley Frýdek-Místek, z.s., Frýdek-Místek</t>
  </si>
  <si>
    <t>HANDBALL MARKETING s.r.o., Karviná</t>
  </si>
  <si>
    <t>HC OCELÁŘI TŘINEC mládež, z.s., Třinec</t>
  </si>
  <si>
    <t>HOCKEY CLUB OCELÁŘI TŘINEC, a.s., Třinec</t>
  </si>
  <si>
    <t>Krajský svaz ČSPS - Moravskoslezský kraj, Kopřivnice</t>
  </si>
  <si>
    <t>MADEJA sport s.r.o., Ostrava</t>
  </si>
  <si>
    <t>Moravskoslezský krajský volejbalový svaz, Ostrava</t>
  </si>
  <si>
    <t>Nadační fond Českého klubu olympioniků regionu Severní Morava, Frenštát pod Radhoštěm</t>
  </si>
  <si>
    <t>Nadační fond regionální fotbalové Akademie Moravskoslezského kraje, Ostrava</t>
  </si>
  <si>
    <t>RAUL, s.r.o. , Praha 1 Josefov</t>
  </si>
  <si>
    <t>RIMGO s.r.o., Brušperk</t>
  </si>
  <si>
    <t xml:space="preserve">RWR s.r.o., Vřesina </t>
  </si>
  <si>
    <t>SDRUŽENÍ SPORTOVNÍCH KLUBŮ VÍTKOVICE, Ostrava</t>
  </si>
  <si>
    <t>Seven Days Agency, s.r.o., Praha 3</t>
  </si>
  <si>
    <t>SKSB Ostrava z.s. , Ostrava-Poruba</t>
  </si>
  <si>
    <t>SPMP ČR pobočný spolek Moravskoslezský kraj, Břidličná</t>
  </si>
  <si>
    <t>spolek GO ON, Frenštát pod Radhoštěm</t>
  </si>
  <si>
    <t>Sportovní basketbalová škola Ostrava z.s., Ostrava-Jih</t>
  </si>
  <si>
    <t>Sportovní klub Karviná, Karviná</t>
  </si>
  <si>
    <t>Sportovní klub stolního tenisu Baník Havířov, Havířov-Šumbark</t>
  </si>
  <si>
    <t>Sportovní klub vzpírání Baník Havířov z.s., Havířov</t>
  </si>
  <si>
    <t>T.J. Dukla Frenštát, z.s., Frenštát p. Radhoštěm</t>
  </si>
  <si>
    <t>T.J. Frenštát pod Radhoštěm, Frenštát pod Radhoštěm</t>
  </si>
  <si>
    <t>Tělocvičná jednota Sokol Klimkovice, Klimkovice</t>
  </si>
  <si>
    <t>Tělovýchovná jednota Ostrava, Ostrava, Moravská Ostrava a Přívoz</t>
  </si>
  <si>
    <t>Tělovýchovná jednota Slavia Malé Hoštice, z.s., Malé Hoštice</t>
  </si>
  <si>
    <t>Tělovýchovná jednota Slavoj Český Těšín z.s., Český Těšín</t>
  </si>
  <si>
    <t>Tělovýchovná jednota Sokol Pstruží, z.s., Pstruží</t>
  </si>
  <si>
    <t>Univerzitní sportovní klub Slávie Ostravská univerzita, z.s., Ostrava-Moravská Ostrava a Přívoz</t>
  </si>
  <si>
    <t xml:space="preserve">Podpora sportu v Moravskoslezském kraji   </t>
  </si>
  <si>
    <t>Česká unie sportu, z.s., Praha</t>
  </si>
  <si>
    <t>Podpora talentů</t>
  </si>
  <si>
    <t>Česká hlava PROJEKT z.ú., Sojovice</t>
  </si>
  <si>
    <t>ČESKÁ SPOLEČNOST CHEMICKÁ, Praha 1</t>
  </si>
  <si>
    <t>Prevence rizikových projevů chování – krajská konference</t>
  </si>
  <si>
    <t>Kraj Vysočina</t>
  </si>
  <si>
    <t>Studium a vzdělávání v zahraničí</t>
  </si>
  <si>
    <t>Významné akce kraje - využití volného času dětí a mládeže</t>
  </si>
  <si>
    <t>Černí koně - spolek Praha 9, Praha</t>
  </si>
  <si>
    <t>HigBic s.r.o., Veselí nad Moravou</t>
  </si>
  <si>
    <t>Junák - český skaut, přístav Eskadra Ostrava, z. s., Ostrava</t>
  </si>
  <si>
    <t>Junák - český skaut, středisko P. Bezruče Frýdek-Místek, z. s., Frýdek-Místek</t>
  </si>
  <si>
    <t>Klub přátel školy, Havířov-Prostřední Suchá</t>
  </si>
  <si>
    <t>Římskokatolická farnost Trnávka, Trnávka</t>
  </si>
  <si>
    <t>Ostatní individuální dotace v odvětví školství</t>
  </si>
  <si>
    <t xml:space="preserve">Obec Stonava </t>
  </si>
  <si>
    <t>SH ČMS - Sbor dobrovolných hasičů Světlá Hora, Světlá Hora</t>
  </si>
  <si>
    <t>SKI Vítkovice-Bílá, Bílá</t>
  </si>
  <si>
    <t>Triatlon Team Opava z. s., Opava</t>
  </si>
  <si>
    <t>ODVĚTVÍ ZDRAVOTNICTVÍ</t>
  </si>
  <si>
    <t>Konference, sympózia a aktivity v oblasti zdravotnictví</t>
  </si>
  <si>
    <t>HEALTHCARE INSTITUTE o.p.s., Ostrava-Jih</t>
  </si>
  <si>
    <t>Nadační fond Pavla Novotného, Chlebičov</t>
  </si>
  <si>
    <t>Naděje pro každého z.s., Ostrava</t>
  </si>
  <si>
    <t xml:space="preserve">Podpora reformy psychiatrie </t>
  </si>
  <si>
    <t>Protialkoholní záchytná stanice</t>
  </si>
  <si>
    <t>Stabilizace zdravotnického personálu a vzděláván</t>
  </si>
  <si>
    <t>Umísťování dětí vyžadujících specializovanou péči</t>
  </si>
  <si>
    <t>Ostatní individuální dotace v odvětví zdravotnictví</t>
  </si>
  <si>
    <t>Diakonie ČCE - hospic CITADELA, Valašské Meziříčí</t>
  </si>
  <si>
    <t>Fakultní nemocnice Ostrava</t>
  </si>
  <si>
    <t>MUDr. Martin Švébiš, Frýdlant nad Ostravicí</t>
  </si>
  <si>
    <t>Ordinace Puškinova s.r.o., Ostravice</t>
  </si>
  <si>
    <t>ODVĚTVÍ ŽIVOTNÍHO PROSTŘEDÍ</t>
  </si>
  <si>
    <t>Informační systém o znečištění ovzduší</t>
  </si>
  <si>
    <t>Český hydrometeorologický ústav</t>
  </si>
  <si>
    <t>Zdravotní ústav se sídlem v Ostravě</t>
  </si>
  <si>
    <t>Kolektivní systémy zpětného odběru elektrozařízení</t>
  </si>
  <si>
    <t>Kotlíkové dotace v Moravskoslezském kraji - individuální dotace</t>
  </si>
  <si>
    <t>Péče o chráněné druhy živočichů</t>
  </si>
  <si>
    <t>ZO ČSOP Sovinecko, Břidličná</t>
  </si>
  <si>
    <t xml:space="preserve">Obec Ostravice </t>
  </si>
  <si>
    <t>Podpora třídění odpadů</t>
  </si>
  <si>
    <t>Eufour PR, s.r.o., Olomouc</t>
  </si>
  <si>
    <t>Podpora výukového centra EVVO</t>
  </si>
  <si>
    <t>Propagace v oblasti zemědělství</t>
  </si>
  <si>
    <t>Český svaz včelařů, z.s., základní organizace Frýdek - Místek, Frýdek-Místek</t>
  </si>
  <si>
    <t>MAS Regionu Poodří, z.s., Bartošovice</t>
  </si>
  <si>
    <t>Včelařský spolek Moravy a Slezska z.s., Karviná</t>
  </si>
  <si>
    <t xml:space="preserve">Propagace v oblasti životního prostředí </t>
  </si>
  <si>
    <t>Arnika - Centrum pro podporu občanů, Praha</t>
  </si>
  <si>
    <t>Česká ZOO, Ostrava-Poruba</t>
  </si>
  <si>
    <t>Českomoravská myslivecká jednota, z.s., okresní myslivecký spolek Frýdek-Místek</t>
  </si>
  <si>
    <t>Nadace na pomoc zvířatům, Ostrava-Poruba</t>
  </si>
  <si>
    <t>ZO ČSOP Ochránce, Otice</t>
  </si>
  <si>
    <t>Ostatní individuální dotace v odvětví životního prostředí</t>
  </si>
  <si>
    <t xml:space="preserve">Obec Neplachovice </t>
  </si>
  <si>
    <t>Společnost pro orbu České republiky, z.s., Praha</t>
  </si>
  <si>
    <t>Základní organizace Českého zahrádkářského svazu Ostrava - Výškovice, Ostrava</t>
  </si>
  <si>
    <t>Dotace na spolufinancování nezpůsobilých výdajů Regionální rady regionu soudržnosti Moravskoslezsko</t>
  </si>
  <si>
    <t>Regionální rada regionu soudržnosti Moravskoslezsko</t>
  </si>
  <si>
    <t>v tis Kč</t>
  </si>
  <si>
    <t>ORG</t>
  </si>
  <si>
    <t>Název akce</t>
  </si>
  <si>
    <t>Výdaje na akci celkem</t>
  </si>
  <si>
    <t>Výdaje v předchozích letech</t>
  </si>
  <si>
    <t>Plánované výdaje v letech</t>
  </si>
  <si>
    <t>Poznámka</t>
  </si>
  <si>
    <t>2022</t>
  </si>
  <si>
    <t>2018</t>
  </si>
  <si>
    <t>kraj</t>
  </si>
  <si>
    <t>stát</t>
  </si>
  <si>
    <t>Krajský úřad</t>
  </si>
  <si>
    <t xml:space="preserve">Rekonstrukce budovy krajského úřadu </t>
  </si>
  <si>
    <t>Kapitálové výdaje - ICT - činnost krajského úřadu</t>
  </si>
  <si>
    <t>Ostatní kapitálové výdaje - činnost krajského úřadu</t>
  </si>
  <si>
    <t>VLASTNÍ SPRÁVNÍ ČINNOST KRAJE A ČINNOST ZASTUPITELSTVA KRAJE CELKEM</t>
  </si>
  <si>
    <t>Realizace energetických úspor metodou EPC ve vybraných objektech Moravskoslezského kraje</t>
  </si>
  <si>
    <t>Výdaje související se sdílenými službami - investiční</t>
  </si>
  <si>
    <t>ODVĚTVÍ FINANCÍ A SPRÁVY MAJETKU CELKEM</t>
  </si>
  <si>
    <t>ODVĚTVÍ DOPRAVY A CHYTRÉHO REGIONU:</t>
  </si>
  <si>
    <t>Souvislé opravy silnic II. a III. tříd, včetně mostních objektů (Správa silnic Moravskoslezského kraje, příspěvková organizace, Ostrava)</t>
  </si>
  <si>
    <t>Vypořádání pozemků pod stavbami silnic II. a III.třídy</t>
  </si>
  <si>
    <t xml:space="preserve"> -</t>
  </si>
  <si>
    <t>Pořízení automobilu (Moravskoslezské energetické centrum, příspěvková organizace, Ostrava)</t>
  </si>
  <si>
    <t>Letiště Leoše Janáčka Ostrava, ostatní reprodukce majetku kraje</t>
  </si>
  <si>
    <t xml:space="preserve">Akce budou realizovány společností Letiště Ostrava,      a. s. a fnancování akcí bude řešeno formou zápočtu nájemného.  </t>
  </si>
  <si>
    <t>Multimodální cargo Mošnov – technická a dopravní infrastruktura</t>
  </si>
  <si>
    <t>Letiště Leoše Janáčka Ostrava, rekonstrukce severní stojánky</t>
  </si>
  <si>
    <t>Smart technologie na silnicích II. a III. tříd (Správa silnic Moravskoslezského kraje, příspěvková organizace, Ostrava)</t>
  </si>
  <si>
    <t>ODVĚTVÍ DOPRAVY A CHYTRÉHO REGIONU CELKEM</t>
  </si>
  <si>
    <t>Integrované bezpečnostní centrum Moravskoslezského kraje - dovybavení</t>
  </si>
  <si>
    <t xml:space="preserve">Opravy majetku realizované z pojistných náhrad v odvětví krizového řízení </t>
  </si>
  <si>
    <t>Integrované výjezdové centrum Ostrava – Jih - dovybavení</t>
  </si>
  <si>
    <t xml:space="preserve">Trafostanice IVC Český Těšín </t>
  </si>
  <si>
    <t>Integrované výjezdové centrum v Českém Těšíně – dovybavení provozu</t>
  </si>
  <si>
    <t>ODVĚTVÍ KRIZOVÉHO ŘÍZENÍ CELKEM</t>
  </si>
  <si>
    <t>ODVĚTVÍ KULTURY:</t>
  </si>
  <si>
    <t>Přístavba Domu umění – Galerie 21. století (Galerie výtvarného umění v Ostravě, příspěvková organizace, Ostrava)</t>
  </si>
  <si>
    <t>Těšínské divadlo - Malá scéna (Těšínské divadlo Český Těšín, příspěvková organizace)</t>
  </si>
  <si>
    <t>Podpora rozvoje muzejnictví v Moravskoslezském kraji - příspěvkové organizace MSK</t>
  </si>
  <si>
    <t>Oprava části fasády zámku ve Frýdku-Místku (Muzeum Beskyd Frýdek-Místek, příspěvková organizace)</t>
  </si>
  <si>
    <t>Novostavba Moravskoslezské vědecké knihovny (Moravskoslezská vědecká knihovna v Ostravě, příspěvková organizace)</t>
  </si>
  <si>
    <t>Rekonstrukce střechy Domu umění (Galerie výtvarného umění v Ostravě, příspěvková organizace)</t>
  </si>
  <si>
    <t>Hrad Sovinec - oprava vnitřního opevnění (Muzeum v Bruntále, příspěvková organizace)</t>
  </si>
  <si>
    <t>Hrad Sovinec - oprava lesnické školy (Muzeum v Bruntále, příspěvková organizace)</t>
  </si>
  <si>
    <t>Hrad Sovinec - dobudování infrastruktury (Muzeum v Bruntále, příspěvková organizace)</t>
  </si>
  <si>
    <t>Hrad Hukvaldy - dobudování infrastruktury (Muzeum Beskyd Frýdek-Místek, příspěvková organizace)</t>
  </si>
  <si>
    <t>Novostavba objektu depozitáře (Muzeum v Bruntále, příspěvková organizace)</t>
  </si>
  <si>
    <t>Zámek Nová Horka – restaurování a obnova (Muzeum Novojičínska, příspěvková organizace)</t>
  </si>
  <si>
    <t>ODVĚTVÍ KULTURY CELKEM</t>
  </si>
  <si>
    <t>ODVĚTVÍ CESTOVNÍHO RUCHU:</t>
  </si>
  <si>
    <t>ODVĚTVÍ CESTOVNÍHO RUCHU CELKEM</t>
  </si>
  <si>
    <t>ODVĚTVÍ SOCIÁLNÍCH VĚCÍ:</t>
  </si>
  <si>
    <t>Pořizování movitého majetku - příspěvkové organizace v odvětví sociálních věcí</t>
  </si>
  <si>
    <t>Revitalizace budovy Domova Příbor (Domov Příbor, příspěvková organizace)</t>
  </si>
  <si>
    <t>Nákup automobilů pro příspěvkové organizace v odvětví sociálních věcí</t>
  </si>
  <si>
    <t>Rekonstrukce ubytovací části a přístavba budovy D (Nový domov, příspěvková organizace, Karviná)</t>
  </si>
  <si>
    <t>Výstavba domova pro seniory a domova se zvláštním režimem Kopřivnice</t>
  </si>
  <si>
    <t>Rekonstrukce budovy a spojovací chodby Máchova (Domov Duha, příspěvková organizace, Nový Jičín)</t>
  </si>
  <si>
    <t>ODVĚTVÍ SOCIÁLNÍCH VĚCÍ CELKEM</t>
  </si>
  <si>
    <t>ODVĚTVÍ ŠKOLSTVÍ:</t>
  </si>
  <si>
    <t>Úprava venkovního areálu (Gymnázium Josefa Božka, Český Těšín, příspěvková organizace)</t>
  </si>
  <si>
    <t>Reprodukce majetku kraje v odvětví školství</t>
  </si>
  <si>
    <t>Výdaje spojené s optimalizací škol - PO v odvětví školství</t>
  </si>
  <si>
    <t xml:space="preserve">Obměna a ekologizace vozového parku v odvětví školství  </t>
  </si>
  <si>
    <t>Rekonstrukce objektu na ul. B. Němcové, Opava (Střední odborné učiliště stavební, Opava, příspěvková organizace)</t>
  </si>
  <si>
    <t>Zajištění objektové bezpečnosti škol a školských zařízení</t>
  </si>
  <si>
    <t>Oprava střechy a fasády, zateplení podstřeší  (Všeobecné a sportovní gymnázium, Bruntál, příspěvková organizace)</t>
  </si>
  <si>
    <t>Sanace svahu (Dětský domov a Školní jídelna, Nový Jičín, Revoluční 56, příspěvková organizace)</t>
  </si>
  <si>
    <t xml:space="preserve"> - </t>
  </si>
  <si>
    <t>Využití objektu v Bílé (Vzdělávací a sportovní centrum Bílá, příspěvková organizace)</t>
  </si>
  <si>
    <t>Novostavba tělocvičny (Gymnázium Josefa Božka, Český Těšín, příspěvková organizace)</t>
  </si>
  <si>
    <t>Rekonstrukce objektů Polského gymnázia (Polské gymnázium - Polskie Gimnazjum im. Juliusza Słowackiego, Český Těšín, příspěvková organizace)</t>
  </si>
  <si>
    <t>Oprava fasády historické budovy školy (Gymnázium Mikuláše Koperníka, Bílovec, příspěvková organizace)</t>
  </si>
  <si>
    <t>Přístavba skladu jeviště (Janáčkova konzervatoř v Ostravě, příspěvková organizace)</t>
  </si>
  <si>
    <t>Rekonstrukce sociálních zařízení (Střední zdravotnická škola, Karviná, příspěvková organizace)</t>
  </si>
  <si>
    <t>Stavební úpravy suterénu (Pedagogicko-psychologická poradna, Frýdek-Místek, příspěvková organizace)</t>
  </si>
  <si>
    <t>Stavební úpravy budovy školy (Základní umělecká škola, Rychvald, Orlovská 495, příspěvková organizace</t>
  </si>
  <si>
    <t>Přístavba šaten a parkoviště včetně demolice poloviny unimobuňky (Střední zdravotnická škola a Vyšší odborná škola zdravotnická, Ostrava, příspěvková organizace)</t>
  </si>
  <si>
    <t>Výměna břidlicové krytiny a oprava krovu (Dětský domov a Školní jídelna, Melč 4, příspěvková organizace, Melč)</t>
  </si>
  <si>
    <t>Přístavba tělocvičny - projektová příprava (Gymnázium, Třinec, příspěvková organizace, Třinec)</t>
  </si>
  <si>
    <t>Sportovní komplex Volgogradská (Sportovní gymnázium Dany a Emila Zátopkových, Ostrava, příspěvková organizace, Ostrava)</t>
  </si>
  <si>
    <t>Rekonstrukce elektroinstalace (Střední škola technických oborů, Havířov-Šumbark, Lidická 1a/600, příspěvková organizace)</t>
  </si>
  <si>
    <t>Zateplení ubytovacího pavilonu (Dětský domov SRDCE a Školní jídelna, Karviná-Fryštát, Vydmuchov 10, příspěvková organizace)</t>
  </si>
  <si>
    <t>Sanace vlhkého zdiva budovy školy (Střední škola, Základní škola a Mateřská škola, Karviná, příspěvková organizace)</t>
  </si>
  <si>
    <t>Rekonstrukce elektroinstalace hlavní budovy školy (Slezské gymnázium, Opava, příspěvková organizace)</t>
  </si>
  <si>
    <t xml:space="preserve">Podpora odborného vzdělávání v Moravskoslezském kraji </t>
  </si>
  <si>
    <t>Sportovní areál na ul. Komenského, Opava (Mendelovo gymnázium, Opava, příspěvková organizace)</t>
  </si>
  <si>
    <t>Vybudování dílen pro praktické vyučování (Střední odborná škola, Frýdek-Místek, příspěvková organizace)</t>
  </si>
  <si>
    <t>Výměna okenních a dveřních výplní školy (Masarykova střední škola zemědělská a Vyšší odborná škola, Opava, příspěvková organizace)</t>
  </si>
  <si>
    <t>Rekonstrukce elektroinstalace (Základní škola pro sluchově postižené a Mateřská škola pro sluchově postižené, Ostrava-Poruba, příspěvková organizace)</t>
  </si>
  <si>
    <t>Celková rekonstrukce střechy dílen  (Vyšší odborná škola, Střední odborná škola a Střední odborné učiliště, Kopřivnice, příspěvková organizace)</t>
  </si>
  <si>
    <t>Demolice budov a výstavba sportoviště (Střední průmyslová škola a Obchodní akademie, Bruntál, příspěvková organizace)</t>
  </si>
  <si>
    <t>Rekonstrukce trafostanic a rozvodů elektroinstalace (Střední škola stavební a dřevozpracující, Ostrava, příspěvková organizace)</t>
  </si>
  <si>
    <t>Rekonstrukce vnitřních prostor školy (Základní škola, Ostrava-Poruba, Čkalovova 942, příspěvková organizace)</t>
  </si>
  <si>
    <t>Dětské hřiště na školní zahradě (Mateřská škola Klíček, Karviná-Hranice, Einsteinova 2849, příspěvková organizace)</t>
  </si>
  <si>
    <t>ODVĚTVÍ ŠKOLSTVÍ CELKEM</t>
  </si>
  <si>
    <t>ODVĚTVÍ ZDRAVOTNICTVÍ:</t>
  </si>
  <si>
    <t>Reprodukce majetku kraje v odvětví zdravotnictví</t>
  </si>
  <si>
    <t>Rekonstrukce výtahů (Nemocnice s poliklinikou Karviná-Ráj, příspěvková organizace)</t>
  </si>
  <si>
    <t>Přístavba a nástavba rehabilitace ((Nemocnice Třinec, příspěvková organizace)</t>
  </si>
  <si>
    <t>Vzduchotechnika, klimatizace a ventilace – příspěvkové organizace</t>
  </si>
  <si>
    <t>Myčka nádobí – příspěvkové organizace MSK</t>
  </si>
  <si>
    <t>Nemocnice s poliklinikou v Novém Jičíně - reinvestiční část nájemného a opravy</t>
  </si>
  <si>
    <t xml:space="preserve">Na základě uzavřené smlouvy o nájmu podniku vznikl kraji závazek reinvestovat část nájemného zpět do pořízení movitého majetku a do pronajatého nemovitého majetku. Jedná o závazek od roku 2013 do roku 2032. </t>
  </si>
  <si>
    <t>Elektronizace zdravotnických procesů – příspěvkové organizace v odvětví zdravotnictví</t>
  </si>
  <si>
    <t>Rekonstrukce vestibulu (Nemocnice s poliklinikou Havířov, příspěvková organizace)</t>
  </si>
  <si>
    <t>Pavilon H - stavební úpravy a přístavba  (Slezská nemocnice v Opavě, příspěvková organizace)</t>
  </si>
  <si>
    <t>Pavilon L – stavební úpravy (Slezská nemocnice v Opavě, příspěvková organizace)</t>
  </si>
  <si>
    <t>Pořízení zdravotnických přístrojů</t>
  </si>
  <si>
    <t>Osazení termoregulačních ventilů v nemocnici Orlová (Nemocnice s poliklinikou Karviná-Ráj, příspěvková organizace)</t>
  </si>
  <si>
    <t>Nemocnice Havířov - ČOV (Nemocnice s poliklinikou Havířov, příspěvková organizace)</t>
  </si>
  <si>
    <t>Domov sester - přístavba výtahu a stavební úpravy (Slezská nemocnice v Opavě, příspěvková organizace)</t>
  </si>
  <si>
    <t>Rekonstrukce výtahů Orlová  (Nemocnice s poliklinikou Karviná-Ráj, příspěvková organizace)</t>
  </si>
  <si>
    <t>Rekonstrukce střechy (Nemocnice ve Frýdku-Místku, příspěvková organizace)</t>
  </si>
  <si>
    <t>Odvětrání chodeb oddělení následné péče (Nemocnice ve Frýdku-Místku, příspěvková organizace)</t>
  </si>
  <si>
    <t>ODVĚTVÍ ZDRAVOTNICTVÍ CELKEM</t>
  </si>
  <si>
    <t>Celkové výdaje</t>
  </si>
  <si>
    <t>Skutečné výdaje v roce</t>
  </si>
  <si>
    <t>Očekávané výdaje v dalších letech (1)</t>
  </si>
  <si>
    <t>ODVĚTVÍ VLASTNÍ SPRÁVNÍ ČINNOST KRAJE A ČINNOST ZASTUPITELSTVA KRAJE:</t>
  </si>
  <si>
    <t>Kvalita a odborné vzdělávání zaměstnanců KÚ MSK</t>
  </si>
  <si>
    <t>RESOLVE – Sustainable mobility and the transition to a low-carbon retailing economy – RESOLVE - Udržitelná mobilita a přechod k nízkouhlíkové ekonomice služeb (obchodu)</t>
  </si>
  <si>
    <t>Rekonstrukce a modernizace silnice II/479 Ostrava, ul. Opavská</t>
  </si>
  <si>
    <t>Geoportál MSK - část dopravní infrastruktura - založení digitální technické mapy MSK</t>
  </si>
  <si>
    <t>Rekonstrukce silnice II/462 Jelenice – Lesní Albrechtice</t>
  </si>
  <si>
    <t>Rekonstrukce a modernizace sil. II/479 ul. Těšínská II. etapa</t>
  </si>
  <si>
    <t>ODVĚTVÍ KRIZOVÉHO ŘÍZENÍ:</t>
  </si>
  <si>
    <t>Komplexní lokální výstražný a varovný systém před přívalovými povodněmi v Moravskoslezském kraji</t>
  </si>
  <si>
    <t>Zámek Nová Horka - muzeum pro veřejnost</t>
  </si>
  <si>
    <t xml:space="preserve">Zlepšenie dostupnosti ku kultúrnym pamiatkam na slovenskej a českej strane </t>
  </si>
  <si>
    <t>Památník J. A. Komenského ve Fulneku - živé muzeum</t>
  </si>
  <si>
    <t>NKP Zámek Bruntál - Revitalizace objektu „saly terreny"</t>
  </si>
  <si>
    <t>Rekonstrukce výstavní budovy a nová expozice Muzea Těšínska</t>
  </si>
  <si>
    <t>Muzeum automobilů TATRA</t>
  </si>
  <si>
    <t>ODVĚTVÍ REGIONÁLNÍHO ROZVOJE:</t>
  </si>
  <si>
    <t>Regionální poradenské centrum SK-CZ</t>
  </si>
  <si>
    <t>Technická pomoc - Podpora aktivit v rámci Programu Interreg V-A ČR - PR II</t>
  </si>
  <si>
    <t>ODRA, Kulturní a přírodní stopy na řece Odře</t>
  </si>
  <si>
    <t>Sociálně terapeutické dílny a zázemí pro vedení organizace Sagapo v Bruntále</t>
  </si>
  <si>
    <t>Domov pro osoby se zdravotním postižením organizace Sagapo v Bruntále</t>
  </si>
  <si>
    <t>Chráněné bydlení organizace Sagapo v Bruntále</t>
  </si>
  <si>
    <t>Efektivní naplňování střednědobého plánu v podmínkách MSK</t>
  </si>
  <si>
    <t>Podpora rozvoje rodičovských kompetencí</t>
  </si>
  <si>
    <t>Podpora služeb sociální prevence 2</t>
  </si>
  <si>
    <t>Nákupy bytů pro chráněné bydlení</t>
  </si>
  <si>
    <t>Interdisciplinární spolupráce v soudním regionu Nový Jičín</t>
  </si>
  <si>
    <t>Optimalizace odborného sociálního poradenství a poskytování dluhového poradenství v Moravskoslezském kraji</t>
  </si>
  <si>
    <t>Sociální služby pro osoby s duševním onemocněním v Suchdolu nad Odrou</t>
  </si>
  <si>
    <t>Domov pro osoby se zdravotním postižením Harmonie, p. o.</t>
  </si>
  <si>
    <t>Podpora služeb sociální prevence 4</t>
  </si>
  <si>
    <t>Podporujeme hrdinství, které není vidět II</t>
  </si>
  <si>
    <t>Rekonstrukce a výstavba Domova Březiny</t>
  </si>
  <si>
    <t>Iniciativa na podporu zaměstnanosti mládeže v MSK</t>
  </si>
  <si>
    <t>Chráněné bydlení organizace Sagapo II.</t>
  </si>
  <si>
    <t>Zvyšování efektivity a podpora využívání nástrojů systému péče o ohrožené děti v Moravskoslezském kraji</t>
  </si>
  <si>
    <t>Podpora komunitní práce na území MSK II</t>
  </si>
  <si>
    <t>Podpora duše II</t>
  </si>
  <si>
    <t>Podpora zadavatelů a poskytovatelů sociálních služeb při procesu střednědobého plánování sociálních služeb v MSK</t>
  </si>
  <si>
    <t>Multidisciplinární spolupráce v Moravskoslezském kraji</t>
  </si>
  <si>
    <t>Modernizace výuky přírodovědných předmětů I</t>
  </si>
  <si>
    <t>Krajský akční plán rozvoje vzdělávání Moravskoslezského kraje</t>
  </si>
  <si>
    <t>Podpora inkluze v Moravskoslezském kraji</t>
  </si>
  <si>
    <t>Podpora technických a řemeslných oborů v MSK</t>
  </si>
  <si>
    <t>Energetické úspory ve SŠ technické v Opavě</t>
  </si>
  <si>
    <t>Energetické úspory v  Dětském domově v Lichnově</t>
  </si>
  <si>
    <t>Energetické úspory ve Střední pedagogické škole a Střední zdravotnické škole v Krnově</t>
  </si>
  <si>
    <t xml:space="preserve">Energetické úspory v areálu  Dětského domova SRDCE a SŠ, ZŠ A MŠ v Karviné </t>
  </si>
  <si>
    <t>Energetické úspory ve Střední škole v Bohumíně</t>
  </si>
  <si>
    <t>Odborné, kariérové a polytechnické vzdělávání v MSK</t>
  </si>
  <si>
    <t>Energetické úspory historické budovy SŠ průmyslové a umělecké v Opavě</t>
  </si>
  <si>
    <t>Přírodní vědy v technických oborech</t>
  </si>
  <si>
    <t>Specializované laboratoře na SPŠ chemické akademika Heyrovského v Ostravě</t>
  </si>
  <si>
    <t>Moderní metody pěstování rostlin</t>
  </si>
  <si>
    <t xml:space="preserve"> Rozšíření a modernizace prostor Základní školy a Mateřské školy Motýlek, Kopřivnice, Smetanova 1122, příspěvkové organizace</t>
  </si>
  <si>
    <t>Rozšíření a modernizace prostor Základní školy a Mateřské školy, Ostrava-Poruba, Ukrajinská 19, příspěvkové organizace</t>
  </si>
  <si>
    <t>Rozšíření a modernizace prostor Základní školy a Praktické školy, Opava, Slezského odboje 5, příspěvkové organizace</t>
  </si>
  <si>
    <t>Modernizace škol a školských poradenských zařízení v rámci výzvy č. 86</t>
  </si>
  <si>
    <t>Poskytování bezplatné stravy dětem ohroženým chudobou ve školách z prostředků OP PMP v Moravskoslezském kraji III</t>
  </si>
  <si>
    <t>Energetické úspory ve SŠ služeb a podnikání Ostrava-Poruba (tělocvična)</t>
  </si>
  <si>
    <t>Energetické úspory v MSŠZe a VOŠ Opava - tělocvična</t>
  </si>
  <si>
    <t>Energetické úspory v SOŠ dopravy a cestovního ruchu Krnov</t>
  </si>
  <si>
    <t>Energetické úspory v ZŠ Čkalovova</t>
  </si>
  <si>
    <t>Energetické úspory v Dětském domově Úsměv</t>
  </si>
  <si>
    <t>Energetické úspory v ZUŠ L. Janáčka Havířov</t>
  </si>
  <si>
    <t>Energetické úspory ve VOŠ zdravotnické Ostrava</t>
  </si>
  <si>
    <t>Energetické úspory v ZUŠ Klimkovice</t>
  </si>
  <si>
    <t>Zateplení vybraných objektů Slezské nemocnice v Opavě – II. etapa, památkové objekty</t>
  </si>
  <si>
    <t>Výstavba výjezdového stanoviště Nový Jičín</t>
  </si>
  <si>
    <t>Modernizace vybavení pro obory návazné péče - 2. část (2)</t>
  </si>
  <si>
    <t>ODVĚTVÍ ŽIVOTNÍHO PROSTŘEDÍ:</t>
  </si>
  <si>
    <t>Revitalizace přírodní památky Stará řeka</t>
  </si>
  <si>
    <t>EVL Paskov, tvorba biotopu páchníka hnědého</t>
  </si>
  <si>
    <t>i-AIR REGION</t>
  </si>
  <si>
    <t>Revitalizace EVL Děhylovský potok - Štěpán</t>
  </si>
  <si>
    <t>EVL Šilheřovice, tvorba biotopu páchníka hnědého</t>
  </si>
  <si>
    <t>EVL Hukvaldy, tvorba biotopu páchníka hnědého</t>
  </si>
  <si>
    <t>Kotlíkové dotace v Moravskoslezském kraji - 2. grantové schéma</t>
  </si>
  <si>
    <t>Climate adaptation and clean air in Ostrava</t>
  </si>
  <si>
    <t>Kotlíkové dotace v Moravskoslezském kraji – 3. grantové schéma</t>
  </si>
  <si>
    <t xml:space="preserve">Pozn.: </t>
  </si>
  <si>
    <t>v Kč</t>
  </si>
  <si>
    <t>Poskytovatel dotace</t>
  </si>
  <si>
    <t>ÚZ</t>
  </si>
  <si>
    <t>Popis</t>
  </si>
  <si>
    <t>Ministerstvo školství, mládeže a tělovýchovy</t>
  </si>
  <si>
    <t>Excelence středních škol</t>
  </si>
  <si>
    <t>Podpora zavádění diagnostických nástrojů</t>
  </si>
  <si>
    <t>OP VVV – PO3 neinvestice</t>
  </si>
  <si>
    <t>Podpora výuky plavání v ZŠ</t>
  </si>
  <si>
    <t>Vzdělávací programy paměťových institucí do škol</t>
  </si>
  <si>
    <t>Vzdělávání cizinců ve školách</t>
  </si>
  <si>
    <t xml:space="preserve">Program sociální prevence a prevence kriminality </t>
  </si>
  <si>
    <t xml:space="preserve">Dotace pro soukromé školy </t>
  </si>
  <si>
    <t>Projekty romské komunity</t>
  </si>
  <si>
    <t>Soutěže</t>
  </si>
  <si>
    <t>Spolupráce s francouzskými, vlámskými a španělskými školami</t>
  </si>
  <si>
    <t>Přímé náklady na vzdělávání</t>
  </si>
  <si>
    <t>Přímé náklady na vzdělávání - sportovní gymnázia</t>
  </si>
  <si>
    <t>Ministerstvo dopravy</t>
  </si>
  <si>
    <t>Příspěvek na ztrátu dopravce z provozu veřejné osobní drážní dopravy</t>
  </si>
  <si>
    <t>Ministerstvo práce a sociálních věcí</t>
  </si>
  <si>
    <t>Operační program Zaměstnanost</t>
  </si>
  <si>
    <t>Operační program potravinové a materiální pomoci</t>
  </si>
  <si>
    <t>Příspěvek na výkon sociální práce (s výjimkou sociálně-právní ochrany dětí)</t>
  </si>
  <si>
    <t>Transfery na státní příspěvek zřizovatelům zařízení pro děti vyžadující okamžitou pomoc</t>
  </si>
  <si>
    <t>Všeobecná pokladní správa</t>
  </si>
  <si>
    <t>Účelové dotace na výdaje spojené s volbami do zastupitelstev v obcích</t>
  </si>
  <si>
    <t>Náhrada škody způsobená chráněnými živočichy zákon č. 115/2000 Sb.</t>
  </si>
  <si>
    <t>Ministerstvo vnitra</t>
  </si>
  <si>
    <t>Dotační program pro zvýšení ochrany veřejných prostranství a objektů (akcí) veřejné správy, škol a školských zařízení jako měkkých cílů - 2019</t>
  </si>
  <si>
    <t>Ministerstvo zdravotnictví</t>
  </si>
  <si>
    <t>Specializační vzdělávání zdravotnických pracovníků - rezidenční místa - neinvestice</t>
  </si>
  <si>
    <t>Připravenost poskytovatele ZZS na řešení mimořádných událostí a krizových situací</t>
  </si>
  <si>
    <t>Specializační vzdělávání nelékařů</t>
  </si>
  <si>
    <t>Podpora rozvoje a obnovy materiálně technického vybavení pro řešení krizových situací - program č. 13508-investice</t>
  </si>
  <si>
    <t>Ostatní zdravotnické programy - neinvestice</t>
  </si>
  <si>
    <t>Ministerstvo kultury</t>
  </si>
  <si>
    <t>Program ochrany měkkých cílů v oblasti kultury – podprogram č. 134D811</t>
  </si>
  <si>
    <t>Veřejné informační služby knihoven - neinvestice</t>
  </si>
  <si>
    <t>Kulturní aktivity</t>
  </si>
  <si>
    <t>Program restaurování movitých kulturních památek</t>
  </si>
  <si>
    <t>Záchrana architektonického dědictví - neinvestice - program č. 434 312</t>
  </si>
  <si>
    <t>Program státní podpory profesionálních divadel a stálých profesionálních symfonických orchestrů a pěveckých sborů</t>
  </si>
  <si>
    <t>Státní fond dopravní infrastruktury</t>
  </si>
  <si>
    <t>Financování dopravní infrastruktury - neinvestice</t>
  </si>
  <si>
    <t>Financování dopravní infrastruktury - investice</t>
  </si>
  <si>
    <r>
      <t xml:space="preserve">*) </t>
    </r>
    <r>
      <rPr>
        <sz val="8"/>
        <rFont val="Tahoma"/>
        <family val="2"/>
        <charset val="238"/>
      </rPr>
      <t>Údaje za celou dobu trvání projektů</t>
    </r>
  </si>
  <si>
    <t>MÚK Bazaly – II. a III. etapa</t>
  </si>
  <si>
    <t>Silnice III/4787 Ostrava ul. Výškovická – rekonstrukce mostů ev. č. 4787-3.3 a 4787-4.3</t>
  </si>
  <si>
    <t>Silnice II/478 prodloužená Mostní I. etapa</t>
  </si>
  <si>
    <t>Silnice II/442 Staré Heřminovy – Horní Benešov, včetně OZ</t>
  </si>
  <si>
    <t>VLASTNÍ SPRÁVNÍ ČINNOST KRAJE A ČINNOST ZASTUPITELSTVA KRAJE:</t>
  </si>
  <si>
    <t>ODVĚTVÍ FINANCÍ A SPRÁVY MAJETKU:</t>
  </si>
  <si>
    <t>Reprodukce majetku kraje v odvětví cestovního ruchu</t>
  </si>
  <si>
    <t>Horská služba ČR, o.p.s., Špindlerův Mlýn</t>
  </si>
  <si>
    <t>Rekonstrukce budovy na ulici Praskova čp. 411 v Opavě (Základní škola, Opava, Havlíčkova 1, příspěvková organizace)</t>
  </si>
  <si>
    <t xml:space="preserve">         (2)  Projekty příspěvkových organizací, u kterých se MSK zavázal hradit jejich vlastní podíl.</t>
  </si>
  <si>
    <t>40%/70% (3)</t>
  </si>
  <si>
    <t>(tis. Kč)</t>
  </si>
  <si>
    <t xml:space="preserve">Výdaje na samosprávné a jiné činnosti </t>
  </si>
  <si>
    <t>Příspěvek na provoz příspěvkovým organizacím</t>
  </si>
  <si>
    <t>Reprodukce majetku kraje vyjma akcí spolufin. z evropských fin. zdrojů</t>
  </si>
  <si>
    <t>Akce spolufinancované z evropských finančních zdrojů</t>
  </si>
  <si>
    <t>Řádek č.</t>
  </si>
  <si>
    <t>Stav akce</t>
  </si>
  <si>
    <t>Zdůvodnění nečerpání</t>
  </si>
  <si>
    <t>Výdaje na samosprávné a jiné činnosti zajišťované prostřednictvím krajského úřadu</t>
  </si>
  <si>
    <t>Dopravní obslužnost - drážní doprava</t>
  </si>
  <si>
    <t>opakovaná</t>
  </si>
  <si>
    <t>Dopravní obslužnost - linková doprava</t>
  </si>
  <si>
    <t>Činnosti zajišťované obchodní společností Koordinátor ODIS, s.r.o.</t>
  </si>
  <si>
    <t>pokračující</t>
  </si>
  <si>
    <t>Zvýšení základního kapitálu obchodní společnosti Letiště Ostrava, a.s.</t>
  </si>
  <si>
    <t>Zajištění hasičské záchranné služby, bezpečnosti a ostrahy letiště</t>
  </si>
  <si>
    <t>Studie na podporu dopravní infrastruktury</t>
  </si>
  <si>
    <t>Ostatní výdaje v odvětví dopravy a chytrého regionu</t>
  </si>
  <si>
    <t>Provozování železniční dráhy</t>
  </si>
  <si>
    <t>Smart region</t>
  </si>
  <si>
    <t>Rozvoj Letiště Leoše Janáčka Ostrava</t>
  </si>
  <si>
    <t>MSKfreeWiFi</t>
  </si>
  <si>
    <t>Technická údržba, podpora a služby k software v odvětví dopravy a chytrého regionu</t>
  </si>
  <si>
    <t>ukončená</t>
  </si>
  <si>
    <t>ID - Setkání u kulatého stolu Život a doprava v bezpečném a chytrém městě či obci MSK (Magnus Regio s.r.o.)</t>
  </si>
  <si>
    <t>ID - Chytrá myšlenka Moravskoslezského kraje (Hub for Change, spolek)</t>
  </si>
  <si>
    <t>ID - Konference Smart technologie (Ostravská univerzita)</t>
  </si>
  <si>
    <t>ID - Studie proveditelnosti Centra energetických a environmentálních technologií (Vysoká škola báňská - Technická univerzita Ostrava)</t>
  </si>
  <si>
    <t xml:space="preserve">Příspěvek na provoz v odvětví dopravy a chytrého regionu - příspěvkové organizace kraje </t>
  </si>
  <si>
    <t>Příspěvek na provoz v odvětví dopravy a chytrého regionu - příspěvkové organizace kraje - krytí odpisů</t>
  </si>
  <si>
    <t xml:space="preserve">Ostatní účelový příspěvek na provoz v odvětví dopravy a chytrého regionu - příspěvkové organizace kraje  </t>
  </si>
  <si>
    <t>Čištění komunikací  (Správa silnic Moravskoslezského kraje, příspěvková organizace, Ostrava)</t>
  </si>
  <si>
    <t>Internet věcí (Moravskoslezské datové centrum, příspěvková organizace, Ostrava)</t>
  </si>
  <si>
    <t>Reprodukce majetku kraje vyjma akcí spolufinancovaných z evropských finančních zdrojů</t>
  </si>
  <si>
    <t>Protihluková opatření na silnicích II. a III. tříd (Správa silnic Moravskoslezského kraje, příspěvková organizace, Ostrava)</t>
  </si>
  <si>
    <t>Vypořádání pozemků pod stavbami silnic II. a III. třídy</t>
  </si>
  <si>
    <t xml:space="preserve">ukončená </t>
  </si>
  <si>
    <t>Vysokorychlostní datová síť</t>
  </si>
  <si>
    <t>Rekonstrukce části objektu pro umístění sídla Správy silnic MSK v Ostravě-Zábřehu (Správa silnic Moravskoslezského kraje, příspěvková organizace, Ostrava)</t>
  </si>
  <si>
    <t>Rekonstrukce silnice II/477 Frýdek - Místek - Lískovec</t>
  </si>
  <si>
    <t>Nové vedení trasy silnice III/4848, ul. Palkovická, Frýdek - Místek</t>
  </si>
  <si>
    <t>Dynamický dopravní dispečink Moravskoslezského kraje</t>
  </si>
  <si>
    <t>Zvýšení přístupnosti a bezpečnosti ke kulturním památkám v česko-slovenském pohraničí</t>
  </si>
  <si>
    <t>Silnice II/445 hranice Olomouckého kraje - Stránské</t>
  </si>
  <si>
    <t>Příprava staveb a příprava vypořádání pozemků (Správa silnic Moravskoslezského kraje, příspěvková organizace, Ostrava)</t>
  </si>
  <si>
    <t>Dotační program – Program na podporu dobrovolných hasičů</t>
  </si>
  <si>
    <t xml:space="preserve">Realizace koncepce ochrany obyvatel kraje - příprava na mimořádné situace </t>
  </si>
  <si>
    <t xml:space="preserve">Podpora činnosti bezpečnostních a ostatních složek Moravskoslezského kraje       </t>
  </si>
  <si>
    <t xml:space="preserve">Pořízení techniky pro Hasičský záchranný sbor Moravskoslezského kraje </t>
  </si>
  <si>
    <t>Výdaje související s provozem stanice Integrovaného výjezdového centra Nošovice</t>
  </si>
  <si>
    <t xml:space="preserve">Ověřování připravenosti Integrovaného záchranného systému </t>
  </si>
  <si>
    <t>Telekomunikace a datové přenosy pro Integrované bezpečnostní centrum Moravskoslezského kraje</t>
  </si>
  <si>
    <t xml:space="preserve">Ostatní výdaje v odvětví krizového řízení </t>
  </si>
  <si>
    <t>Zachování a obnova válečných hrobů a pietních míst</t>
  </si>
  <si>
    <t>Příspěvek na zabezpečení úkolů jednotek požární ochrany v rámci veřejné služby</t>
  </si>
  <si>
    <t>Rezerva na řešení krizových situací</t>
  </si>
  <si>
    <t>Středisko hasičské záchranné služby Město Albrechtice - dovybavení</t>
  </si>
  <si>
    <t>Vybudování komunikační platformy krizového řízení</t>
  </si>
  <si>
    <t>Rozvoj ICT a služeb v prostředí IZS</t>
  </si>
  <si>
    <t>Návratná finanční výpomoc příspěvkovým organizacím</t>
  </si>
  <si>
    <t xml:space="preserve">Dotační program – Program podpory aktivit příslušníků národnostních menšin žijících na území Moravskoslezského kraje </t>
  </si>
  <si>
    <t xml:space="preserve">Dotační program – Program obnovy kulturních památek a památkově chráněných nemovitostí v Moravskoslezském kraji </t>
  </si>
  <si>
    <t>Dotační program – Program podpory aktivit v oblasti kultury v Moravskoslezském kraji</t>
  </si>
  <si>
    <t>Dotační program - Program obnovy památek nadregionálního významu v Moravskoslezském kraji</t>
  </si>
  <si>
    <t>Podpora marketingu v oblasti  kultury, památkové péče a muzejnictví v Moravskoslezském kraji</t>
  </si>
  <si>
    <t>Regionální funkce knihoven</t>
  </si>
  <si>
    <t>Odměny obyvatelstvu (archeologické nálezy)</t>
  </si>
  <si>
    <t>Konzultační, poradenské a právní služby památkové péče</t>
  </si>
  <si>
    <t>Technická údržba, podpora a služby k software v odvětví kultury</t>
  </si>
  <si>
    <t xml:space="preserve">Příspěvek na provoz v odvětví kultury - příspěvkové organizace kraje   </t>
  </si>
  <si>
    <t>Příspěvek na provoz v odvětví kultury - příspěvkové organizace kraje - krytí odpisů</t>
  </si>
  <si>
    <t xml:space="preserve">Podpora akcí v oblasti kultury pro občany se zdravotním postižením   </t>
  </si>
  <si>
    <t>Nákup a ochrana knihovního fondu, nákup licencí k databázím a zajištění výpůjčních služeb k e-knihám (Moravskoslezská vědecká knihovna v Ostravě, příspěvková organizace)</t>
  </si>
  <si>
    <t>Kulturní akce krajského a nadregionálního významu v příspěvkových organizacích MSK</t>
  </si>
  <si>
    <t>Podpora rozvoje muzejnictví a památkové péče v Moravskoslezském kraji – příspěvkové organizace MSK</t>
  </si>
  <si>
    <t>Regionální funkce knihoven - příspěvkové organizace MSK</t>
  </si>
  <si>
    <t xml:space="preserve">Ostatní účelový příspěvek na provoz v odvětví kultury - příspěvkové organizace kraje  </t>
  </si>
  <si>
    <t>SR - Veřejné informační služby knihoven - neinvestice</t>
  </si>
  <si>
    <t>SR - Kulturní aktivity</t>
  </si>
  <si>
    <t>SR - Program státní podpory profesionálních divadel a stálých profesionálních symfonických orchestrů a pěveckých sborů</t>
  </si>
  <si>
    <t xml:space="preserve">Návratná finanční výpomoc příspěvkovým organizacím  v odvětví kultury  </t>
  </si>
  <si>
    <t>Obnova expozice  (zámek v Bruntále, Kosárna v Karlovicích) (Muzeum v Bruntále, příspěvková organizace)</t>
  </si>
  <si>
    <t>SR - Program restaurování movitých kulturních památek</t>
  </si>
  <si>
    <t>Vybudování expozice muzea Těšínska v Jablunkově "Muzea Trojmezí"</t>
  </si>
  <si>
    <t>Toulky údolím Olše (Muzeum Těšínska, příspěvková organizace)</t>
  </si>
  <si>
    <t>Muzeum Šipka – expozice archeologie a geologie Štramberku</t>
  </si>
  <si>
    <t>Ediční plán</t>
  </si>
  <si>
    <t>Propagace kraje a prezentační předměty</t>
  </si>
  <si>
    <t xml:space="preserve">Realizace komunikační strategie </t>
  </si>
  <si>
    <t>Mezinárodní spolupráce v různých oblastech zahraničních aktivit Moravskoslezského kraje</t>
  </si>
  <si>
    <t>ID - projekt 10. reprezentační ples Ostrava (Marek Zlý)</t>
  </si>
  <si>
    <t>Dotační program – Podpora obnovy a rozvoje venkova Moravskoslezského kraje</t>
  </si>
  <si>
    <t>Dotační program – Program na podporu přípravy projektové dokumentace</t>
  </si>
  <si>
    <t>Dotační program – Podpora vědy a výzkumu v Moravskoslezském kraji</t>
  </si>
  <si>
    <t>Dotační program – Podpora podnikání v Moravskoslezském kraji</t>
  </si>
  <si>
    <t>Dotační program – Program na podporu financování akcí s podporou EU</t>
  </si>
  <si>
    <t>Dotační program – Program na podporu stáží žáků a studentů ve firmách</t>
  </si>
  <si>
    <t>Dotační program – Podpora znevýhodněných oblastí Moravskoslezského kraje</t>
  </si>
  <si>
    <t>Dotační program – Podpora dobrovolných aktivit v oblasti udržitelného rozvoje a místní Agendy 21</t>
  </si>
  <si>
    <t>Průmyslová zóna Nošovice</t>
  </si>
  <si>
    <t>Finanční nástroj Jessica</t>
  </si>
  <si>
    <t>Průmyslová zóna Nad Barborou</t>
  </si>
  <si>
    <t>Aktivity zajišťované MSID na základě rámcové smlouvy</t>
  </si>
  <si>
    <t>Vesnice roku</t>
  </si>
  <si>
    <t>Členský poplatek za účast v zájmovém sdružení právnických osob Trojhalí Karolina</t>
  </si>
  <si>
    <t>Služby Moravskoslezského paktu zaměstnanosti, z.s.</t>
  </si>
  <si>
    <t>Green Light: Systém služeb podporující vznik nových inovativních firem</t>
  </si>
  <si>
    <t>Pohornická krajina</t>
  </si>
  <si>
    <t>Členský příspěvek Evropskému seskupení pro územní spolupráci TRITIA</t>
  </si>
  <si>
    <t>Implementace MA 21 a principů udržitelného rozvoje v Moravskoslezském kraji</t>
  </si>
  <si>
    <t>Prostředky na přípravu projektů</t>
  </si>
  <si>
    <t>Dotační program – Úprava lyžařských běžeckých tras v Moravskoslezském kraji</t>
  </si>
  <si>
    <t>Dotační program – Podpora turistických informačních center v  Moravskoslezském kraji</t>
  </si>
  <si>
    <t>Dotační program – Podpora cestovního ruchu v Moravskoslezském kraji</t>
  </si>
  <si>
    <t>Dotační program – Program na podporu technických atraktivit</t>
  </si>
  <si>
    <t>Dotační program – Podpora systému destinačního managementu turistických oblastí</t>
  </si>
  <si>
    <t>Dotační program – Podpora cykloturistiky v Moravskoslezském kraji</t>
  </si>
  <si>
    <t>Služby pro informační systém Beskydská a Jesenická magistrála</t>
  </si>
  <si>
    <t xml:space="preserve">Činnosti společnosti Moravian Silesian Tourism, s.r.o.                                         </t>
  </si>
  <si>
    <t>Rozvojové aktivity v cestovním ruchu</t>
  </si>
  <si>
    <t>Propagace Moravskoslezského kraje na Letišti Leoše Janáčka Ostrava</t>
  </si>
  <si>
    <t>Aktivity spojené s Cyrilometodějskou tématikou</t>
  </si>
  <si>
    <t xml:space="preserve">Dotační program - Program na podporu technických atraktivit - příspěvkové organizace MSK </t>
  </si>
  <si>
    <t>Geopark Megoňky - Šance</t>
  </si>
  <si>
    <t>Dotační program – Program na podporu zdravého stárnutí v Moravskoslezském kraji</t>
  </si>
  <si>
    <t>Dotační program – Program realizace specifických aktivit Moravskoslezského krajského plánu vyrovnávání příležitostí pro občany se zdravotním postižením</t>
  </si>
  <si>
    <t xml:space="preserve">Dotační program – Program na podporu zvýšení kvality sociálních služeb poskytovaných v Moravskoslezském kraji </t>
  </si>
  <si>
    <t>Dotační program – Program podpory činností v oblasti rodinné politiky, sociálně právní ochrany dětí a navazujících činností v sociálních službách</t>
  </si>
  <si>
    <t>Dotační program – Program na podporu financování běžných výdajů souvisejících s poskytováním sociálních služeb včetně realizace protidrogové politiky</t>
  </si>
  <si>
    <t>Dotační program – Program na podporu poskytování sociálních služeb</t>
  </si>
  <si>
    <t>Dotační program – Program pro poskytování návratných finančních výpomocí z Fondu sociálních služeb</t>
  </si>
  <si>
    <t>Individuální návratné finanční výpomoci v odvětví sociálních věcí</t>
  </si>
  <si>
    <t>Konzultační a poradenská činnost v odvětví sociálních věcí</t>
  </si>
  <si>
    <t>Mimořádné dary v důsledku nepříznivých životních a jiných situací</t>
  </si>
  <si>
    <t>Technická údržba, podpora a služby k software v odvětví sociálních věcí</t>
  </si>
  <si>
    <t>SR - Podpora koordinátorů romských poradců</t>
  </si>
  <si>
    <t>SR - Transfery na státní příspěvek zřizovatelům zařízení pro děti vyžadující okamžitou pomoc</t>
  </si>
  <si>
    <t xml:space="preserve">Příspěvek na provoz odvětví sociálních věcí - příspěvkové organizace kraje   </t>
  </si>
  <si>
    <t>Příprava a posuzování žadatelů o náhradní rodinnou péči (Centrum psychologické pomoci, příspěvková organizace, Karviná)</t>
  </si>
  <si>
    <t xml:space="preserve">Příspěvek na provoz příspěvkovým organizacím v odvětví sociálních věcí - dofinancování provozu  </t>
  </si>
  <si>
    <t xml:space="preserve">Ostatní účelový příspěvek na provoz v odvětví sociálních věcí - příspěvkové organizace kraje   </t>
  </si>
  <si>
    <t>Dotační program - Program na podporu poskytování sociálních služeb – PO kraje</t>
  </si>
  <si>
    <t xml:space="preserve">Návratná finanční výpomoc příspěvkovým organizacím  v odvětví sociálních věcí  </t>
  </si>
  <si>
    <t>Rekonstrukce vzduchotechniky varny v Domově Hortenzie (Domov Hortenzie, příspěvková organizace, Frenštát pod Radhoštěm)</t>
  </si>
  <si>
    <t>Chráněné bydlení Hynaisova (Fontána, příspěvková organizace, Hlučín)</t>
  </si>
  <si>
    <t xml:space="preserve">Vybudování čističky odpadních vod </t>
  </si>
  <si>
    <t>Rekonstrukce střechy včetně zateplení a rekonstrukce fasády (Domov Jistoty, příspěvková organizace, Bohumín)</t>
  </si>
  <si>
    <t>Stavební úpravy budovy na ul. Rybářská 27 (Domov Bílá Opava, příspěvková organizace)</t>
  </si>
  <si>
    <t>Úprava parku a parkoviště (Domov Na zámku, příspěvková organizace, Kyjovice)</t>
  </si>
  <si>
    <t>Kogenerační jednotka s akumulací (Domov Bílá Opava, příspěvková organizace, Opava)</t>
  </si>
  <si>
    <t>Oplocení areálu DOZP Karviná (Benjamín, příspěvková organizace, Petřvald)</t>
  </si>
  <si>
    <t>Humanizace domova pro seniory na ul. Rooseveltově v Opavě</t>
  </si>
  <si>
    <t>Chráněné bydlení Fontána</t>
  </si>
  <si>
    <t>Naplňování protidrogové politiky Moravskoslezského kraje</t>
  </si>
  <si>
    <t>Podpora služeb sociální prevence 3</t>
  </si>
  <si>
    <t>Podporujeme hrdinství, které není vidět III</t>
  </si>
  <si>
    <t>Aktivní život – cesta k normalitě (Sírius, příspěvková organizace, Opava)</t>
  </si>
  <si>
    <t>Cesta NaNovo (Domov NaNovo, příspěvková organizace, Studénka)</t>
  </si>
  <si>
    <t>NaNovo a kvalitně (Domov NaNovo, příspěvková organizace Studénka)</t>
  </si>
  <si>
    <t>NaNovo do bytu (Domov NaNovo, příspěvková organizace Studénka)</t>
  </si>
  <si>
    <t>Dotační program – Podpora aktivit v oblasti prevence rizikových projevů chování u dětí a mládeže</t>
  </si>
  <si>
    <t>Dotační program – Podpora významných sportovních akcí v Moravskoslezském kraji a sportovní reprezentace Moravskoslezského kraje na mezinárodní úrovni</t>
  </si>
  <si>
    <t>Dotační program – Podpora vrcholového sportu v Moravskoslezském kraji</t>
  </si>
  <si>
    <t>Ocenění nejúspěšnějších žáků a školních týmů středních škol v Moravskoslezském kraji</t>
  </si>
  <si>
    <t xml:space="preserve">Ocenění práce pedagogických pracovníků a ostatní výdaje </t>
  </si>
  <si>
    <t>Kvalita vzdělávání na středních školách</t>
  </si>
  <si>
    <t>Technická údržba, podpora a služby k software v odvětví školství</t>
  </si>
  <si>
    <t>Stavební úpravy prostor VŠB pro technické lyceum</t>
  </si>
  <si>
    <t>SR - Excelence středních škol</t>
  </si>
  <si>
    <t>SR - Podpora zavádění diagnostických nástrojů</t>
  </si>
  <si>
    <t>SR - Podpora výuky plavání v ZŠ</t>
  </si>
  <si>
    <t>SR - Vzdělávací programy paměťových institucí do škol</t>
  </si>
  <si>
    <t>SR - Podpora vzdělávání cizinců ve školách</t>
  </si>
  <si>
    <t>SR - Dotace pro soukromé školy</t>
  </si>
  <si>
    <t>SR - Soutěže</t>
  </si>
  <si>
    <t>SR - Přímé náklady na vzdělávání</t>
  </si>
  <si>
    <t xml:space="preserve">Příspěvek na provoz v odvětví školství - příspěvkové organizace kraje   </t>
  </si>
  <si>
    <t>Příspěvek na provoz v odvětví školství - příspěvkové organizace kraje - krytí odpisů</t>
  </si>
  <si>
    <t xml:space="preserve">Školní psychologové, školní speciální pedagogové  </t>
  </si>
  <si>
    <t>Ocenění práce pedagogických pracovníků a ostatní výdaje - příspěvkové organizace MSK</t>
  </si>
  <si>
    <t>Podpora soutěží a přehlídek - příspěvkové organizace MSK</t>
  </si>
  <si>
    <t>Podpora talentů - příspěvkové organizace MSK</t>
  </si>
  <si>
    <t>Dotační program - Podpora aktivit v oblasti prevence rizikového chování dětí a mládeže - příspěvkové organizace MSK</t>
  </si>
  <si>
    <t>Modernizace ICT a metodická podpora v oblasti ICT</t>
  </si>
  <si>
    <t>Podpora odborného vzdělávání v Moravskoslezském kraji - příspěvkové organizace MSK</t>
  </si>
  <si>
    <t>Studium a vzdělávání v zahraničí - příspěvkové organizace MSK</t>
  </si>
  <si>
    <t xml:space="preserve">Ostatní účelový příspěvek na provoz v odvětví školství - příspěvkové organizace kraje    </t>
  </si>
  <si>
    <t>SR - Program sociální prevence a prevence kriminality</t>
  </si>
  <si>
    <t>SR - Projekty romské komunity</t>
  </si>
  <si>
    <t>SR - Spolupráce s francouzskými, vlámskými a španělskými školami</t>
  </si>
  <si>
    <t>SR - Přímé náklady na vzdělávání - sportovní gymnázia</t>
  </si>
  <si>
    <t xml:space="preserve">Návratná finanční výpomoc příspěvkovým organizacím  v odvětví školství  </t>
  </si>
  <si>
    <t>Rekonstrukce objektu SŠ a domova mládeže (Střední škola společného stravování, Ostrava-Hrabůvka, příspěvková organizace)</t>
  </si>
  <si>
    <t>Rekonstrukce sportovní haly včetně zázemí (Střední průmyslová škola, Obchodní akademie a Jazyková škola s právem státní jazykové zkoušky, Frýdek-Místek, příspěvková organizace)</t>
  </si>
  <si>
    <t>Výměna oken (Gymnázium a Obchodní akademie, Orlová, příspěvková organizace )</t>
  </si>
  <si>
    <t>Rekonstrukce prostor dílen (Střední průmyslová škola, Ostrava-Vítkovice, příspěvková organizace)</t>
  </si>
  <si>
    <t>Rekonstrukce nevyužitých budov obchodní akademie pro ZUŠ Orlová (Základní umělecká škola J. R. Míši, Orlová, příspěvková organizace)</t>
  </si>
  <si>
    <t>Rekonstrukce osvětlení tělocvičny (Střední škola technická, Opava, Kolofíkovo nábřeží 51, příspěvková organizace)</t>
  </si>
  <si>
    <t>Rekonstrukce domova mládeže (Střední odborné učiliště stavební, Opava, příspěvková organizace)</t>
  </si>
  <si>
    <t>Úprava prostor školy (Střední průmyslová škola, Ostrava-Vítkovice, příspěvková organizace)</t>
  </si>
  <si>
    <t>Rekonstrukce střech tělocvičny (Střední škola stavební a dřevozpracující, Ostrava, příspěvková organizace)</t>
  </si>
  <si>
    <t>Oplocení dílen (Střední odborné učiliště stavební, Opava, příspěvková organizace)</t>
  </si>
  <si>
    <t>Rekonstrukce střechy tělocvičny (Dětský domov a Školní jídelna, Ostrava-Slezská Ostrava, Na Vizině 28, příspěvková organizace)</t>
  </si>
  <si>
    <t>Odstranění havárie kanalizace (Střední škola, Základní škola a Mateřská škola, Karviná, příspěvková organizace)</t>
  </si>
  <si>
    <t>Oprava izolačních vrstev střešního pláště (Střední škola prof. Zdeňka Matějčka, Ostrava-Poruba, příspěvková organizace)</t>
  </si>
  <si>
    <t>Dětské hřiště na školní zahradě“ (Mateřská škola Klíček, Karviná-Hranice, Einsteinova 2849, příspěvková organizace)</t>
  </si>
  <si>
    <t>Dokončení stavby "Energetické úspory ve SŠ technické v Opavě" (Střední škola technická, Opava, Kolofíkovo nábřeží 51, příspěvková organizace)</t>
  </si>
  <si>
    <t>Novostavba sportovní haly a multifunkčního sportoviště (Gymnázium a Střední průmyslová škola elektrotechniky a informatiky, Frenštát pod Radhoštěm, příspěvková organizace)</t>
  </si>
  <si>
    <t>Modernizace ICT a metodická podpora v oblasti ICT-- příspěvkové organizace MSK</t>
  </si>
  <si>
    <t>SR - Centra odborné přípravy – program č. 129710</t>
  </si>
  <si>
    <t>SR - Podpora zajištění vybraných investičních podpůrných opatření při vzdělávání dětí, žáků a studentů se speciálními vzdělávacími potřebami – program č. 133320</t>
  </si>
  <si>
    <t>Vybavení oborových center - dřevoobráběcí CNC stroje</t>
  </si>
  <si>
    <t>Dílny pro Střední školu stavební a dřevozpracující, Ostrava, příspěvková organizace</t>
  </si>
  <si>
    <t>Energetické úspory Mendelova gymnázia v Opavě</t>
  </si>
  <si>
    <t>Rozšíření a modernizace prostor speciálně pedagogického centra při Střední škole, Základní škole a Mateřské škole, Karviná, příspěvkové organizaci</t>
  </si>
  <si>
    <t>Energetické úspory v ZŠ speciální Slezská Ostrava</t>
  </si>
  <si>
    <t>OP VVV - "Cesta"</t>
  </si>
  <si>
    <t>Rovný přístup ke kvalitnímu předškolnímu, primárnímu a sekundárnímu vzdělávání organizacím v odvětví školství</t>
  </si>
  <si>
    <t>Infrastruktura středních škol a vyšších odborných škol (SVL)</t>
  </si>
  <si>
    <t>Individuální projekty - Program přeshraniční spolupráce 2014+</t>
  </si>
  <si>
    <t>Konzultační a poradenské služby - územní plánování a stavební řád</t>
  </si>
  <si>
    <t>Nákup ostatních služeb - územní plánování a stavební řád</t>
  </si>
  <si>
    <t xml:space="preserve">Studie k aktualizaci a vyplývající ze Zásad územního rozvoje Moravskoslezského kraje </t>
  </si>
  <si>
    <t>Aktualizace Zásad územního rozvoje Moravskoslezského kraje</t>
  </si>
  <si>
    <t>Digitálně technická mapa Moravskoslezského kraje</t>
  </si>
  <si>
    <t>Dotační program – Specializační vzdělávání všeobecných praktických lékařů pro dospělé a praktických lékařů pro děti a dorost</t>
  </si>
  <si>
    <t>Dotační program – Podpora hospicové péče</t>
  </si>
  <si>
    <t>Zajištění ohledání těl zemřelých</t>
  </si>
  <si>
    <t>Zpracování odborných posudků, činnost nezávislých odborných komisí a znalců</t>
  </si>
  <si>
    <t>Optimalizace a řízení zdravotnických zařízení</t>
  </si>
  <si>
    <t>Zvýšení základního kapitálu obchodní společnosti Sanatorium Jablunkov, a.s.</t>
  </si>
  <si>
    <t>Mediální publicita v odvětví zdravotnictví</t>
  </si>
  <si>
    <t>Moravskoslezská sestra</t>
  </si>
  <si>
    <t>Zajištění lékařské pohotovostní služby</t>
  </si>
  <si>
    <t>Investiční akce a opravy majetku v Bílovecké nemocnici, a.s.</t>
  </si>
  <si>
    <t>Technická údržba, podpora a služby k software v odvětví zdravotnictví</t>
  </si>
  <si>
    <t xml:space="preserve">Příspěvek na provoz v odvětví zdravotnictví - příspěvkové organizace kraje </t>
  </si>
  <si>
    <t>Příspěvek na provoz v odvětví zdravotnictví - příspěvkové organizace kraje - krytí odpisů</t>
  </si>
  <si>
    <t>Integrované bezpečnostní centrum Moravskoslezského kraje (Zdravotnická záchranná služba Moravskoslezského kraje, příspěvková organizace, Ostrava)</t>
  </si>
  <si>
    <t xml:space="preserve">Stabilizace zdravotnického personálu a vzdělávání-příspěvkové organizace kraje  </t>
  </si>
  <si>
    <t>Protialkoholní záchytná stanice - příspěvkové organizace MSK</t>
  </si>
  <si>
    <t>Zajištění lékařské pohotovostní služby - příspěvkové organizace MSK</t>
  </si>
  <si>
    <t>Stanice sociálních lůžek</t>
  </si>
  <si>
    <t>Parkové úpravy v areálu OLÚ Metylovice (Odborný léčebný ústav Metylovice – Moravskoslezské sanatorium, příspěvková organizace)</t>
  </si>
  <si>
    <t>Výjezdové centrum Město Albrechtice (Zdravotnická záchranná služba Moravskoslezského kraje, příspěvková organizace, Ostrava)</t>
  </si>
  <si>
    <t>Integrované výjezdové centrum Mošnov (Zdravotnická záchranná služba Moravskoslezského kraje, příspěvková organizace, Ostrava)</t>
  </si>
  <si>
    <t>Integrované výjezdové centrum Ostrava-Jih (Zdravotnická záchranná služba Moravskoslezského kraje, příspěvková organizace, Ostrava)</t>
  </si>
  <si>
    <t>Vzdělávací středisko ZZS MSK (Zdravotnická záchranná služba Moravskoslezského kraje, příspěvková organizace, Ostrava)</t>
  </si>
  <si>
    <t>Pořízení osobních ochranných pracovních prostředků zaměstnanců (Zdravotnická záchranná služba Moravskoslezského kraje, příspěvková organizace, Ostrava)</t>
  </si>
  <si>
    <t>Plánovaná pomoc na vyžádání</t>
  </si>
  <si>
    <t xml:space="preserve">Ostatní účelový příspěvek na provoz v odvětví zdravotnictví - příspěvkové organizace kraje  </t>
  </si>
  <si>
    <t>SR - Specializační vzdělávání zdravotnických pracovníků - rezidenční místa - neinvestice</t>
  </si>
  <si>
    <t>SR  - Připravenost poskytovatele ZZS na řešení mimořádných událostí a krizových situací</t>
  </si>
  <si>
    <t>SR - Specializační vzdělávání nelékařů</t>
  </si>
  <si>
    <t>SR - Ostatní zdravotnické programy - neinvestice</t>
  </si>
  <si>
    <t xml:space="preserve">Návratná finanční výpomoc příspěvkovým organizacím  v odvětví zdravotnictví  </t>
  </si>
  <si>
    <t>Rekonstrukce interiéru nemocniční kaple v areálu nemocnice v Novém Jičíně</t>
  </si>
  <si>
    <t>Stavební úpravy na oddělení RDG (Nemocnice Třinec, příspěvková organizace, Třinec)</t>
  </si>
  <si>
    <t>Vybavení ambulancí primární péče (Sdružené zdravotnické zařízení Krnov, příspěvková organizace)</t>
  </si>
  <si>
    <t>Pojistné plnění v odvětví zdravotnictví</t>
  </si>
  <si>
    <t>Rekonstrukce elektroinstalace Orlová (Nemocnice s poliklinikou Karviná-Ráj, příspěvková organizace)</t>
  </si>
  <si>
    <t>Rekonstrukce podkroví (Odborný léčebný ústav Metylovice – Moravskoslezské sanatorium, příspěvková organizace)</t>
  </si>
  <si>
    <t>Výměna automatických dveří-COS Karviná (Nemocnice s poliklinikou Karviná-Ráj, příspěvková organizace)</t>
  </si>
  <si>
    <t>Vybudování pavilonu interních oborů v Opavě</t>
  </si>
  <si>
    <t>Modernizace vybavení pro obory návazné péče v NsP Karviná-Ráj, p.o.</t>
  </si>
  <si>
    <t>Modernizace vybavení pro obory návazné péče v NsP Havířov, p.o.</t>
  </si>
  <si>
    <t xml:space="preserve">Modernizace vybavení pro obory návazné péče - 2. část </t>
  </si>
  <si>
    <t>Dotační program – Drobné vodohospodářské akce</t>
  </si>
  <si>
    <t>Dotační program – Podpora hospodaření v lesích v Moravskoslezském kraji</t>
  </si>
  <si>
    <t>Dotační program – Podpora včelařství v Moravskoslezském kraji</t>
  </si>
  <si>
    <t xml:space="preserve">Dotační program – Podpora návrhu řešení nakládání s vodami na území, příp. části území, obce </t>
  </si>
  <si>
    <t>Dotační program – Ozdravné pobyty pro děti předškolního věku</t>
  </si>
  <si>
    <t>Dotační program – Ozdravné pobyty pro žáky 1. stupně základních škol</t>
  </si>
  <si>
    <t>Dotační program – Podpora vzdělávání a poradenství v oblasti životního prostředí</t>
  </si>
  <si>
    <t>Povodňový plán Moravskoslezského kraje</t>
  </si>
  <si>
    <t xml:space="preserve">Plán rozvoje vodovodů a kanalizací </t>
  </si>
  <si>
    <t>Plán odpadového hospodářství</t>
  </si>
  <si>
    <t>Zpracování posudků EIA</t>
  </si>
  <si>
    <t xml:space="preserve">Situační zpráva o kvalitě ovzduší </t>
  </si>
  <si>
    <t>Prevence závažných havárií</t>
  </si>
  <si>
    <t xml:space="preserve">Chráněné části přírody </t>
  </si>
  <si>
    <t>Odstraňování následků havárií dle zákona o vodách</t>
  </si>
  <si>
    <t>Ekomagazín</t>
  </si>
  <si>
    <t>Expertní studie, průzkumy</t>
  </si>
  <si>
    <t xml:space="preserve">Osvětová činnost </t>
  </si>
  <si>
    <t xml:space="preserve">Územní energetická koncepce </t>
  </si>
  <si>
    <t>SR - Náhrady škod způsobených vybranými zvláště chráněnými živočichy</t>
  </si>
  <si>
    <t>Podpora environmentálního vzdělávání, výchovy a osvěty (EVVO) - příspěvkové organizace MSK</t>
  </si>
  <si>
    <t>Eliminace nadměrného šíření jmelí bílého na vybraných úsecích v Moravskoslezském kraji</t>
  </si>
  <si>
    <t>Příkazové bloky</t>
  </si>
  <si>
    <t>Výdaje související s užíváním nebytových prostor krajského úřadu cizími subjekty</t>
  </si>
  <si>
    <t>Výdaje související se sdílenými službami - neinvestiční</t>
  </si>
  <si>
    <t>Ostatní výdaje související s nakládáním s majetkem</t>
  </si>
  <si>
    <t>Pojištění majetku a odpovědnosti kraje</t>
  </si>
  <si>
    <t>Nákup pozemků a ostatních nemovitostí</t>
  </si>
  <si>
    <t>Zpracování ratingu Moravskoslezského kraje</t>
  </si>
  <si>
    <t>Poplatky z bankovních účtů</t>
  </si>
  <si>
    <t xml:space="preserve">Hrazené úroky z úvěrů </t>
  </si>
  <si>
    <t>Platby daní</t>
  </si>
  <si>
    <t>Zdroje pro tvorbu rozpočtu MSK následujících let</t>
  </si>
  <si>
    <t>Rezerva pro rozvoj znevýhodněných částí kraje</t>
  </si>
  <si>
    <t>Finanční prostředky byly převedeny k financování dotačního programu  Podpora znevýhodněných oblastí Moravskoslezského kraje.</t>
  </si>
  <si>
    <t>Jednotný ekonomický informační systém Moravskoslezského kraje</t>
  </si>
  <si>
    <t>Ostatní běžné výdaje - činnost krajského úřadu</t>
  </si>
  <si>
    <t>Ostatní běžné výdaje - činnost zastupitelstva kraje</t>
  </si>
  <si>
    <t>Odměny zastupitelů kraje včetně povinných odvodů</t>
  </si>
  <si>
    <t>Platy zaměstnanců kraje zařazených do krajského úřadu včetně povinných odvodů</t>
  </si>
  <si>
    <t>Čerpání prostředků ze sociálního fondu</t>
  </si>
  <si>
    <t>Kapitálové výdaje – činnost zastupitelstva kraje</t>
  </si>
  <si>
    <t>Rekonstrukce budovy krajského úřadu – fotovoltaika budovy G</t>
  </si>
  <si>
    <t>IČ</t>
  </si>
  <si>
    <t>Název</t>
  </si>
  <si>
    <t>Správa silnic Moravskoslezského kraje, příspěvková organizace, Ostrava</t>
  </si>
  <si>
    <t>Moravskoslezské energetické centrum, příspěvková organizace, Ostrava</t>
  </si>
  <si>
    <t>Moravskoslezské datové centrum, příspěvková organizace, Ostrava</t>
  </si>
  <si>
    <t>Příspěvkové organizace v odvětví dopravy a chytrého regionu celkem</t>
  </si>
  <si>
    <t>Moravskoslezská vědecká knihovna v Ostravě, příspěvková organizace</t>
  </si>
  <si>
    <t>Galerie výtvarného umění v Ostravě, příspěvková organizace</t>
  </si>
  <si>
    <t>Těšínské divadlo Český Těšín, příspěvková organizace</t>
  </si>
  <si>
    <t>Muzeum Těšínska, příspěvková organizace</t>
  </si>
  <si>
    <t>Muzeum Beskyd Frýdek-Místek, příspěvková organizace</t>
  </si>
  <si>
    <t>Muzeum v Bruntále, příspěvková organizace</t>
  </si>
  <si>
    <t>Muzeum Novojičínska, příspěvková organizace</t>
  </si>
  <si>
    <t>Sagapo, příspěvková organizace, Bruntál</t>
  </si>
  <si>
    <t>Harmonie, příspěvková organizace, Krnov</t>
  </si>
  <si>
    <t>Náš svět, příspěvková organizace, Pržno</t>
  </si>
  <si>
    <t>Nový domov, příspěvková organizace, Karviná</t>
  </si>
  <si>
    <t>Domov Březiny, příspěvková organizace, Petřvald</t>
  </si>
  <si>
    <t>Domov Jistoty, příspěvková organizace, Bohumín</t>
  </si>
  <si>
    <t>Benjamín, příspěvková organizace, Petřvald</t>
  </si>
  <si>
    <t>Centrum psychologické pomoci, příspěvková organizace, Karviná</t>
  </si>
  <si>
    <t>Domov NaNovo, příspěvková organizace, Studénka</t>
  </si>
  <si>
    <t>Domov Příbor, příspěvková organizace</t>
  </si>
  <si>
    <t>Domov Odry, příspěvková organizace</t>
  </si>
  <si>
    <t>Domov Hortenzie, příspěvková organizace, Frenštát pod Radhoštěm</t>
  </si>
  <si>
    <t>Domov Duha, příspěvková organizace, Nový Jičín</t>
  </si>
  <si>
    <t>Domov Bílá Opava, příspěvková organizace, Opava</t>
  </si>
  <si>
    <t>Dětské centrum Čtyřlístek, příspěvková organizace, Opava</t>
  </si>
  <si>
    <t>Zámek Dolní Životice, příspěvková organizace</t>
  </si>
  <si>
    <t>Fontána, příspěvková organizace, Hlučín</t>
  </si>
  <si>
    <t>Sírius, příspěvková organizace, Opava</t>
  </si>
  <si>
    <t>Domov Na zámku, příspěvková organizace, Kyjovice</t>
  </si>
  <si>
    <t>Domov Vítkov, příspěvková organizace</t>
  </si>
  <si>
    <t>Domov Letokruhy, příspěvková organizace, Budišov nad Budišovkou</t>
  </si>
  <si>
    <t>Příspěvkové organizace v odvětví sociálních věcí celkem</t>
  </si>
  <si>
    <t>Matiční gymnázium, Ostrava, příspěvková organizace</t>
  </si>
  <si>
    <t>Gymnázium Hladnov a Jazyková škola s právem státní jazykové zkoušky, Ostrava, příspěvková organizace</t>
  </si>
  <si>
    <t>Gymnázium, Ostrava-Hrabůvka, příspěvková organizace</t>
  </si>
  <si>
    <t>Gymnázium Olgy Havlové, Ostrava-Poruba, příspěvková organizace</t>
  </si>
  <si>
    <t>Wichterlovo gymnázium, Ostrava-Poruba, příspěvková organizace</t>
  </si>
  <si>
    <t>Gymnázium, Ostrava-Zábřeh, Volgogradská 6a, příspěvková organizace</t>
  </si>
  <si>
    <t>Jazykové gymnázium Pavla Tigrida, Ostrava-Poruba, příspěvková organizace</t>
  </si>
  <si>
    <t>Sportovní gymnázium Dany a Emila Zátopkových, Ostrava, příspěvková organizace</t>
  </si>
  <si>
    <t>Gymnázium Františka Živného, Bohumín, Jana Palacha 794, příspěvková organizace</t>
  </si>
  <si>
    <t>Gymnázium Josefa Božka, Český Těšín, příspěvková organizace</t>
  </si>
  <si>
    <t>Polské gymnázium - Polskie Gimnazjum im. Juliusza Słowackiego, Český Těšín, příspěvková organizace</t>
  </si>
  <si>
    <t>Gymnázium, Havířov-Město, Komenského 2, příspěvková organizace</t>
  </si>
  <si>
    <t>Gymnázium, Havířov-Podlesí, příspěvková organizace</t>
  </si>
  <si>
    <t>Gymnázium, Karviná, příspěvková organizace</t>
  </si>
  <si>
    <t>Gymnázium a Obchodní akademie, Orlová, příspěvková organizace</t>
  </si>
  <si>
    <t>Gymnázium Mikuláše Koperníka, Bílovec, příspěvková organizace</t>
  </si>
  <si>
    <t>Gymnázium a Střední průmyslová škola elektrotechniky a informatiky, Frenštát pod Radhoštěm, příspěvková organizace</t>
  </si>
  <si>
    <t>Gymnázium, Nový Jičín, příspěvková organizace</t>
  </si>
  <si>
    <t>Masarykovo gymnázium, Příbor, příspěvková organizace</t>
  </si>
  <si>
    <t>Gymnázium Josefa Kainara, Hlučín, příspěvková organizace</t>
  </si>
  <si>
    <t>Mendelovo gymnázium, Opava, příspěvková organizace</t>
  </si>
  <si>
    <t>Slezské gymnázium, Opava, příspěvková organizace</t>
  </si>
  <si>
    <t>Gymnázium Petra Bezruče, Frýdek-Místek, příspěvková organizace</t>
  </si>
  <si>
    <t>Gymnázium a Střední odborná škola, Frýdek-Místek, Cihelní 410, příspěvková organizace</t>
  </si>
  <si>
    <t>Gymnázium, Frýdlant nad Ostravicí, nám. T. G. Masaryka 1260, příspěvková organizace</t>
  </si>
  <si>
    <t>Gymnázium, Třinec, příspěvková organizace</t>
  </si>
  <si>
    <t>Všeobecné a sportovní gymnázium, Bruntál, příspěvková organizace</t>
  </si>
  <si>
    <t>Gymnázium, Krnov, příspěvková organizace</t>
  </si>
  <si>
    <t>Gymnázium a Střední odborná škola, Rýmařov, příspěvková organizace</t>
  </si>
  <si>
    <t>Střední průmyslová škola elektrotechniky a informatiky, Ostrava, příspěvková organizace</t>
  </si>
  <si>
    <t>Střední průmyslová škola chemická akademika Heyrovského, Ostrava, příspěvková organizace</t>
  </si>
  <si>
    <t>Střední průmyslová škola stavební, Ostrava, příspěvková organizace</t>
  </si>
  <si>
    <t>Střední průmyslová škola, Ostrava-Vítkovice, příspěvková organizace</t>
  </si>
  <si>
    <t>Obchodní akademie a Vyšší odborná škola sociální, Ostrava-Mariánské Hory, příspěvková organizace</t>
  </si>
  <si>
    <t>Obchodní akademie, Ostrava-Poruba, příspěvková organizace</t>
  </si>
  <si>
    <t>Střední zahradnická škola, Ostrava, příspěvková organizace</t>
  </si>
  <si>
    <t>Janáčkova konzervatoř v Ostravě, příspěvková organizace</t>
  </si>
  <si>
    <t>Střední umělecká škola, Ostrava, příspěvková organizace</t>
  </si>
  <si>
    <t>Střední zdravotnická škola a Vyšší odborná škola zdravotnická, Ostrava, příspěvková organizace</t>
  </si>
  <si>
    <t>Střední průmyslová škola elektrotechnická, Havířov, příspěvková organizace</t>
  </si>
  <si>
    <t>Střední průmyslová škola stavební, Havířov, příspěvková organizace</t>
  </si>
  <si>
    <t>Střední průmyslová škola, Karviná, příspěvková organizace</t>
  </si>
  <si>
    <t>Obchodní akademie, Český Těšín, příspěvková organizace</t>
  </si>
  <si>
    <t>Střední zdravotnická škola, Karviná, příspěvková organizace</t>
  </si>
  <si>
    <t>Vyšší odborná škola, Střední odborná škola a Střední odborné učiliště, Kopřivnice, příspěvková organizace</t>
  </si>
  <si>
    <t>Mendelova střední škola, Nový Jičín, příspěvková organizace</t>
  </si>
  <si>
    <t>Střední zdravotnická škola, Opava, příspěvková organizace</t>
  </si>
  <si>
    <t>Obchodní akademie a Střední odborná škola logistická, Opava, příspěvková organizace</t>
  </si>
  <si>
    <t>Střední průmyslová škola stavební, Opava, příspěvková organizace</t>
  </si>
  <si>
    <t>Střední škola průmyslová a umělecká, Opava, příspěvková organizace</t>
  </si>
  <si>
    <t>Masarykova střední škola zemědělská a Vyšší odborná škola, Opava, příspěvková organizace</t>
  </si>
  <si>
    <t>Střední průmyslová škola, Obchodní akademie a Jazyková škola s právem státní jazykové zkoušky, Frýdek-Místek, příspěvková organizace</t>
  </si>
  <si>
    <t>Střední zdravotnická škola, Frýdek-Místek, příspěvková organizace</t>
  </si>
  <si>
    <t>Střední odborná škola dopravy a cestovního ruchu, Krnov, příspěvková organizace</t>
  </si>
  <si>
    <t>Střední pedagogická škola a Střední zdravotnická škola, Krnov, příspěvková organizace</t>
  </si>
  <si>
    <t>Střední průmyslová škola a Obchodní akademie, Bruntál, příspěvková organizace</t>
  </si>
  <si>
    <t>Střední odborná škola waldorfská, Ostrava, příspěvková organizace</t>
  </si>
  <si>
    <t>Střední škola hotelnictví a služeb a Vyšší odborná škola, Opava, příspěvková organizace</t>
  </si>
  <si>
    <t>Střední škola teleinformatiky, Ostrava, příspěvková organizace</t>
  </si>
  <si>
    <t>Střední škola stavební a dřevozpracující, Ostrava, příspěvková organizace</t>
  </si>
  <si>
    <t>Střední škola společného stravování, Ostrava-Hrabůvka, příspěvková organizace</t>
  </si>
  <si>
    <t>Střední škola technická a dopravní, Ostrava-Vítkovice, příspěvková organizace</t>
  </si>
  <si>
    <t>Střední škola elektrotechnická, Ostrava, Na Jízdárně 30, příspěvková organizace</t>
  </si>
  <si>
    <t>Střední škola služeb a podnikání, Ostrava-Poruba, příspěvková organizace</t>
  </si>
  <si>
    <t>Střední škola, Bohumín, příspěvková organizace</t>
  </si>
  <si>
    <t>Střední škola technických oborů, Havířov-Šumbark, Lidická 1a/600, příspěvková organizace</t>
  </si>
  <si>
    <t>Střední škola, Havířov-Prostřední Suchá, příspěvková organizace</t>
  </si>
  <si>
    <t>Střední škola, Havířov-Šumbark, Sýkorova 1/613, příspěvková organizace</t>
  </si>
  <si>
    <t>Albrechtova střední škola, Český Těšín, příspěvková organizace</t>
  </si>
  <si>
    <t>Střední škola techniky a služeb, Karviná, příspěvková organizace</t>
  </si>
  <si>
    <t>Střední škola a Základní škola, Havířov-Šumbark, příspěvková organizace</t>
  </si>
  <si>
    <t>Hotelová škola, Frenštát pod Radhoštěm, příspěvková organizace</t>
  </si>
  <si>
    <t>Střední škola technická a zemědělská, Nový Jičín, příspěvková organizace</t>
  </si>
  <si>
    <t>Střední škola, Odry, příspěvková organizace</t>
  </si>
  <si>
    <t>Odborné učiliště a Praktická škola, Nový Jičín, příspěvková organizace</t>
  </si>
  <si>
    <t>Střední odborné učiliště stavební, Opava, příspěvková organizace</t>
  </si>
  <si>
    <t>Střední škola technická, Opava, Kolofíkovo nábřeží 51, příspěvková organizace</t>
  </si>
  <si>
    <t>Odborné učiliště a Praktická škola, Hlučín, příspěvková organizace</t>
  </si>
  <si>
    <t>Střední odborná škola, Frýdek-Místek, příspěvková organizace</t>
  </si>
  <si>
    <t>Střední škola řemesel, Frýdek-Místek, příspěvková organizace</t>
  </si>
  <si>
    <t>Střední škola gastronomie, oděvnictví a služeb, Frýdek-Místek, příspěvková organizace</t>
  </si>
  <si>
    <t>Střední škola průmyslová, Krnov, příspěvková organizace</t>
  </si>
  <si>
    <t>Střední odborná škola, Bruntál, příspěvková organizace</t>
  </si>
  <si>
    <t>Střední odborná škola a Základní škola, Město Albrechtice, příspěvková organizace</t>
  </si>
  <si>
    <t>Střední odborná škola a Střední odborné učiliště podnikání a služeb, Jablunkov, Školní 416, příspěvková organizace</t>
  </si>
  <si>
    <t>Mateřská škola logopedická, Ostrava-Poruba, U Školky 1621, příspěvková organizace</t>
  </si>
  <si>
    <t>Mateřská škola logopedická, Ostrava-Poruba, Na Robinsonce 1646, příspěvková organizace</t>
  </si>
  <si>
    <t>Základní škola pro sluchově postižené a Mateřská škola pro sluchově postižené, Ostrava-Poruba, příspěvková organizace</t>
  </si>
  <si>
    <t>Základní škola speciální, Ostrava-Slezská Ostrava, příspěvková organizace</t>
  </si>
  <si>
    <t>Dětský domov a Školní jídelna, Ostrava-Slezská Ostrava, Na Vizině 28, příspěvková organizace</t>
  </si>
  <si>
    <t>Střední škola prof. Zdeňka Matějčka, Ostrava-Poruba, příspěvková organizace</t>
  </si>
  <si>
    <t>Mateřská škola Paraplíčko, Havířov, příspěvková organizace</t>
  </si>
  <si>
    <t>Mateřská škola Klíček, Karviná-Hranice, Einsteinova 2849, příspěvková organizace</t>
  </si>
  <si>
    <t>Základní škola speciální a Mateřská škola speciální, Nový Jičín, Komenského 64, příspěvková organizace</t>
  </si>
  <si>
    <t>Mateřská škola Eliška, Opava, příspěvková organizace</t>
  </si>
  <si>
    <t>Základní škola a Mateřská škola, Ostrava-Poruba, Ukrajinská 19, příspěvková organizace</t>
  </si>
  <si>
    <t>Základní škola, Ostrava-Zábřeh, Kpt. Vajdy 1a, příspěvková organizace</t>
  </si>
  <si>
    <t>Základní škola, Ostrava-Hrabůvka, U Haldy 66, příspěvková organizace</t>
  </si>
  <si>
    <t>Základní škola, Ostrava-Mariánské Hory, Karasova 6, příspěvková organizace</t>
  </si>
  <si>
    <t>Základní škola, Ostrava-Poruba, Čkalovova 942, příspěvková organizace</t>
  </si>
  <si>
    <t>Střední škola, Základní škola a Mateřská škola, Karviná, příspěvková organizace</t>
  </si>
  <si>
    <t>Základní škola a Mateřská škola, Nový Jičín, Dlouhá 54, příspěvková organizace</t>
  </si>
  <si>
    <t>Základní škola a Mateřská škola při lázních, Klimkovice, příspěvková organizace</t>
  </si>
  <si>
    <t>Základní škola a Mateřská škola Motýlek, Kopřivnice, Smetanova 1122, příspěvková organizace</t>
  </si>
  <si>
    <t>Základní škola, Frenštát pod Radhoštěm, Tyršova 1053, příspěvková organizace</t>
  </si>
  <si>
    <t>Dětský domov Loreta a Školní jídelna, Fulnek, příspěvková organizace</t>
  </si>
  <si>
    <t>Základní škola Floriána Bayera, Kopřivnice, Štramberská 189, příspěvková organizace</t>
  </si>
  <si>
    <t>Základní škola, Opava, Havlíčkova 1, příspěvková organizace</t>
  </si>
  <si>
    <t>Základní škola při zdravotnickém zařízení a Mateřská škola při zdravotnickém zařízení, Opava, Olomoucká 88, příspěvková organizace</t>
  </si>
  <si>
    <t>Základní škola, Hlučín, Gen. Svobody 8, příspěvková organizace</t>
  </si>
  <si>
    <t>Základní škola a Praktická škola, Opava, Slezského odboje 5, příspěvková organizace</t>
  </si>
  <si>
    <t>Dětský domov a Školní jídelna, Radkov-Dubová 141, příspěvková organizace</t>
  </si>
  <si>
    <t>Střední škola, Dětský domov a Školní jídelna, Velké Heraltice, příspěvková organizace</t>
  </si>
  <si>
    <t>Základní škola, Vítkov, nám. J. Zajíce č. 1, příspěvková organizace</t>
  </si>
  <si>
    <t>Střední škola, Základní škola a Mateřská škola, Frýdek-Místek, příspěvková organizace</t>
  </si>
  <si>
    <t>Základní škola a Mateřská škola, Frýdlant nad Ostravicí, Náměstí 7, příspěvková organizace</t>
  </si>
  <si>
    <t>Střední škola, Základní škola a Mateřská škola, Třinec, Jablunkovská 241, příspěvková organizace</t>
  </si>
  <si>
    <t>Základní škola, Dětský domov, Školní družina a Školní jídelna, Vrbno p. Pradědem, nám. Sv. Michala 17, příspěvková organizace</t>
  </si>
  <si>
    <t>Základní škola, Bruntál, Rýmařovská 15, příspěvková organizace</t>
  </si>
  <si>
    <t>Základní škola, Rýmařov, Školní náměstí 1, příspěvková organizace</t>
  </si>
  <si>
    <t>Základní škola, Ostrava-Slezská Ostrava, Na Vizině 28, příspěvková organizace</t>
  </si>
  <si>
    <t>Základní umělecká škola, Ostrava - Moravská Ostrava, Sokolská třída 15, příspěvková organizace</t>
  </si>
  <si>
    <t>Základní umělecká škola Eduarda Marhuly, Ostrava - Mariánské Hory, Hudební 6, příspěvková organizace</t>
  </si>
  <si>
    <t>Základní umělecká škola, Ostrava - Petřkovice, Hlučínská 7, příspěvková organizace</t>
  </si>
  <si>
    <t>Základní umělecká škola Edvarda Runda, Ostrava - Slezská Ostrava, Keltičkova 4, příspěvková organizace</t>
  </si>
  <si>
    <t>Základní umělecká škola Viléma Petrželky, Ostrava - Hrabůvka, Edisonova 90, příspěvková organizace</t>
  </si>
  <si>
    <t>Základní umělecká škola, Ostrava - Zábřeh, Sologubova 9A, příspěvková organizace</t>
  </si>
  <si>
    <t>Základní umělecká škola Leoše Janáčka, Ostrava - Vítkovice, příspěvková organizace</t>
  </si>
  <si>
    <t>Základní umělecká škola, Ostrava - Poruba, J. Valčíka 4413, příspěvková organizace</t>
  </si>
  <si>
    <t>Základní umělecká škola Heleny Salichové, Ostrava - Polanka n/O, 1. května 330, příspěvková organizace</t>
  </si>
  <si>
    <t>Základní umělecká škola, Bohumín - Nový Bohumín, Žižkova 620, příspěvková organizace</t>
  </si>
  <si>
    <t>Základní umělecká škola Pavla Kalety, Český Těšín, příspěvková organizace</t>
  </si>
  <si>
    <t>Základní umělecká škola Bohuslava Martinů, Havířov - Město, Na Schodech 1, příspěvková organizace</t>
  </si>
  <si>
    <t>Základní umělecká škola Leoše Janáčka, Havířov, příspěvková organizace</t>
  </si>
  <si>
    <t>Základní umělecká škola Bedřicha Smetany, Karviná-Mizerov, příspěvková organizace</t>
  </si>
  <si>
    <t>Základní umělecká škola J. R. Míši, Orlová, příspěvková organizace</t>
  </si>
  <si>
    <t>Základní umělecká škola, Rychvald, Orlovská 495, příspěvková organizace</t>
  </si>
  <si>
    <t>Základní umělecká škola, Bílovec, Pivovarská 124, příspěvková organizace</t>
  </si>
  <si>
    <t>Základní umělecká škola, Frenštát pod Radhoštěm, Tyršova 955, příspěvková organizace</t>
  </si>
  <si>
    <t>Základní umělecká škola, Klimkovice, Lidická 5, příspěvková organizace</t>
  </si>
  <si>
    <t>Základní umělecká škola Zdeňka Buriana, Kopřivnice, příspěvková organizace</t>
  </si>
  <si>
    <t>Základní umělecká škola, Nový Jičín, Derkova 1, příspěvková organizace</t>
  </si>
  <si>
    <t>Základní umělecká škola, Odry, příspěvková organizace</t>
  </si>
  <si>
    <t>Základní umělecká škola, Příbor, Lidická 50, příspěvková organizace</t>
  </si>
  <si>
    <t>Základní umělecká škola J. A. Komenského, Studénka, příspěvková organizace</t>
  </si>
  <si>
    <t>Základní umělecká škola Vladislava Vančury, Háj ve Slezsku, příspěvková organizace</t>
  </si>
  <si>
    <t>Základní umělecká škola Pavla Josefa Vejvanovského, Hlučín, příspěvková organizace</t>
  </si>
  <si>
    <t>Základní umělecká škola, Hradec nad Moravicí, Zámecká 313, příspěvková organizace</t>
  </si>
  <si>
    <t>Základní umělecká škola, Opava, příspěvková organizace</t>
  </si>
  <si>
    <t>Základní umělecká škola, Vítkov, Lidická 639, příspěvková organizace</t>
  </si>
  <si>
    <t>Základní umělecká škola Leoše Janáčka, Frýdlant nad Ostravicí, příspěvková organizace</t>
  </si>
  <si>
    <t>Základní umělecká škola, Jablunkov, příspěvková organizace</t>
  </si>
  <si>
    <t>Základní umělecká škola, Třinec, Třanovského 596, příspěvková organizace</t>
  </si>
  <si>
    <t>Základní umělecká škola, Bruntál, nám. J. Žižky 6, příspěvková organizace</t>
  </si>
  <si>
    <t>Základní umělecká škola, Krnov, Hlavní náměstí 9, příspěvková organizace</t>
  </si>
  <si>
    <t>Základní umělecká škola, Město Albrechtice, Tyršova 1, příspěvková organizace</t>
  </si>
  <si>
    <t>Základní umělecká škola, Rýmařov, Čapkova 6, příspěvková organizace</t>
  </si>
  <si>
    <t>Krajské středisko volného času JUVENTUS, Karviná, příspěvková organizace</t>
  </si>
  <si>
    <t>Pedagogicko-psychologická poradna, Ostrava-Zábřeh, příspěvková organizace</t>
  </si>
  <si>
    <t>Domov mládeže a Školní jídelna-výdejna, Ostrava-Hrabůvka, Krakovská 1095, příspěvková organizace</t>
  </si>
  <si>
    <t>Pedagogicko-psychologická poradna, Karviná, příspěvková organizace</t>
  </si>
  <si>
    <t>Pedagogicko-psychologická poradna, Nový Jičín, příspěvková organizace</t>
  </si>
  <si>
    <t>Krajské zařízení pro další vzdělávání pedagogických pracovníků a informační centrum, Nový Jičín, příspěvková organizace</t>
  </si>
  <si>
    <t>Školní statek, Opava, příspěvková organizace</t>
  </si>
  <si>
    <t>Pedagogicko-psychologická poradna, Opava, příspěvková organizace</t>
  </si>
  <si>
    <t>Pedagogicko-psychologická poradna, Frýdek-Místek, příspěvková organizace</t>
  </si>
  <si>
    <t>Pedagogicko-psychologická poradna, Bruntál, příspěvková organizace</t>
  </si>
  <si>
    <t>Dětský domov Úsměv a Školní jídelna, Ostrava-Slezská Ostrava, Bukovanského 25, příspěvková organizace</t>
  </si>
  <si>
    <t>Dětský domov a Školní jídelna, Ostrava-Hrabová, Reymontova 2a, příspěvková organizace</t>
  </si>
  <si>
    <t>Dětský domov a Školní jídelna, Havířov-Podlesí, Čelakovského 1, příspěvková organizace</t>
  </si>
  <si>
    <t>Dětský domov SRDCE a Školní jídelna, Karviná-Fryštát, Vydmuchov 10, příspěvková organizace</t>
  </si>
  <si>
    <t>Dětský domov a Školní jídelna, Nový Jičín, Revoluční 56, příspěvková organizace</t>
  </si>
  <si>
    <t>Dětský domov a Školní jídelna, Příbor, Masarykova 607, příspěvková organizace</t>
  </si>
  <si>
    <t>Dětský domov a Školní jídelna, Budišov nad Budišovkou, příspěvková organizace</t>
  </si>
  <si>
    <t>Dětský domov a Školní jídelna, Melč 4, příspěvková organizace</t>
  </si>
  <si>
    <t>Dětský domov a Školní jídelna, Opava, Rybí trh 14, příspěvková organizace</t>
  </si>
  <si>
    <t>Dětský domov a Školní jídelna, Frýdek-Místek, příspěvková organizace</t>
  </si>
  <si>
    <t>Dětský domov a Školní jídelna, Čeladná 87, příspěvková organizace</t>
  </si>
  <si>
    <t>Dětský domov a Školní jídelna, Lichnov 253, příspěvková organizace</t>
  </si>
  <si>
    <t>Vzdělávací a sportovní centrum, Bílá, příspěvková organizace</t>
  </si>
  <si>
    <t>Sdružené zdravotnické zařízení Krnov, příspěvková organizace</t>
  </si>
  <si>
    <t>Nemocnice ve Frýdku-Místku, příspěvková organizace</t>
  </si>
  <si>
    <t>Nemocnice Třinec, příspěvková organizace</t>
  </si>
  <si>
    <t>Odborný léčebný ústav Metylovice-Moravskoslezské sanatorium, příspěvková organizace</t>
  </si>
  <si>
    <t>Nemocnice s poliklinikou Karviná-Ráj, příspěvková organizace</t>
  </si>
  <si>
    <t>Nemocnice s poliklinikou Havířov, příspěvková organizace</t>
  </si>
  <si>
    <t>Slezská nemocnice v Opavě, příspěvková organizace</t>
  </si>
  <si>
    <t>Zdravotnická záchranná služba Moravskoslezského kraje, příspěvková organizace, Ostrava</t>
  </si>
  <si>
    <t>Příspěvkové organizace v odvětví zdravotnictví celkem</t>
  </si>
  <si>
    <t>ROZVAHA MORAVSKOSLEZSKÉHO KRAJE včetně příspěvkových organizací (v tis. Kč)</t>
  </si>
  <si>
    <t>Položka výkazu</t>
  </si>
  <si>
    <t>Syntetický účet</t>
  </si>
  <si>
    <t>OBDOBÍ</t>
  </si>
  <si>
    <t>BĚŽNÉ</t>
  </si>
  <si>
    <t>MINULÉ</t>
  </si>
  <si>
    <t>BRUTTO</t>
  </si>
  <si>
    <t>KOREKCE</t>
  </si>
  <si>
    <t>NETTO</t>
  </si>
  <si>
    <t>Aktiva celkem</t>
  </si>
  <si>
    <t>A.</t>
  </si>
  <si>
    <t>Stálá aktiva</t>
  </si>
  <si>
    <t>A.I.</t>
  </si>
  <si>
    <t>Dlouhodobý nehmotný majetek</t>
  </si>
  <si>
    <t>A.I.1.</t>
  </si>
  <si>
    <t>Nehmotné výsledky výzkumu a vývoje</t>
  </si>
  <si>
    <t>012</t>
  </si>
  <si>
    <t>A.I.2.</t>
  </si>
  <si>
    <t>Software</t>
  </si>
  <si>
    <t>013</t>
  </si>
  <si>
    <t>A.I.3.</t>
  </si>
  <si>
    <t>Ocenitelná práva</t>
  </si>
  <si>
    <t>014</t>
  </si>
  <si>
    <t>A.I.4.</t>
  </si>
  <si>
    <t>Povolenky na emise a preferenční limity</t>
  </si>
  <si>
    <t>015</t>
  </si>
  <si>
    <t>A.I.5.</t>
  </si>
  <si>
    <t>Drobný dlouhodobý nehmotný majetek</t>
  </si>
  <si>
    <t>018</t>
  </si>
  <si>
    <t>A.I.6.</t>
  </si>
  <si>
    <t>Ostatní dlouhodobý nehmotný majetek</t>
  </si>
  <si>
    <t>019</t>
  </si>
  <si>
    <t>A.I.7.</t>
  </si>
  <si>
    <t>Nedokončený dlouhodobý nehmotný majetek</t>
  </si>
  <si>
    <t>041</t>
  </si>
  <si>
    <t>A.I.8.</t>
  </si>
  <si>
    <t>Poskytnuté zálohy na dlouhodobý nehmotný majetek</t>
  </si>
  <si>
    <t>051</t>
  </si>
  <si>
    <t>A.I.9.</t>
  </si>
  <si>
    <t>Dlouhodobý nehmotný majetek určený k prodeji</t>
  </si>
  <si>
    <t>035</t>
  </si>
  <si>
    <t>A.II.</t>
  </si>
  <si>
    <t>Dlouhodobý hmotný majetek</t>
  </si>
  <si>
    <t>A.II.1.</t>
  </si>
  <si>
    <t>031</t>
  </si>
  <si>
    <t>A.II.2.</t>
  </si>
  <si>
    <t>Kulturní předměty</t>
  </si>
  <si>
    <t>032</t>
  </si>
  <si>
    <t>A.II.3.</t>
  </si>
  <si>
    <t>Stavby</t>
  </si>
  <si>
    <t>021</t>
  </si>
  <si>
    <t>A.II.4.</t>
  </si>
  <si>
    <t>Samostatné hmotné movité věci a soubory hmotných movitých věcí</t>
  </si>
  <si>
    <t>022</t>
  </si>
  <si>
    <t>A.II.5.</t>
  </si>
  <si>
    <t>Pěstitelské celky trvalých porostů</t>
  </si>
  <si>
    <t>025</t>
  </si>
  <si>
    <t>A.II.6.</t>
  </si>
  <si>
    <t>Drobný dlouhodobý hmotný majetek</t>
  </si>
  <si>
    <t>028</t>
  </si>
  <si>
    <t>A.II.7.</t>
  </si>
  <si>
    <t>Ostatní dlouhodobý hmotný majetek</t>
  </si>
  <si>
    <t>029</t>
  </si>
  <si>
    <t>A.II.8.</t>
  </si>
  <si>
    <t>Nedokončený dlouhodobý hmotný majetek</t>
  </si>
  <si>
    <t>042</t>
  </si>
  <si>
    <t>A.II.9.</t>
  </si>
  <si>
    <t>Poskytnuté zálohy na dlouhodobý hmotný majetek</t>
  </si>
  <si>
    <t>052</t>
  </si>
  <si>
    <t>A.II.10.</t>
  </si>
  <si>
    <t>Dlouhodobý hmotný majetek určený k prodeji</t>
  </si>
  <si>
    <t>036</t>
  </si>
  <si>
    <t>A.III.</t>
  </si>
  <si>
    <t>Dlouhodobý finanční majetek</t>
  </si>
  <si>
    <t>A.III.1.</t>
  </si>
  <si>
    <t>Majetkové účasti v osobách s rozhodujícím vlivem</t>
  </si>
  <si>
    <t>061</t>
  </si>
  <si>
    <t>A.III.2.</t>
  </si>
  <si>
    <t>Majetkové účasti v osobách s podstatným vlivem</t>
  </si>
  <si>
    <t>062</t>
  </si>
  <si>
    <t>A.III.3.</t>
  </si>
  <si>
    <t>Dluhové cenné papíry držené do splatnosti</t>
  </si>
  <si>
    <t>063</t>
  </si>
  <si>
    <t>A.III.4.</t>
  </si>
  <si>
    <t>Dlouhodobé půjčky</t>
  </si>
  <si>
    <t>067</t>
  </si>
  <si>
    <t>A.III.5.</t>
  </si>
  <si>
    <t>Termínované vklady dlouhodobé</t>
  </si>
  <si>
    <t>068</t>
  </si>
  <si>
    <t>A.III.6.</t>
  </si>
  <si>
    <t>Ostatní dlouhodobý finanční majetek</t>
  </si>
  <si>
    <t>069</t>
  </si>
  <si>
    <t>A.III.7.</t>
  </si>
  <si>
    <t>Pořizovaný dlouhodobý finanční majetek</t>
  </si>
  <si>
    <t>043</t>
  </si>
  <si>
    <t>A.III.8.</t>
  </si>
  <si>
    <t>Poskytnuté zálohy na dlouhodobý finanční majetek</t>
  </si>
  <si>
    <t>053</t>
  </si>
  <si>
    <t>A.IV.</t>
  </si>
  <si>
    <t>Dlouhodobé pohledávky</t>
  </si>
  <si>
    <t>A.IV.1.</t>
  </si>
  <si>
    <t>Poskytnuté návratné finanční výpomoci dlouhodobé</t>
  </si>
  <si>
    <t>462</t>
  </si>
  <si>
    <t>A.IV.2.</t>
  </si>
  <si>
    <t>Dlouhodobé pohledávky z postoupených úvěrů</t>
  </si>
  <si>
    <t>464</t>
  </si>
  <si>
    <t>A.IV.3.</t>
  </si>
  <si>
    <t>Dlouhodobé poskytnuté zálohy</t>
  </si>
  <si>
    <t>465</t>
  </si>
  <si>
    <t>A.IV.4.</t>
  </si>
  <si>
    <t>Dlouhodobé pohledávky z ručení</t>
  </si>
  <si>
    <t>466</t>
  </si>
  <si>
    <t>A.IV.5.</t>
  </si>
  <si>
    <t>Ostatní dlouhodobé pohledávky</t>
  </si>
  <si>
    <t>469</t>
  </si>
  <si>
    <t>A.IV.6.</t>
  </si>
  <si>
    <t>Dlouhodobé poskytnuté zálohy na transfery</t>
  </si>
  <si>
    <t>471</t>
  </si>
  <si>
    <t>B.</t>
  </si>
  <si>
    <t>Oběžná aktiva</t>
  </si>
  <si>
    <t>B.I.</t>
  </si>
  <si>
    <t>Zásoby</t>
  </si>
  <si>
    <t>B.I.1.</t>
  </si>
  <si>
    <t>Pořízení materiálu</t>
  </si>
  <si>
    <t>111</t>
  </si>
  <si>
    <t>B.I.2.</t>
  </si>
  <si>
    <t>Materiál na skladě</t>
  </si>
  <si>
    <t>112</t>
  </si>
  <si>
    <t>B.I.3.</t>
  </si>
  <si>
    <t>Materiál na cestě</t>
  </si>
  <si>
    <t>119</t>
  </si>
  <si>
    <t>B.I.4.</t>
  </si>
  <si>
    <t>Nedokončená výroba</t>
  </si>
  <si>
    <t>121</t>
  </si>
  <si>
    <t>B.I.5.</t>
  </si>
  <si>
    <t>Polotovary vlastní výroby</t>
  </si>
  <si>
    <t>122</t>
  </si>
  <si>
    <t>B.I.6.</t>
  </si>
  <si>
    <t>Výrobky</t>
  </si>
  <si>
    <t>123</t>
  </si>
  <si>
    <t>B.I.7.</t>
  </si>
  <si>
    <t>Pořízení zboží</t>
  </si>
  <si>
    <t>131</t>
  </si>
  <si>
    <t>B.I.8.</t>
  </si>
  <si>
    <t>Zboží na skladě</t>
  </si>
  <si>
    <t>132</t>
  </si>
  <si>
    <t>B.I.9.</t>
  </si>
  <si>
    <t>Zboží na cestě</t>
  </si>
  <si>
    <t>138</t>
  </si>
  <si>
    <t>B.I.10.</t>
  </si>
  <si>
    <t>Ostatní zásoby</t>
  </si>
  <si>
    <t>139</t>
  </si>
  <si>
    <t>B.II.</t>
  </si>
  <si>
    <t>Krátkodobé pohledávky</t>
  </si>
  <si>
    <t>B.II.1.</t>
  </si>
  <si>
    <t>Odběratelé</t>
  </si>
  <si>
    <t>311</t>
  </si>
  <si>
    <t>B.II.2.</t>
  </si>
  <si>
    <t>Směnky k inkasu</t>
  </si>
  <si>
    <t>312</t>
  </si>
  <si>
    <t>B.II.3.</t>
  </si>
  <si>
    <t>Pohledávky za eskontované cenné papíry</t>
  </si>
  <si>
    <t>313</t>
  </si>
  <si>
    <t>B.II.4.</t>
  </si>
  <si>
    <t>Krátkodobé poskytnuté zálohy</t>
  </si>
  <si>
    <t>314</t>
  </si>
  <si>
    <t>B.II.5.</t>
  </si>
  <si>
    <t>Jiné pohledávky z hlavní činnosti</t>
  </si>
  <si>
    <t>315</t>
  </si>
  <si>
    <t>B.II.6.</t>
  </si>
  <si>
    <t>Poskytnuté návratné finanční výpomoci krátkodobé</t>
  </si>
  <si>
    <t>316</t>
  </si>
  <si>
    <t>B.II.7.</t>
  </si>
  <si>
    <t>Krátkodobé pohledávky z postoupených úvěrů</t>
  </si>
  <si>
    <t>317</t>
  </si>
  <si>
    <t>B.II.8.</t>
  </si>
  <si>
    <t>Pohledávky z přerozdělovaných daní</t>
  </si>
  <si>
    <t>319</t>
  </si>
  <si>
    <t>B.II.9.</t>
  </si>
  <si>
    <t>Pohledávky za zaměstnanci</t>
  </si>
  <si>
    <t>335</t>
  </si>
  <si>
    <t>B.II.10.</t>
  </si>
  <si>
    <t>Sociální zabezpečení</t>
  </si>
  <si>
    <t>336</t>
  </si>
  <si>
    <t>B.II.11.</t>
  </si>
  <si>
    <t>Zdravotní pojištění</t>
  </si>
  <si>
    <t>337</t>
  </si>
  <si>
    <t>B.II.12.</t>
  </si>
  <si>
    <t>Důchodové spoření</t>
  </si>
  <si>
    <t>338</t>
  </si>
  <si>
    <t>B.II.13.</t>
  </si>
  <si>
    <t>Daň z příjmů</t>
  </si>
  <si>
    <t>341</t>
  </si>
  <si>
    <t>B.II.14.</t>
  </si>
  <si>
    <t>Ostatní daně, poplatky a jiná obdobná peněžitá plnění</t>
  </si>
  <si>
    <t>342</t>
  </si>
  <si>
    <t>B.II.15.</t>
  </si>
  <si>
    <t>343</t>
  </si>
  <si>
    <t>B.II.16.</t>
  </si>
  <si>
    <t>Pohledávky za osobami mimo vybrané vládní instituce</t>
  </si>
  <si>
    <t>344</t>
  </si>
  <si>
    <t>B.II.17.</t>
  </si>
  <si>
    <t>Pohledávky za vybranými ústředními vládními institucemi</t>
  </si>
  <si>
    <t>346</t>
  </si>
  <si>
    <t>B.II.18.</t>
  </si>
  <si>
    <t>Pohledávky za vybranými místními vládními institucemi</t>
  </si>
  <si>
    <t>348</t>
  </si>
  <si>
    <t>B.II.23.</t>
  </si>
  <si>
    <t>Krátkodobé pohledávky z ručení</t>
  </si>
  <si>
    <t>361</t>
  </si>
  <si>
    <t>B.II.24.</t>
  </si>
  <si>
    <t>Pevné termínové operace a opce</t>
  </si>
  <si>
    <t>363</t>
  </si>
  <si>
    <t>B.II.25.</t>
  </si>
  <si>
    <t>Pohledávky z neukončených finančních operací</t>
  </si>
  <si>
    <t>369</t>
  </si>
  <si>
    <t>B.II.26.</t>
  </si>
  <si>
    <t>Pohledávky z finančního zajištění</t>
  </si>
  <si>
    <t>365</t>
  </si>
  <si>
    <t>B.II.27.</t>
  </si>
  <si>
    <t>Pohledávky z vydaných dluhopisů</t>
  </si>
  <si>
    <t>367</t>
  </si>
  <si>
    <t>B.II.28.</t>
  </si>
  <si>
    <t>Krátkodobé poskytnuté zálohy na transfery</t>
  </si>
  <si>
    <t>373</t>
  </si>
  <si>
    <t>B.II.29.</t>
  </si>
  <si>
    <t>Krátkodobé zprostředkování transferů</t>
  </si>
  <si>
    <t>375</t>
  </si>
  <si>
    <t>B.II.30.</t>
  </si>
  <si>
    <t>Náklady příštích období</t>
  </si>
  <si>
    <t>381</t>
  </si>
  <si>
    <t>B.II.31.</t>
  </si>
  <si>
    <t>Příjmy příštích období</t>
  </si>
  <si>
    <t>385</t>
  </si>
  <si>
    <t>B.II.32.</t>
  </si>
  <si>
    <t>Dohadné účty aktivní</t>
  </si>
  <si>
    <t>388</t>
  </si>
  <si>
    <t>B.II.33.</t>
  </si>
  <si>
    <t>Ostatní krátkodobé pohledávky</t>
  </si>
  <si>
    <t>377</t>
  </si>
  <si>
    <t>B.III.</t>
  </si>
  <si>
    <t>Krátkodobý finanční majetek</t>
  </si>
  <si>
    <t>B.III.1.</t>
  </si>
  <si>
    <t>Majetkové cenné papíry k obchodování</t>
  </si>
  <si>
    <t>251</t>
  </si>
  <si>
    <t>B.III.2.</t>
  </si>
  <si>
    <t>Dluhové cenné papíry k obchodování</t>
  </si>
  <si>
    <t>253</t>
  </si>
  <si>
    <t>B.III.3.</t>
  </si>
  <si>
    <t>Jiné cenné papíry</t>
  </si>
  <si>
    <t>256</t>
  </si>
  <si>
    <t>B.III.4.</t>
  </si>
  <si>
    <t>Termínované vklady krátkodobé</t>
  </si>
  <si>
    <t>244</t>
  </si>
  <si>
    <t>B.III.5.</t>
  </si>
  <si>
    <t>Jiné běžné účty</t>
  </si>
  <si>
    <t>245</t>
  </si>
  <si>
    <t>B.III.9.</t>
  </si>
  <si>
    <t>Běžný účet</t>
  </si>
  <si>
    <t>241</t>
  </si>
  <si>
    <t>B.III.10.</t>
  </si>
  <si>
    <t>Běžný účet FKSP</t>
  </si>
  <si>
    <t>243</t>
  </si>
  <si>
    <t>B.III.11.</t>
  </si>
  <si>
    <t>Základní běžný účet územních samosprávných celků</t>
  </si>
  <si>
    <t>231</t>
  </si>
  <si>
    <t>B.III.12.</t>
  </si>
  <si>
    <t>Běžné účty fondů územních samosprávných celků</t>
  </si>
  <si>
    <t>236</t>
  </si>
  <si>
    <t>B.III.15.</t>
  </si>
  <si>
    <t>Ceniny</t>
  </si>
  <si>
    <t>263</t>
  </si>
  <si>
    <t>B.III.16.</t>
  </si>
  <si>
    <t>Peníze na cestě</t>
  </si>
  <si>
    <t>262</t>
  </si>
  <si>
    <t>B.III.17.</t>
  </si>
  <si>
    <t>Pokladna</t>
  </si>
  <si>
    <t>261</t>
  </si>
  <si>
    <t>Pasiva celkem</t>
  </si>
  <si>
    <t>C.</t>
  </si>
  <si>
    <t>Vlastní kapitál</t>
  </si>
  <si>
    <t>C.I.</t>
  </si>
  <si>
    <t>Jmění účetní jednotky a upravující položky</t>
  </si>
  <si>
    <t>C.I.1.</t>
  </si>
  <si>
    <t>Jmění účetní jednotky</t>
  </si>
  <si>
    <t>401</t>
  </si>
  <si>
    <t>C.I.3.</t>
  </si>
  <si>
    <t>Transfery na pořízení dlouhodobého majetku</t>
  </si>
  <si>
    <t>403</t>
  </si>
  <si>
    <t>C.I.4.</t>
  </si>
  <si>
    <t>Kurzové rozdíly</t>
  </si>
  <si>
    <t>405</t>
  </si>
  <si>
    <t>C.I.5.</t>
  </si>
  <si>
    <t>Oceňovací rozdíly při prvotním použití metody</t>
  </si>
  <si>
    <t>406</t>
  </si>
  <si>
    <t>C.I.6.</t>
  </si>
  <si>
    <t>Jiné oceňovací rozdíly</t>
  </si>
  <si>
    <t>407</t>
  </si>
  <si>
    <t>C.I.7.</t>
  </si>
  <si>
    <t>Opravy předcházejících účetních období</t>
  </si>
  <si>
    <t>408</t>
  </si>
  <si>
    <t>C.II.</t>
  </si>
  <si>
    <t>Fondy účetní jednotky</t>
  </si>
  <si>
    <t>C.II.1.</t>
  </si>
  <si>
    <t>Fond odměn</t>
  </si>
  <si>
    <t>411</t>
  </si>
  <si>
    <t>C.II.2.</t>
  </si>
  <si>
    <t>Fond kulturních a sociálních potřeb</t>
  </si>
  <si>
    <t>412</t>
  </si>
  <si>
    <t>C.II.3.</t>
  </si>
  <si>
    <t>Rezervní fond tvořený ze zlepšeného výsledku hospodaření</t>
  </si>
  <si>
    <t>413</t>
  </si>
  <si>
    <t>C.II.4.</t>
  </si>
  <si>
    <t>Rezervní fond z ostatních titulů</t>
  </si>
  <si>
    <t>414</t>
  </si>
  <si>
    <t>C.II.5.</t>
  </si>
  <si>
    <t>Fond reprodukce majetku, fond investic</t>
  </si>
  <si>
    <t>416</t>
  </si>
  <si>
    <t>C.II.6.</t>
  </si>
  <si>
    <t>Ostatní fondy</t>
  </si>
  <si>
    <t>419</t>
  </si>
  <si>
    <t>C.III.</t>
  </si>
  <si>
    <t>Výsledek hospodaření</t>
  </si>
  <si>
    <t>C.III.1.</t>
  </si>
  <si>
    <t>Výsledek hospodaření běžného účetního období</t>
  </si>
  <si>
    <t>C.III.2.</t>
  </si>
  <si>
    <t>Výsledek hospodaření ve schvalovacím řízení</t>
  </si>
  <si>
    <t>431</t>
  </si>
  <si>
    <t>C.III.3.</t>
  </si>
  <si>
    <t>Výsledek hospodaření předcházejících účetních období</t>
  </si>
  <si>
    <t>432</t>
  </si>
  <si>
    <t>D.</t>
  </si>
  <si>
    <t>Cizí zdroje</t>
  </si>
  <si>
    <t>D.I.</t>
  </si>
  <si>
    <t>Rezervy</t>
  </si>
  <si>
    <t>D.I.1.</t>
  </si>
  <si>
    <t>441</t>
  </si>
  <si>
    <t>D.II.</t>
  </si>
  <si>
    <t>Dlouhodobé závazky</t>
  </si>
  <si>
    <t>D.II.1.</t>
  </si>
  <si>
    <t>Dlouhodobé úvěry</t>
  </si>
  <si>
    <t>451</t>
  </si>
  <si>
    <t>D.II.2.</t>
  </si>
  <si>
    <t>Přijaté návratné finanční výpomoci dlouhodobé</t>
  </si>
  <si>
    <t>452</t>
  </si>
  <si>
    <t>D.II.3.</t>
  </si>
  <si>
    <t>Dlouhodobé závazky z vydaných dluhopisů</t>
  </si>
  <si>
    <t>453</t>
  </si>
  <si>
    <t>D.II.4.</t>
  </si>
  <si>
    <t>Dlouhodobé přijaté zálohy</t>
  </si>
  <si>
    <t>455</t>
  </si>
  <si>
    <t>D.II.5.</t>
  </si>
  <si>
    <t>Dlouhodobé závazky z ručení</t>
  </si>
  <si>
    <t>456</t>
  </si>
  <si>
    <t>D.II.6.</t>
  </si>
  <si>
    <t>Dlouhodobé směnky k úhradě</t>
  </si>
  <si>
    <t>457</t>
  </si>
  <si>
    <t>D.II.7.</t>
  </si>
  <si>
    <t>Ostatní dlouhodobé závazky</t>
  </si>
  <si>
    <t>459</t>
  </si>
  <si>
    <t>D.II.8.</t>
  </si>
  <si>
    <t>Dlouhodobé přijaté zálohy na transfery</t>
  </si>
  <si>
    <t>472</t>
  </si>
  <si>
    <t>D.III.</t>
  </si>
  <si>
    <t>Krátkodobé závazky</t>
  </si>
  <si>
    <t>D.III.1.</t>
  </si>
  <si>
    <t>Krátkodobé úvěry</t>
  </si>
  <si>
    <t>281</t>
  </si>
  <si>
    <t>D.III.2.</t>
  </si>
  <si>
    <t>Eskontované krátkodobé dluhopisy (směnky)</t>
  </si>
  <si>
    <t>282</t>
  </si>
  <si>
    <t>D.III.3.</t>
  </si>
  <si>
    <t>Krátkodobé závazky z vydaných dluhopisů</t>
  </si>
  <si>
    <t>283</t>
  </si>
  <si>
    <t>D.III.4.</t>
  </si>
  <si>
    <t>Jiné krátkodobé půjčky</t>
  </si>
  <si>
    <t>289</t>
  </si>
  <si>
    <t>D.III.5.</t>
  </si>
  <si>
    <t>Dodavatelé</t>
  </si>
  <si>
    <t>321</t>
  </si>
  <si>
    <t>D.III.6.</t>
  </si>
  <si>
    <t>Směnky k úhradě</t>
  </si>
  <si>
    <t>322</t>
  </si>
  <si>
    <t>D.III.7.</t>
  </si>
  <si>
    <t>Krátkodobé přijaté zálohy</t>
  </si>
  <si>
    <t>324</t>
  </si>
  <si>
    <t>D.III.8.</t>
  </si>
  <si>
    <t>Závazky z dělené správy</t>
  </si>
  <si>
    <t>325</t>
  </si>
  <si>
    <t>D.III.9.</t>
  </si>
  <si>
    <t>Přijaté návratné finanční výpomoci krátkodobé</t>
  </si>
  <si>
    <t>326</t>
  </si>
  <si>
    <t>D.III.10.</t>
  </si>
  <si>
    <t>Zaměstnanci</t>
  </si>
  <si>
    <t>331</t>
  </si>
  <si>
    <t>D.III.11.</t>
  </si>
  <si>
    <t>Jiné závazky vůči zaměstnancům</t>
  </si>
  <si>
    <t>333</t>
  </si>
  <si>
    <t>D.III.12.</t>
  </si>
  <si>
    <t>D.III.13.</t>
  </si>
  <si>
    <t>D.III.14.</t>
  </si>
  <si>
    <t>D.III.15.</t>
  </si>
  <si>
    <t>D.III.16.</t>
  </si>
  <si>
    <t>D.III.17.</t>
  </si>
  <si>
    <t>D.III.18.</t>
  </si>
  <si>
    <t>Závazky k osobám mimo vybrané vládní instituce</t>
  </si>
  <si>
    <t>345</t>
  </si>
  <si>
    <t>D.III.19.</t>
  </si>
  <si>
    <t>Závazky k vybraným ústředním vládním institucím</t>
  </si>
  <si>
    <t>347</t>
  </si>
  <si>
    <t>D.III.20.</t>
  </si>
  <si>
    <t>Závazky k vybraným místním vládním institucím</t>
  </si>
  <si>
    <t>349</t>
  </si>
  <si>
    <t>D.III.27.</t>
  </si>
  <si>
    <t>Krátkodobé závazky z ručení</t>
  </si>
  <si>
    <t>362</t>
  </si>
  <si>
    <t>D.III.28.</t>
  </si>
  <si>
    <t>D.III.29.</t>
  </si>
  <si>
    <t>Závazky z neukončených finančních operací</t>
  </si>
  <si>
    <t>364</t>
  </si>
  <si>
    <t>D.III.30.</t>
  </si>
  <si>
    <t>Závazky z finančního zajištění</t>
  </si>
  <si>
    <t>366</t>
  </si>
  <si>
    <t>D.III.31.</t>
  </si>
  <si>
    <t>Závazky z upsaných nesplacených cenných papírů a podílů</t>
  </si>
  <si>
    <t>368</t>
  </si>
  <si>
    <t>D.III.32.</t>
  </si>
  <si>
    <t>Krátkodobé přijaté zálohy na transfery</t>
  </si>
  <si>
    <t>374</t>
  </si>
  <si>
    <t>D.III.33.</t>
  </si>
  <si>
    <t>D.III.35.</t>
  </si>
  <si>
    <t>Výdaje příštích období</t>
  </si>
  <si>
    <t>383</t>
  </si>
  <si>
    <t>D.III.36.</t>
  </si>
  <si>
    <t>Výnosy příštích období</t>
  </si>
  <si>
    <t>384</t>
  </si>
  <si>
    <t>D.III.37.</t>
  </si>
  <si>
    <t>Dohadné účty pasivní</t>
  </si>
  <si>
    <t>389</t>
  </si>
  <si>
    <t>D.III.38.</t>
  </si>
  <si>
    <t>Ostatní krátkodobé závazky</t>
  </si>
  <si>
    <t>378</t>
  </si>
  <si>
    <t>ROZVAHA MORAVSKOSLEZSKÉHO KRAJE bez příspěvkových organizací (v tis. Kč)</t>
  </si>
  <si>
    <t>ROZVAHA PŘÍSPĚVKOVÝCH ORGANIZACÍ KRAJE (v tis. Kč)</t>
  </si>
  <si>
    <t>VÝKAZ ZISKU A ZTRÁTY PŘÍSPĚVKOVÝCH ORGANIZACÍ KRAJE (v tis. Kč)</t>
  </si>
  <si>
    <t>BĚŽNÉ OBDOBÍ</t>
  </si>
  <si>
    <t>MINULÉ OBDOBÍ</t>
  </si>
  <si>
    <t>Hlavní činnost</t>
  </si>
  <si>
    <t>Hospodářská činnost</t>
  </si>
  <si>
    <t>NÁKLADY CELKEM</t>
  </si>
  <si>
    <t>Náklady z činnosti</t>
  </si>
  <si>
    <t>Spotřeba materiálu</t>
  </si>
  <si>
    <t>501</t>
  </si>
  <si>
    <t>Spotřeba energie</t>
  </si>
  <si>
    <t>502</t>
  </si>
  <si>
    <t>Spotřeba jiných neskladovatelných dodávek</t>
  </si>
  <si>
    <t>503</t>
  </si>
  <si>
    <t>Prodané zboží</t>
  </si>
  <si>
    <t>504</t>
  </si>
  <si>
    <t>Aktivace dlouhodobého majetku</t>
  </si>
  <si>
    <t>506</t>
  </si>
  <si>
    <t>Aktivace oběžného majetku</t>
  </si>
  <si>
    <t>507</t>
  </si>
  <si>
    <t>Změna stavu zásob vlastní výroby</t>
  </si>
  <si>
    <t>508</t>
  </si>
  <si>
    <t>511</t>
  </si>
  <si>
    <t>512</t>
  </si>
  <si>
    <t>A.I.10.</t>
  </si>
  <si>
    <t>Náklady na reprezentaci</t>
  </si>
  <si>
    <t>513</t>
  </si>
  <si>
    <t>A.I.11.</t>
  </si>
  <si>
    <t>Aktivace vnitroorganizačních služeb</t>
  </si>
  <si>
    <t>516</t>
  </si>
  <si>
    <t>A.I.12.</t>
  </si>
  <si>
    <t>Ostatní služby</t>
  </si>
  <si>
    <t>518</t>
  </si>
  <si>
    <t>A.I.13.</t>
  </si>
  <si>
    <t>Mzdové náklady</t>
  </si>
  <si>
    <t>521</t>
  </si>
  <si>
    <t>A.I.14.</t>
  </si>
  <si>
    <t>Zákonné sociální pojištění</t>
  </si>
  <si>
    <t>524</t>
  </si>
  <si>
    <t>A.I.15.</t>
  </si>
  <si>
    <t>Jiné sociální pojištění</t>
  </si>
  <si>
    <t>525</t>
  </si>
  <si>
    <t>A.I.16.</t>
  </si>
  <si>
    <t>Zákonné sociální náklady</t>
  </si>
  <si>
    <t>527</t>
  </si>
  <si>
    <t>A.I.17.</t>
  </si>
  <si>
    <t>Jiné sociální náklady</t>
  </si>
  <si>
    <t>528</t>
  </si>
  <si>
    <t>A.I.18.</t>
  </si>
  <si>
    <t>Daň silniční</t>
  </si>
  <si>
    <t>531</t>
  </si>
  <si>
    <t>A.I.19.</t>
  </si>
  <si>
    <t>Daň z nemovitostí</t>
  </si>
  <si>
    <t>532</t>
  </si>
  <si>
    <t>A.I.20.</t>
  </si>
  <si>
    <t>Jiné daně a poplatky</t>
  </si>
  <si>
    <t>538</t>
  </si>
  <si>
    <t>A.I.22.</t>
  </si>
  <si>
    <t>Smluvní pokuty a úroky z prodlení</t>
  </si>
  <si>
    <t>541</t>
  </si>
  <si>
    <t>A.I.23.</t>
  </si>
  <si>
    <t>Jiné pokuty a penále</t>
  </si>
  <si>
    <t>542</t>
  </si>
  <si>
    <t>A.I.24.</t>
  </si>
  <si>
    <t>Dary a jiná bezúplatná předání</t>
  </si>
  <si>
    <t>543</t>
  </si>
  <si>
    <t>A.I.25.</t>
  </si>
  <si>
    <t>Prodaný materiál</t>
  </si>
  <si>
    <t>544</t>
  </si>
  <si>
    <t>A.I.26.</t>
  </si>
  <si>
    <t>Manka a škody</t>
  </si>
  <si>
    <t>547</t>
  </si>
  <si>
    <t>A.I.27.</t>
  </si>
  <si>
    <t>Tvorba fondů</t>
  </si>
  <si>
    <t>548</t>
  </si>
  <si>
    <t>A.I.28.</t>
  </si>
  <si>
    <t>Odpisy dlouhodobého majetku</t>
  </si>
  <si>
    <t>551</t>
  </si>
  <si>
    <t>A.I.29.</t>
  </si>
  <si>
    <t>Prodaný dlouhodobý nehmotný majetek</t>
  </si>
  <si>
    <t>552</t>
  </si>
  <si>
    <t>A.I.30.</t>
  </si>
  <si>
    <t>Prodaný dlouhodobý hmotný majetek</t>
  </si>
  <si>
    <t>553</t>
  </si>
  <si>
    <t>A.I.31.</t>
  </si>
  <si>
    <t>Prodané pozemky</t>
  </si>
  <si>
    <t>554</t>
  </si>
  <si>
    <t>A.I.32.</t>
  </si>
  <si>
    <t>Tvorba a zúčtování rezerv</t>
  </si>
  <si>
    <t>555</t>
  </si>
  <si>
    <t>A.I.33.</t>
  </si>
  <si>
    <t>Tvorba a zúčtování opravných položek</t>
  </si>
  <si>
    <t>556</t>
  </si>
  <si>
    <t>A.I.34.</t>
  </si>
  <si>
    <t>Náklady z vyřazených pohledávek</t>
  </si>
  <si>
    <t>557</t>
  </si>
  <si>
    <t>A.I.35.</t>
  </si>
  <si>
    <t>Náklady z drobného dlouhodobého majetku</t>
  </si>
  <si>
    <t>558</t>
  </si>
  <si>
    <t>A.I.36.</t>
  </si>
  <si>
    <t>Ostatní náklady z činnosti</t>
  </si>
  <si>
    <t>549</t>
  </si>
  <si>
    <t>Finanční náklady</t>
  </si>
  <si>
    <t>Prodané cenné papíry a podíly</t>
  </si>
  <si>
    <t>561</t>
  </si>
  <si>
    <t>Úroky</t>
  </si>
  <si>
    <t>562</t>
  </si>
  <si>
    <t>Kurzové ztráty</t>
  </si>
  <si>
    <t>563</t>
  </si>
  <si>
    <t>Náklady z přecenění reálnou hodnotou</t>
  </si>
  <si>
    <t>564</t>
  </si>
  <si>
    <t>Ostatní finanční náklady</t>
  </si>
  <si>
    <t>569</t>
  </si>
  <si>
    <t>Náklady na transfery</t>
  </si>
  <si>
    <t>Náklady vybraných ústředních vládních institucí na transfery</t>
  </si>
  <si>
    <t>571</t>
  </si>
  <si>
    <t>Náklady vybraných místních vládních institucí na transfery</t>
  </si>
  <si>
    <t>572</t>
  </si>
  <si>
    <t>A.V.</t>
  </si>
  <si>
    <t>A.V.1.</t>
  </si>
  <si>
    <t>591</t>
  </si>
  <si>
    <t>A.V.2.</t>
  </si>
  <si>
    <t>Dodatečné odvody daně z příjmů</t>
  </si>
  <si>
    <t>595</t>
  </si>
  <si>
    <t>VÝNOSY CELKEM</t>
  </si>
  <si>
    <t>Výnosy z činnosti</t>
  </si>
  <si>
    <t>Výnosy z prodeje vlastních výrobků</t>
  </si>
  <si>
    <t>601</t>
  </si>
  <si>
    <t>Výnosy z prodeje služeb</t>
  </si>
  <si>
    <t>602</t>
  </si>
  <si>
    <t>Výnosy z pronájmu</t>
  </si>
  <si>
    <t>603</t>
  </si>
  <si>
    <t>Výnosy z prodaného zboží</t>
  </si>
  <si>
    <t>604</t>
  </si>
  <si>
    <t>Jiné výnosy z vlastních výkonů</t>
  </si>
  <si>
    <t>609</t>
  </si>
  <si>
    <t>641</t>
  </si>
  <si>
    <t>642</t>
  </si>
  <si>
    <t>B.I.11.</t>
  </si>
  <si>
    <t>Výnosy z vyřazených pohledávek</t>
  </si>
  <si>
    <t>643</t>
  </si>
  <si>
    <t>B.I.12.</t>
  </si>
  <si>
    <t>Výnosy z prodeje materiálu</t>
  </si>
  <si>
    <t>644</t>
  </si>
  <si>
    <t>B.I.13.</t>
  </si>
  <si>
    <t>Výnosy z prodeje dlouhodobého nehmotného majetku</t>
  </si>
  <si>
    <t>645</t>
  </si>
  <si>
    <t>B.I.14.</t>
  </si>
  <si>
    <t>Výnosy z prodeje dlouhodobého hmotného majetku kromě pozemků</t>
  </si>
  <si>
    <t>646</t>
  </si>
  <si>
    <t>B.I.15.</t>
  </si>
  <si>
    <t>Výnosy z prodeje pozemků</t>
  </si>
  <si>
    <t>647</t>
  </si>
  <si>
    <t>B.I.16.</t>
  </si>
  <si>
    <t>Čerpání fondů</t>
  </si>
  <si>
    <t>648</t>
  </si>
  <si>
    <t>B.I.17.</t>
  </si>
  <si>
    <t>Ostatní výnosy z činnosti</t>
  </si>
  <si>
    <t>649</t>
  </si>
  <si>
    <t>Finanční výnosy</t>
  </si>
  <si>
    <t>Výnosy z prodeje cenných papírů a podílů</t>
  </si>
  <si>
    <t>661</t>
  </si>
  <si>
    <t>662</t>
  </si>
  <si>
    <t>Kurzové zisky</t>
  </si>
  <si>
    <t>663</t>
  </si>
  <si>
    <t>Výnosy z přecenění reálnou hodnotou</t>
  </si>
  <si>
    <t>664</t>
  </si>
  <si>
    <t>Ostatní finanční výnosy</t>
  </si>
  <si>
    <t>669</t>
  </si>
  <si>
    <t>B.IV.</t>
  </si>
  <si>
    <t>Výnosy z transferů</t>
  </si>
  <si>
    <t>B.IV.1.</t>
  </si>
  <si>
    <t>Výnosy vybraných ústředních vládních institucí z transferů</t>
  </si>
  <si>
    <t>671</t>
  </si>
  <si>
    <t>B.IV.2.</t>
  </si>
  <si>
    <t>Výnosy vybraných místních vládních institucí z transferů</t>
  </si>
  <si>
    <t>672</t>
  </si>
  <si>
    <t>VÝSLEDEK HOSPODAŘENÍ</t>
  </si>
  <si>
    <t>C.1.</t>
  </si>
  <si>
    <t>Výsledek hospodaření před zdaněním</t>
  </si>
  <si>
    <t>C.2.</t>
  </si>
  <si>
    <t>ROZVAHA PŘÍSPĚVKOVÝCH ORGANIZACÍ V ODVĚTVÍ DOPRAVY A CHYTRÉHO REGIONU (v tis. Kč)</t>
  </si>
  <si>
    <t>VÝKAZ ZISKU A ZTRÁTY PŘÍSPĚVKOVÝCH ORGANIZACÍ V ODVĚTVÍ DOPRAVY A CHYTRÉHO REGIONU (v tis. Kč)</t>
  </si>
  <si>
    <t>ROZVAHA PŘÍSPĚVKOVÝCH ORGANIZACÍ V ODVĚTVÍ SOCIÁLNÍCH VĚCÍ (v tis. Kč)</t>
  </si>
  <si>
    <t>VÝKAZ ZISKU A ZTRÁTY PŘÍSPĚVKOVÝCH ORGANIZACÍ V ODVĚTVÍ SOCIÁLNÍCH VĚCÍ (v tis. Kč)</t>
  </si>
  <si>
    <t>Číslo položky</t>
  </si>
  <si>
    <t>ROZVAHA PŘÍSPĚVKOVÝCH ORGANIZACÍ V ODVĚTVÍ ZDRAVOTNICTVÍ (v tis. Kč)</t>
  </si>
  <si>
    <t>VÝKAZ ZISKU A ZTRÁTY PŘÍSPĚVKOVÝCH ORGANIZACÍ V ODVĚTVÍ ZDRAVOTNICTVÍ (v tis. Kč)</t>
  </si>
  <si>
    <t>ROZVAHA PŘÍSPĚVKOVÝCH ORGANIZACÍ V ODVĚTVÍ KULTURY (v tis. Kč)</t>
  </si>
  <si>
    <t>VÝKAZ ZISKU A ZTRÁTY PŘÍSPĚVKOVÝCH ORGANIZACÍ V ODVĚTVÍ KULTURY (v tis. Kč)</t>
  </si>
  <si>
    <t>ROZVAHA PŘÍSPĚVKOVÝCH ORGANIZACÍ V ODVĚTVÍ ŠKOLSTVÍ (v tis. Kč)</t>
  </si>
  <si>
    <t>VÝKAZ ZISKU A ZTRÁTY PŘÍSPĚVKOVÝCH ORGANIZACÍ V ODVĚTVÍ ŠKOLSTVÍ (v tis. Kč)</t>
  </si>
  <si>
    <t xml:space="preserve">Město Bohumín </t>
  </si>
  <si>
    <t xml:space="preserve">Město Brušperk </t>
  </si>
  <si>
    <t xml:space="preserve">Město Janov </t>
  </si>
  <si>
    <t xml:space="preserve">Město Klimkovice </t>
  </si>
  <si>
    <t xml:space="preserve">Město Orlová </t>
  </si>
  <si>
    <t xml:space="preserve">Město Paskov </t>
  </si>
  <si>
    <t xml:space="preserve">Město Rychvald </t>
  </si>
  <si>
    <t xml:space="preserve">Město Šenov </t>
  </si>
  <si>
    <t xml:space="preserve">Městys Spálov </t>
  </si>
  <si>
    <t xml:space="preserve">Městys Suchdol nad Odrou </t>
  </si>
  <si>
    <t xml:space="preserve">Obec Albrechtičky </t>
  </si>
  <si>
    <t xml:space="preserve">Obec Bartošovice </t>
  </si>
  <si>
    <t xml:space="preserve">Obec Baška </t>
  </si>
  <si>
    <t xml:space="preserve">Obec Bělá </t>
  </si>
  <si>
    <t xml:space="preserve">Obec Bocanovice </t>
  </si>
  <si>
    <t xml:space="preserve">Obec Bohušov </t>
  </si>
  <si>
    <t>Obec Branka u Opavy</t>
  </si>
  <si>
    <t xml:space="preserve">Obec Brumovice </t>
  </si>
  <si>
    <t xml:space="preserve">Obec Budišovice </t>
  </si>
  <si>
    <t xml:space="preserve">Obec Bystřice </t>
  </si>
  <si>
    <t xml:space="preserve">Obec Čaková </t>
  </si>
  <si>
    <t xml:space="preserve">Obec Čeladná </t>
  </si>
  <si>
    <t xml:space="preserve">Obec Děhylov </t>
  </si>
  <si>
    <t xml:space="preserve">Obec Dětmarovice </t>
  </si>
  <si>
    <t xml:space="preserve">Obec Dětřichov </t>
  </si>
  <si>
    <t xml:space="preserve">Obec Dívčí Hrad </t>
  </si>
  <si>
    <t xml:space="preserve">Obec Dobrá </t>
  </si>
  <si>
    <t xml:space="preserve">Obec Dobratice </t>
  </si>
  <si>
    <t xml:space="preserve">Obec Dobroslavice </t>
  </si>
  <si>
    <t xml:space="preserve">Obec Dolní Lomná </t>
  </si>
  <si>
    <t xml:space="preserve">Obec Dolní Lutyně </t>
  </si>
  <si>
    <t xml:space="preserve">Obec Dolní Životice </t>
  </si>
  <si>
    <t xml:space="preserve">Obec Hať </t>
  </si>
  <si>
    <t xml:space="preserve">Obec Heřmanice u Oder </t>
  </si>
  <si>
    <t xml:space="preserve">Obec Heřmánky </t>
  </si>
  <si>
    <t xml:space="preserve">Obec Hlavnice </t>
  </si>
  <si>
    <t xml:space="preserve">Obec Hlinka </t>
  </si>
  <si>
    <t xml:space="preserve">Obec Holasovice </t>
  </si>
  <si>
    <t xml:space="preserve">Obec Holčovice </t>
  </si>
  <si>
    <t xml:space="preserve">Obec Horní Bludovice </t>
  </si>
  <si>
    <t xml:space="preserve">Obec Hostašovice </t>
  </si>
  <si>
    <t xml:space="preserve">Obec Hošťálkovy </t>
  </si>
  <si>
    <t xml:space="preserve">Obec Hrádek </t>
  </si>
  <si>
    <t xml:space="preserve">Obec Hukvaldy </t>
  </si>
  <si>
    <t xml:space="preserve">Obec Chlebičov </t>
  </si>
  <si>
    <t xml:space="preserve">Obec Chotěbuz </t>
  </si>
  <si>
    <t>Obec Jakubčovice nad Odrou</t>
  </si>
  <si>
    <t xml:space="preserve">Obec Janovice </t>
  </si>
  <si>
    <t xml:space="preserve">Obec Jeseník nad Odrou </t>
  </si>
  <si>
    <t xml:space="preserve">Obec Jezdkovice </t>
  </si>
  <si>
    <t xml:space="preserve">Obec Kaňovice </t>
  </si>
  <si>
    <t xml:space="preserve">Obec Komorní Lhotka </t>
  </si>
  <si>
    <t xml:space="preserve">Obec Košařiska </t>
  </si>
  <si>
    <t xml:space="preserve">Obec Kozlovice </t>
  </si>
  <si>
    <t xml:space="preserve">Obec Kozmice </t>
  </si>
  <si>
    <t xml:space="preserve">Obec Krasov </t>
  </si>
  <si>
    <t xml:space="preserve">Obec Krmelín </t>
  </si>
  <si>
    <t xml:space="preserve">Obec Kružberk </t>
  </si>
  <si>
    <t>Obec Kyjovice</t>
  </si>
  <si>
    <t>Obec Leskovec nad Moravicí</t>
  </si>
  <si>
    <t xml:space="preserve">Obec Lhotka </t>
  </si>
  <si>
    <t>Obec Lhotka u Litultovic</t>
  </si>
  <si>
    <t>Obec Libhošť</t>
  </si>
  <si>
    <t xml:space="preserve">Obec Lučina </t>
  </si>
  <si>
    <t xml:space="preserve">Obec Malenovice </t>
  </si>
  <si>
    <t xml:space="preserve">Obec Metylovice </t>
  </si>
  <si>
    <t xml:space="preserve">Obec Mikolajice </t>
  </si>
  <si>
    <t xml:space="preserve">Obec Moravskoslezský Kočov </t>
  </si>
  <si>
    <t xml:space="preserve">Obec Mořkov </t>
  </si>
  <si>
    <t xml:space="preserve">Obec Nošovice </t>
  </si>
  <si>
    <t xml:space="preserve">Obec Nové Sedlice </t>
  </si>
  <si>
    <t xml:space="preserve">Obec Nýdek </t>
  </si>
  <si>
    <t xml:space="preserve">Obec Olbramice </t>
  </si>
  <si>
    <t xml:space="preserve">Obec Oldřišov </t>
  </si>
  <si>
    <t xml:space="preserve">Obec Osoblaha </t>
  </si>
  <si>
    <t xml:space="preserve">Obec Otice </t>
  </si>
  <si>
    <t xml:space="preserve">Obec Palkovice </t>
  </si>
  <si>
    <t xml:space="preserve">Obec Pazderna </t>
  </si>
  <si>
    <t xml:space="preserve">Obec Petrovice </t>
  </si>
  <si>
    <t>Obec Petrovice u Karviné</t>
  </si>
  <si>
    <t xml:space="preserve">Obec Písečná </t>
  </si>
  <si>
    <t xml:space="preserve">Obec Písek </t>
  </si>
  <si>
    <t xml:space="preserve">Obec Píšť </t>
  </si>
  <si>
    <t xml:space="preserve">Obec Pražmo </t>
  </si>
  <si>
    <t xml:space="preserve">Obec Pržno </t>
  </si>
  <si>
    <t xml:space="preserve">Obec Pstruží </t>
  </si>
  <si>
    <t xml:space="preserve">Obec Pustějov </t>
  </si>
  <si>
    <t xml:space="preserve">Obec Raškovice </t>
  </si>
  <si>
    <t xml:space="preserve">Obec Razová </t>
  </si>
  <si>
    <t xml:space="preserve">Obec Rohov </t>
  </si>
  <si>
    <t xml:space="preserve">Obec Ropice </t>
  </si>
  <si>
    <t xml:space="preserve">Obec Roudno </t>
  </si>
  <si>
    <t xml:space="preserve">Obec Rusín </t>
  </si>
  <si>
    <t xml:space="preserve">Obec Rybí </t>
  </si>
  <si>
    <t xml:space="preserve">Obec Ryžoviště </t>
  </si>
  <si>
    <t xml:space="preserve">Obec Řeka </t>
  </si>
  <si>
    <t xml:space="preserve">Obec Řepiště </t>
  </si>
  <si>
    <t xml:space="preserve">Obec Sedlnice </t>
  </si>
  <si>
    <t xml:space="preserve">Obec Skotnice </t>
  </si>
  <si>
    <t xml:space="preserve">Obec Skřipov </t>
  </si>
  <si>
    <t xml:space="preserve">Obec Slatina </t>
  </si>
  <si>
    <t xml:space="preserve">Obec Slavkov </t>
  </si>
  <si>
    <t xml:space="preserve">Obec Slezské Rudoltice </t>
  </si>
  <si>
    <t xml:space="preserve">Obec Služovice </t>
  </si>
  <si>
    <t xml:space="preserve">Obec Smilovice </t>
  </si>
  <si>
    <t xml:space="preserve">Obec Soběšovice </t>
  </si>
  <si>
    <t xml:space="preserve">Obec Stará Ves </t>
  </si>
  <si>
    <t xml:space="preserve">Obec Staré Hamry </t>
  </si>
  <si>
    <t xml:space="preserve">Obec Staré Heřminovy </t>
  </si>
  <si>
    <t xml:space="preserve">Obec Staré Těchanovice </t>
  </si>
  <si>
    <t xml:space="preserve">Obec Stěbořice </t>
  </si>
  <si>
    <t xml:space="preserve">Obec Strahovice </t>
  </si>
  <si>
    <t xml:space="preserve">Obec Střítež </t>
  </si>
  <si>
    <t xml:space="preserve">Obec Sviadnov </t>
  </si>
  <si>
    <t xml:space="preserve">Obec Svobodné Heřmanice </t>
  </si>
  <si>
    <t xml:space="preserve">Obec Široká Niva </t>
  </si>
  <si>
    <t xml:space="preserve">Obec Štáblovice </t>
  </si>
  <si>
    <t xml:space="preserve">Obec Štěpánkovice </t>
  </si>
  <si>
    <t xml:space="preserve">Obec Těrlicko </t>
  </si>
  <si>
    <t xml:space="preserve">Obec Těškovice </t>
  </si>
  <si>
    <t xml:space="preserve">Obec Tichá </t>
  </si>
  <si>
    <t xml:space="preserve">Obec Tísek </t>
  </si>
  <si>
    <t xml:space="preserve">Obec Trojanovice </t>
  </si>
  <si>
    <t xml:space="preserve">Obec Třanovice </t>
  </si>
  <si>
    <t xml:space="preserve">Obec Třebom </t>
  </si>
  <si>
    <t xml:space="preserve">Obec Třemešná </t>
  </si>
  <si>
    <t xml:space="preserve">Obec Tvrdkov </t>
  </si>
  <si>
    <t xml:space="preserve">Obec Uhlířov </t>
  </si>
  <si>
    <t xml:space="preserve">Obec Úvalno </t>
  </si>
  <si>
    <t xml:space="preserve">Obec Václavovice </t>
  </si>
  <si>
    <t xml:space="preserve">Obec Velká Štáhle </t>
  </si>
  <si>
    <t xml:space="preserve">Obec Velké Heraltice </t>
  </si>
  <si>
    <t xml:space="preserve">Obec Vendryně </t>
  </si>
  <si>
    <t xml:space="preserve">Obec Větřkovice </t>
  </si>
  <si>
    <t xml:space="preserve">Obec Vrchy </t>
  </si>
  <si>
    <t xml:space="preserve">Obec Vršovice </t>
  </si>
  <si>
    <t xml:space="preserve">Obec Závada </t>
  </si>
  <si>
    <t xml:space="preserve">Obec Zbyslavice </t>
  </si>
  <si>
    <t xml:space="preserve">Obec Žabeň </t>
  </si>
  <si>
    <t xml:space="preserve">Obec Životice </t>
  </si>
  <si>
    <t xml:space="preserve">Ostrava, Hrabová </t>
  </si>
  <si>
    <t xml:space="preserve">Ostrava, Jih </t>
  </si>
  <si>
    <t>Ostrava, Krásné Pole</t>
  </si>
  <si>
    <t>Ostrava, Mariánské Hory a Hulváky</t>
  </si>
  <si>
    <t>Ostrava, Martinov</t>
  </si>
  <si>
    <t>Ostrava, Michálkovice</t>
  </si>
  <si>
    <t>Ostrava, Moravská Ostrava a Přívoz</t>
  </si>
  <si>
    <t>Ostrava, Nová Bělá</t>
  </si>
  <si>
    <t>Ostrava, Poruba</t>
  </si>
  <si>
    <t>Ostrava, Stará Bělá</t>
  </si>
  <si>
    <t xml:space="preserve">Ostrava, Svinov </t>
  </si>
  <si>
    <t xml:space="preserve">Ostrava, Vítkovice </t>
  </si>
  <si>
    <t>Mikroregion - Sdružení obcí Osoblažska</t>
  </si>
  <si>
    <t>Mikroregion Krnovsko</t>
  </si>
  <si>
    <t>Mikroregion Matice slezská Háj ve Slezsku</t>
  </si>
  <si>
    <t>Mikroregion Odersko</t>
  </si>
  <si>
    <t>Mikroregion Opavsko severozápad</t>
  </si>
  <si>
    <t>Mikroregion Žermanické a Těrlické přehrady</t>
  </si>
  <si>
    <t>Region Poodří</t>
  </si>
  <si>
    <t>Region Slezská brána</t>
  </si>
  <si>
    <t>Sdružení měst a obcí povodí Ondřejnice Brušperk</t>
  </si>
  <si>
    <t>Sdružení obcí Hlučínska</t>
  </si>
  <si>
    <t>Sdružení obcí Jablunkovska</t>
  </si>
  <si>
    <t>Sdružení obcí povodí Stonávky</t>
  </si>
  <si>
    <t>Sdružení obcí Rýmařovska</t>
  </si>
  <si>
    <t>Svazek měst a obcí okresu Karviná</t>
  </si>
  <si>
    <t>Svazek obcí mikroregionu Hlučínska</t>
  </si>
  <si>
    <t>Venkovský mikroregion Moravice</t>
  </si>
  <si>
    <t>Kraje</t>
  </si>
  <si>
    <t>Olomoucký kraj</t>
  </si>
  <si>
    <t>Zlínský kraj</t>
  </si>
  <si>
    <t>Krajské ředitelství policie Moravskoslezského kraje</t>
  </si>
  <si>
    <t>Psychiatrická nemocnice v Opavě</t>
  </si>
  <si>
    <t>Žilinský samosprávný kraj</t>
  </si>
  <si>
    <t>Moravskoslezské datové centrum, příspěvková organizace</t>
  </si>
  <si>
    <t>Internet věcí</t>
  </si>
  <si>
    <t>Moravskoslezské energetické centrum, příspěvková organizace</t>
  </si>
  <si>
    <t>Pořízení automobilu</t>
  </si>
  <si>
    <t>Správa silnic Moravskoslezského kraje, příspěvková organizace</t>
  </si>
  <si>
    <t>Čištění komunikací</t>
  </si>
  <si>
    <t>Příprava staveb a příprava vypořádání pozemků</t>
  </si>
  <si>
    <t>Smart technologie na silnicích II. a III. tříd</t>
  </si>
  <si>
    <t>Souvislé opravy silnic II. a III. tříd, včetně mostních objektů</t>
  </si>
  <si>
    <t>Rekonstrukce střechy Domu umění</t>
  </si>
  <si>
    <t>Nákup a ochrana knihovního fondu, nákup licencí k databázím a zajištění výpůjčních služeb k e-knihám</t>
  </si>
  <si>
    <t>Hrad Hukvaldy - dobudování infrastruktury</t>
  </si>
  <si>
    <t>Oprava části fasády zámku ve Frýdku-Místku</t>
  </si>
  <si>
    <t>Zámek Nová Horka – restaurování a obnova</t>
  </si>
  <si>
    <t>Toulky údolím Olše</t>
  </si>
  <si>
    <t>Hrad Sovinec - dobudování infrastruktury</t>
  </si>
  <si>
    <t>Hrad Sovinec - oprava lesnické školy</t>
  </si>
  <si>
    <t>Hrad Sovinec - oprava vnitřního opevnění</t>
  </si>
  <si>
    <t>Benjamín, příspěvková organizace</t>
  </si>
  <si>
    <t>Oplocení areálu DOZP Karviná</t>
  </si>
  <si>
    <t>Příspěvek na provoz odvětví sociálních věcí - příspěvkové organizace kraje - krytí odpisů</t>
  </si>
  <si>
    <t>Centrum psychologické pomoci, příspěvková organizace</t>
  </si>
  <si>
    <t>Příprava a posuzování žadatelů o náhradní rodinnou péči</t>
  </si>
  <si>
    <t>Dětské centrum Čtyřlístek, příspěvková organizace</t>
  </si>
  <si>
    <t>Domov Bílá Opava, příspěvková organizace</t>
  </si>
  <si>
    <t>Kogenerační jednotka s akumulací</t>
  </si>
  <si>
    <t>Domov Březiny, příspěvková organizace</t>
  </si>
  <si>
    <t>Domov Duha, příspěvková organizace</t>
  </si>
  <si>
    <t>Domov Hortenzie, příspěvková organizace</t>
  </si>
  <si>
    <t>Rekonstrukce vzduchotechniky varny v Domově Hortenzie</t>
  </si>
  <si>
    <t>Domov Jistoty, příspěvková organizace</t>
  </si>
  <si>
    <t>Domov Letokruhy, příspěvková organizace</t>
  </si>
  <si>
    <t>Domov Na zámku, příspěvková organizace</t>
  </si>
  <si>
    <t>Úprava parku a parkoviště</t>
  </si>
  <si>
    <t>Domov NaNovo, příspěvková organizace</t>
  </si>
  <si>
    <t>Cesta NaNovo</t>
  </si>
  <si>
    <t>NaNovo a kvalitně</t>
  </si>
  <si>
    <t>NaNovo do bytu</t>
  </si>
  <si>
    <t>Fontána, příspěvková organizace</t>
  </si>
  <si>
    <t>Chráněné bydlení Hynaisova</t>
  </si>
  <si>
    <t>Harmonie, příspěvková organizace</t>
  </si>
  <si>
    <t>Náš svět, příspěvková organizace</t>
  </si>
  <si>
    <t>Nový domov, příspěvková organizace</t>
  </si>
  <si>
    <t>Sagapo, příspěvková organizace</t>
  </si>
  <si>
    <t>Sírius, příspěvková organizace</t>
  </si>
  <si>
    <t>Aktivní život – cesta k normalitě</t>
  </si>
  <si>
    <t>Výměna břidlicové krytiny a oprava krovu</t>
  </si>
  <si>
    <t>Rekonstrukce střechy tělocvičny</t>
  </si>
  <si>
    <t xml:space="preserve">Dětský domov SRDCE a Školní jídelna, Karviná-Fryštát,Vydmuchov 10, příspěvková organizace </t>
  </si>
  <si>
    <t>Zateplení ubytovacího pavilonu</t>
  </si>
  <si>
    <t xml:space="preserve">Dětský domov Úsměv a Školní jídelna, Ostrava-Slezská Ostrava, Bukovanského 25, příspěvková organizace </t>
  </si>
  <si>
    <t>Výměna oken</t>
  </si>
  <si>
    <t>Rekonstrukce plynové kotelny</t>
  </si>
  <si>
    <t>Novostavba sportovní haly a multifunkčního sportoviště</t>
  </si>
  <si>
    <t>Spolupráce s francouzskými, vlámskými a španělskými školami</t>
  </si>
  <si>
    <t>Novostavba tělocvičny</t>
  </si>
  <si>
    <t>Úprava venkovního areálu</t>
  </si>
  <si>
    <t>Gymnázium Josefa Kainara, Hlučín,  příspěvková organizace</t>
  </si>
  <si>
    <t>Rekonstrukce stravovacího provozu</t>
  </si>
  <si>
    <t>Přístavba tělocvičny - projektová příprava</t>
  </si>
  <si>
    <t>Přístavba skladu jeviště</t>
  </si>
  <si>
    <t>Výměna okenních a dveřních výplní školy</t>
  </si>
  <si>
    <t>Program sociální prevence a prevence kriminality</t>
  </si>
  <si>
    <t>Dětské hřiště na školní zahradě</t>
  </si>
  <si>
    <t>Rekonstrukce oplocení a zpevněných ploch</t>
  </si>
  <si>
    <t>Stavební úpravy budovy školy</t>
  </si>
  <si>
    <t>Stavební úpravy suterénu</t>
  </si>
  <si>
    <t>Rekonstrukce objektů Polského gymnázia</t>
  </si>
  <si>
    <t>Sportovní komplex Volgogradská</t>
  </si>
  <si>
    <t>Střední odborná škola a Střední odborné učiliště podnikání a služeb, Jablunkov, Školní 416, příspěvková organizace,</t>
  </si>
  <si>
    <t>Oplocení dílen</t>
  </si>
  <si>
    <t>Rekonstrukce domova mládeže</t>
  </si>
  <si>
    <t>Demolice budov a výstavba sportoviště</t>
  </si>
  <si>
    <t>Úprava prostor školy</t>
  </si>
  <si>
    <t>Střední průmysová škola chemická akademika Heyrovského, Ostrava, příspěvková organizace</t>
  </si>
  <si>
    <t>Oprava izolačních vrstev střešního pláště</t>
  </si>
  <si>
    <t>Sanace suterénního zdiva</t>
  </si>
  <si>
    <t xml:space="preserve">Střední škola průmyslová, Krnov, příspěvková organizace        </t>
  </si>
  <si>
    <t>Rekonstrukce střech tělocvičny</t>
  </si>
  <si>
    <t>Rekonstrukce trafostanic a rozvodů elektroinstalace</t>
  </si>
  <si>
    <t>Dokončení stavby "Energetické úspory ve SŠ technické v Opavě"</t>
  </si>
  <si>
    <t>Rekonstrukce osvětlení tělocvičny</t>
  </si>
  <si>
    <t>Rekonstrukce elektroinstalace</t>
  </si>
  <si>
    <t>Odstranění havárie kanalizace</t>
  </si>
  <si>
    <t>Sanace vlhkého zdiva budovy školy</t>
  </si>
  <si>
    <t xml:space="preserve">Střední zahradnická škola, Ostrava, příspěvková organizace </t>
  </si>
  <si>
    <t>Přístavba šaten a parkoviště včetně demolice poloviny unimobuňky</t>
  </si>
  <si>
    <t>Rekonstrukce sociálních zařízení</t>
  </si>
  <si>
    <t>Celková rekonstrukce střechy dílen</t>
  </si>
  <si>
    <t>Podpora vzdělávání cizinců ve školách</t>
  </si>
  <si>
    <t>Rekonstrukce vnitřních prostor školy</t>
  </si>
  <si>
    <t>Základní umělecká škola Bedřicha Smetany, Karviná - Mizerov, příspěvková organizace</t>
  </si>
  <si>
    <t xml:space="preserve">Základní umělecká škola, Bohumín - Nový Bohumín, Žižkova 620, příspěvková organizace </t>
  </si>
  <si>
    <t>Rekonstrukce vestibulu</t>
  </si>
  <si>
    <t xml:space="preserve">Specializační vzdělávání nelékařů </t>
  </si>
  <si>
    <t>Osazení termoregulačních ventilů v nemocnici Orlová</t>
  </si>
  <si>
    <t>Rekonstrukce výtahů</t>
  </si>
  <si>
    <t>Rekonstrukce výtahů Orlová</t>
  </si>
  <si>
    <t>Přístavba a nástavba rehabilitace</t>
  </si>
  <si>
    <t>Stavební úpravy na oddělení RDG</t>
  </si>
  <si>
    <t>Odvětrání chodeb oddělení následné péče</t>
  </si>
  <si>
    <t>Rekonstrukce střechy</t>
  </si>
  <si>
    <t>Odborný léčebný ústav Metylovice - Moravskoslezské sanatorium, příspěvková organizace</t>
  </si>
  <si>
    <t>Parkové úpravy v areálu OLÚ Metylovice</t>
  </si>
  <si>
    <t>Rekonstrukce podkroví</t>
  </si>
  <si>
    <t>Vybavení ambulancí primární péče</t>
  </si>
  <si>
    <t>Domov sester - přístavba výtahu a stavební úpravy</t>
  </si>
  <si>
    <t>Pavilon H - stavební úpravy a přístavba</t>
  </si>
  <si>
    <t>Zdravotnická záchranná služba Moravskoslezského kraje, příspěvková organizace</t>
  </si>
  <si>
    <t>Integrované bezpečnostní centrum Moravskoslezského kraje</t>
  </si>
  <si>
    <t>Integrované výjezdové centrum Mošnov</t>
  </si>
  <si>
    <t>Integrované výjezdové centrum Ostrava-Jih</t>
  </si>
  <si>
    <t>Obnova vozového parku</t>
  </si>
  <si>
    <t>Pořízení osobních ochranných pracovních prostředků zaměstnanců</t>
  </si>
  <si>
    <t>Výjezdové centrum Město Albrechtice</t>
  </si>
  <si>
    <t>Vzdělávací středisko ZZS MSK</t>
  </si>
  <si>
    <t>1. Bruslařský klub Buď INline Ostrava, z.s., Ostrava</t>
  </si>
  <si>
    <t>1. Judo club Baník Ostrava, z.s., Ostrava-Jih</t>
  </si>
  <si>
    <t>1. přední hlídka Royal Rangers Český Těšín, Třinec</t>
  </si>
  <si>
    <t>1st International School of Ostrava - mezinárodní gymnázium, s.r.o.</t>
  </si>
  <si>
    <t>Dotace pro soukromé školy</t>
  </si>
  <si>
    <t>2K-BIKE CLUB ODRY, Odry</t>
  </si>
  <si>
    <t>42. přední hlídka Royal Rangers Ostrava, Ostrava</t>
  </si>
  <si>
    <t>AAA Stavby s.r.o., Ostrava Vítkovice</t>
  </si>
  <si>
    <t>ACTAEA, Rožnov pod Radhoštěm</t>
  </si>
  <si>
    <t>ADRA o.p.s., Praha 5</t>
  </si>
  <si>
    <t>Aeroklub Frýdlant nad Ostravicí, z.s., Frýdlant nad Ostravicí</t>
  </si>
  <si>
    <t>AGEL Střední zdravotnická škola s.r.o.</t>
  </si>
  <si>
    <t>AHOL - Střední škola gastronomie, turismu a lázeňství</t>
  </si>
  <si>
    <t xml:space="preserve">AHOL -Střední odborná škola, s.r.o. </t>
  </si>
  <si>
    <t>AHOL-Vyšší odborná škola</t>
  </si>
  <si>
    <t xml:space="preserve">Akademický ústav Karviná, z.ú. </t>
  </si>
  <si>
    <t>Akcičky smích. radost. odpočinek, z. s., Ostrava-Poruba</t>
  </si>
  <si>
    <t>AlFi, z.s., Ostrava-Petřkovice</t>
  </si>
  <si>
    <t xml:space="preserve">Althaia o.p.s., Bruntál </t>
  </si>
  <si>
    <t>Andělé Stromu života p. s., Nový Jičín</t>
  </si>
  <si>
    <t>ANIMA VIVA z. s., Opava</t>
  </si>
  <si>
    <t>ANULIKA z.s., Ostrava</t>
  </si>
  <si>
    <t>APROPO z.s., Havířov-Šumbark</t>
  </si>
  <si>
    <t>AquaKlim, s.r.o., Ostrava-Moravská Ostrava a Přívoz</t>
  </si>
  <si>
    <t>ArchiBIM studio s.r.o., Ostrava</t>
  </si>
  <si>
    <t>ARKA CZ, z.s., Ostrava</t>
  </si>
  <si>
    <t>Armáda spásy v České republice, z.s., Praha</t>
  </si>
  <si>
    <t>ARMATURY Group a.s., Dolní Benešov</t>
  </si>
  <si>
    <t>Asociace rodičů a přátel zdravotně postižených dětí v ČR, klub Stonožka Ostrava, Ostrava-Hrabůvka</t>
  </si>
  <si>
    <t>Asociace rodičů a přátel zdravotně postižených dětí v ČR, z.s. Klub Zvoneček, Odry</t>
  </si>
  <si>
    <t xml:space="preserve">Asociace rodičů dětí s DMO a přidruženými neurologickými onemocněními ČR, Ostrava </t>
  </si>
  <si>
    <t>Asociace TOM ČR, TOM 206 07 SIHASAPA, Ostrava-Jih</t>
  </si>
  <si>
    <t>Asociace TOM ČR, TOM 4207 KADAO, Opava</t>
  </si>
  <si>
    <t>Asociace TOM ČR, TOM 4302 SIRIUS, Ostrava Poruba</t>
  </si>
  <si>
    <t>Asociace TOM ČR, TOM 4312 Třicítka a Dvojka, Ostrava Pustkovec</t>
  </si>
  <si>
    <t>Asociace TOM ČR, TOM 4316 PRŮZKUMNÍK-JIH, Ostrava-Jih</t>
  </si>
  <si>
    <t>Asociace TOM ČR, TOM 4332 ZÁLESÁK, Hlučín</t>
  </si>
  <si>
    <t>Asociace TOM ČR, TOM 4345 Paprsek, Ostrava Krásné Pole</t>
  </si>
  <si>
    <t>Asociace TRIGON, o.p.s., Ostrava-Poruba</t>
  </si>
  <si>
    <t>Atelier PRAJZ creative, s.r.o., Píšť</t>
  </si>
  <si>
    <t>Automotoklub Petrovice u Karviné</t>
  </si>
  <si>
    <t>AVE ART Ostrava, vyšší odborná škola, střední umělecká škola a základní umělecká škola, s.r.o.</t>
  </si>
  <si>
    <t>Basketbalový klub NH Ostrava a.s., Ostrava-Moravská Ostrava a Přívoz</t>
  </si>
  <si>
    <t>Basketbalový klub Opava a.s., Opava</t>
  </si>
  <si>
    <t>BAV klub Příbor, středisko volného času, s.r.o.</t>
  </si>
  <si>
    <t>BeePartner a.s., Třinec</t>
  </si>
  <si>
    <t xml:space="preserve">Beskyd DZR, o.p.s., Frýdek-Místek </t>
  </si>
  <si>
    <t>BeWooden Company s.r.o., Frýdek-Místek</t>
  </si>
  <si>
    <t>Bezpečnostně právní akademie Ostrava, s. r. o., střední škola</t>
  </si>
  <si>
    <t>Biatlon Ostrava, z.s., Ostrava-Třebovice</t>
  </si>
  <si>
    <t>Bílý kruh bezpečí, z.s., Praha 5</t>
  </si>
  <si>
    <t>BIM scanning s.r.o., Albrechtice</t>
  </si>
  <si>
    <t>BK SNAKES OSTRAVA z.s., Ostrava</t>
  </si>
  <si>
    <t>BO! Burger Bistro s.r.o., Havířov</t>
  </si>
  <si>
    <t>Bohumínská městská nemocnice, a.s., Bohumín</t>
  </si>
  <si>
    <t>Bohuslavický Oříšek, z.s., Bohuslavice</t>
  </si>
  <si>
    <t>BORCAD cz s.r.o., Fryčovice</t>
  </si>
  <si>
    <t>Bruntálská dílna Polárka o.p.s., Bruntál</t>
  </si>
  <si>
    <t>Bunkr, o.p.s., Třinec</t>
  </si>
  <si>
    <t>BVÚ-Centrum pro volný čas a pomoc mládeži z.s., Ostrava-Moravská Ostrava a Přívoz</t>
  </si>
  <si>
    <t xml:space="preserve">Campana - Mezinárodní Montessori mateřská škola a Montessori centrum, s.r.o. </t>
  </si>
  <si>
    <t>CDU SPORT - STOLNÍ TENIS OSTRAVA, z. s., Ostrava-Jih</t>
  </si>
  <si>
    <t>Central Warehouse Solution s.r.o., Brušperk</t>
  </si>
  <si>
    <t>Centrum Anabell, z. s., Brno-střed</t>
  </si>
  <si>
    <t>Centrum inkluze o.p.s., Vítkov</t>
  </si>
  <si>
    <t>Centrum kompetencí, z.s., Český Těšín</t>
  </si>
  <si>
    <t>Centrum mladé rodiny - BOBEŠ, Bohumín</t>
  </si>
  <si>
    <t>Centrum nové naděje, Frýdek-Místek</t>
  </si>
  <si>
    <t>Centrum pro rodinu a sociální péči, Ostrava</t>
  </si>
  <si>
    <t>Centrum pro rodinu Kopřivnice, z. s., Kopřivnice</t>
  </si>
  <si>
    <t>Centrum pro rozvoj péče o duševní zdraví Moravskoslezského kraje, Ostrava-Poruba</t>
  </si>
  <si>
    <t>Centrum pro seniory Trojlístek, z.s., Bohuslavice</t>
  </si>
  <si>
    <t>Centrum služeb pro neslyšící a nedoslýchavé, o.p.s., Ostrava-Moravská Ostrava a Přívoz</t>
  </si>
  <si>
    <t>Církevní základní škola a mateřská škola Přemysla Pittra, Ostrava-Přívoz</t>
  </si>
  <si>
    <t>Combat Garda, z. s., Ostrava-Vítkovice</t>
  </si>
  <si>
    <t>ČAATS, z. s. Klub technických sportů - Studentský klub paraglidingu, p.s. , Čeladná</t>
  </si>
  <si>
    <t>Česká provincie Kongregace Dcer Božské Lásky, Opava</t>
  </si>
  <si>
    <t>Česká unie neslyšících, Praha</t>
  </si>
  <si>
    <t>Český svaz včelařů, z.s. okresní organizace Karviná, Rychvald</t>
  </si>
  <si>
    <t>Český svaz včelařů, z.s., základní organizace Český Těšín, Český Těšín</t>
  </si>
  <si>
    <t>Český svaz včelařů, z.s., základní organizace Frýdlant nad Ostravicí, Frýdlant nad Ostravicí</t>
  </si>
  <si>
    <t>Český svaz včelařů, z.s., základní organizace Mořkov, Mořkov</t>
  </si>
  <si>
    <t>Český svaz včelařů, z.s., základní organizace Suchdol nad Odrou, Suchdol nad Odrou</t>
  </si>
  <si>
    <t>ČMELÁČEK z. s., Ostrava-Jih</t>
  </si>
  <si>
    <t>Čtyřleté a osmileté gymnázium, s.r.o.</t>
  </si>
  <si>
    <t>David Haitl, Bernartice nad Odrou</t>
  </si>
  <si>
    <t>Destinační management turistické oblasti Beskydy-Valašsko, o.p.s., Frýdek-Místek</t>
  </si>
  <si>
    <t>Destinační management turistické oblasti Poodří - Moravské Kravařsko, o.p.s., Fulnek</t>
  </si>
  <si>
    <t>Dětský ranč Hlučín</t>
  </si>
  <si>
    <t>Diakonie ČCE - středisko v Ostravě, Ostrava - Vítkovice</t>
  </si>
  <si>
    <t>Diakonie ČCE - Středisko v Rýmařově, Rýmařov</t>
  </si>
  <si>
    <t>Diecézní charita ostravsko-opavská, Ostrava</t>
  </si>
  <si>
    <t>Divadlo Devítka, spolek, Ostrava</t>
  </si>
  <si>
    <t>DomA - domácí asistence, Kobeřice</t>
  </si>
  <si>
    <t>Domov sv. Jana Křtitele, s.r.o., Frýdek-Místek</t>
  </si>
  <si>
    <t>DON BOSKO HAVÍŘOV o.p.s. Havířov</t>
  </si>
  <si>
    <t>DRAWINGS s.r.o., Ostrava Svinov</t>
  </si>
  <si>
    <t>Družstvo NAPROTI, Ostrava-Moravská Ostrava a Přívoz</t>
  </si>
  <si>
    <t>Dům seniorů "POHODA", o. p. s., Orlová</t>
  </si>
  <si>
    <t>Dustee Technologies s.r.o., Ostrava</t>
  </si>
  <si>
    <t>EDUCA - Střední odborná škola, s.r.o.</t>
  </si>
  <si>
    <t>EDUCAnet - Soukromé gymnázium Ostrava, s.r.o.</t>
  </si>
  <si>
    <t>EDUCATION INSTITUTE základní škola, mateřská škola, s.r.o.</t>
  </si>
  <si>
    <t>Ekipa, z.s., Opava</t>
  </si>
  <si>
    <t>Elektro MAR a.s., Ostrava, Pustkovec</t>
  </si>
  <si>
    <t>Elim Opava, o.p.s., Opava</t>
  </si>
  <si>
    <t>Elite Timber Construction, s.r.o., Ostrava-Moravská Ostrava a Přívoz</t>
  </si>
  <si>
    <t>El-Stylo s.r.o., Dolní Domaslavice</t>
  </si>
  <si>
    <t>Enduro klub Palkovice, z.s., Palkovice</t>
  </si>
  <si>
    <t>ENVIKO, z.s., Vřesina</t>
  </si>
  <si>
    <t>EQUI FORUM, z.s., Ostrava-Poruba</t>
  </si>
  <si>
    <t>Euroregion Praděd - česká část, Bruntál</t>
  </si>
  <si>
    <t>EUROTOPIA.CZ, o.p.s., Opava</t>
  </si>
  <si>
    <t>FA PRAKTIK s.r.o. Středisko praktického vyučování</t>
  </si>
  <si>
    <t>FBC OSTRAVA z.s., Ostrava-Muglinov</t>
  </si>
  <si>
    <t>FC-B7 TÝM!!!, z.s., Závada</t>
  </si>
  <si>
    <t>Filadelfia - práce s dětmi a mládeží, Frýdek-Místek</t>
  </si>
  <si>
    <t>Dotace - projekt Business Real Stories Conference 2020</t>
  </si>
  <si>
    <t>FOKUS-Opava, z.s., Svobodné Heřmanice</t>
  </si>
  <si>
    <t>FOLK V OSTRAVĚ z.s., Ostrava-Poruba</t>
  </si>
  <si>
    <t>FOND OHROŽENÝCH DĚTÍ, Praha 1</t>
  </si>
  <si>
    <t>FTR STUDIO s.r.o., Ostrava, Polanka nad Odrou</t>
  </si>
  <si>
    <t>FunTime Athletics Nový Jičín, z.s., Nový Jičín</t>
  </si>
  <si>
    <t>Futra, Orlová, Lutyně</t>
  </si>
  <si>
    <t>Futsal club Ostrava, z.s., Horní Datyně</t>
  </si>
  <si>
    <t>G. M. PROJECT, s. r. o., Opava</t>
  </si>
  <si>
    <t>Galaxie-Centrum pomoci, Karviná</t>
  </si>
  <si>
    <t>GALILEO SCHOOL - bilingvní  mateřská škola a základní škola, s.r.o.</t>
  </si>
  <si>
    <t>GeoPrime Geodézie s.r.o., Ostrava</t>
  </si>
  <si>
    <t>Golf Club Lipiny, spolek, Karviná</t>
  </si>
  <si>
    <t>GOODWILL - vyšší odborná škola, s.r.o.</t>
  </si>
  <si>
    <t>Górole - Folklorní soubor, Mosty u Jablunkova</t>
  </si>
  <si>
    <t>Gymnázium BESKYDY MOUNTAIN ACADEMY, s.r.o.</t>
  </si>
  <si>
    <t>Gymnázium Jana Šabršuly s.r.o.</t>
  </si>
  <si>
    <t>Gymnázium, základní škola a mateřská škola Hello s.r.o.</t>
  </si>
  <si>
    <t>HANDBALL CLUB BANÍK KARVINÁ</t>
  </si>
  <si>
    <t>Handicap centrum Škola života Frýdek-Místek, o.p.s., Frýdek-Místek</t>
  </si>
  <si>
    <t xml:space="preserve">Handicap Sport Club Havířov, z.s., Havířov </t>
  </si>
  <si>
    <t>HbK Karviná spolek, Karviná</t>
  </si>
  <si>
    <t>HEAD BIKE Opava, z.s., Opava</t>
  </si>
  <si>
    <t>HELP-IN, o.p.s. Bruntál</t>
  </si>
  <si>
    <t>Hnutí Duha Jeseník, Jeseník</t>
  </si>
  <si>
    <t>Hofri s.r.o., Ludgeřovice</t>
  </si>
  <si>
    <t>Hope House, z. s., Břidličná</t>
  </si>
  <si>
    <t>Hotelová škola a Obchodní akademie Havířov s.r.o.</t>
  </si>
  <si>
    <t>HYTECH CR spol. s r.o., Opava</t>
  </si>
  <si>
    <t>Charita Bohumín, Bohumín</t>
  </si>
  <si>
    <t>Charita Český Těšín</t>
  </si>
  <si>
    <t>Charita Frenštát pod Radhoštěm</t>
  </si>
  <si>
    <t>Charita Hlučín</t>
  </si>
  <si>
    <t>Charita Jablunkov, Jablunkov</t>
  </si>
  <si>
    <t>Charita Kopřivnice</t>
  </si>
  <si>
    <t>Charita Krnov, Krnov</t>
  </si>
  <si>
    <t>Charita Nový Jičín, Nový Jičín</t>
  </si>
  <si>
    <t>Charita Odry, Odry</t>
  </si>
  <si>
    <t>Dotace - pořízení nového vysokozdvižného vozíku</t>
  </si>
  <si>
    <t>Charita Studénka, Studénka</t>
  </si>
  <si>
    <t>Charita sv. Alexandra, Ostrava</t>
  </si>
  <si>
    <t>Charita sv. Martina, Malá Morávka</t>
  </si>
  <si>
    <t>Charita Třinec, Třinec</t>
  </si>
  <si>
    <t>IC Petrovice u Karviné, z.s., Petrovice u Karviné</t>
  </si>
  <si>
    <t>infinity - progress z.s., Mosty u Jablunkova</t>
  </si>
  <si>
    <t>ING Corporation, spol. s r.o., Frýdlant nad Ostravicí</t>
  </si>
  <si>
    <t>Ing. arch. Josef Řezníček, Ostrava Poruba</t>
  </si>
  <si>
    <t>Ing. Gabriela Žitníková, Nový Jičín</t>
  </si>
  <si>
    <t>Ing. Lubomír Carbol, Morávka</t>
  </si>
  <si>
    <t>Ing. Štěpán Carbol, Morávka</t>
  </si>
  <si>
    <t>Ing. Zdeněk Hájek, Zátor, Loučky</t>
  </si>
  <si>
    <t xml:space="preserve">INškolka s.r.o. </t>
  </si>
  <si>
    <t>Invent Medical Group, s.r.o., Ostrava-Pustkovec</t>
  </si>
  <si>
    <t>Invira s.r.o., Ostrava - Nová Ves</t>
  </si>
  <si>
    <t>IUVENTAS - Soukromé gymnázium a Střední odborná škola, s.r.o.</t>
  </si>
  <si>
    <t>Jazykové a humanitní GYMNÁZIUM PRIGO, s.r.o.</t>
  </si>
  <si>
    <t>JEZDECKÝ KLUB FRANCOUZSKÉHO KLUSÁKA, z.s., Ostrava</t>
  </si>
  <si>
    <t>Jezdecký klub U Juráška, z.s., Mořkov</t>
  </si>
  <si>
    <t>JINAK, o.p.s., Brantice</t>
  </si>
  <si>
    <t>JIŘÍ ČÍŽEK, Holčovice</t>
  </si>
  <si>
    <t>Jiří Vrba, Ostrava, Poruba</t>
  </si>
  <si>
    <t>JK Vělopolí z.s., Vělopolí</t>
  </si>
  <si>
    <t>JO TENISOVÉ TRÉNINKOVÉ CENTRUM z.s., Frýdek-Místek</t>
  </si>
  <si>
    <t>JUDO CLUB HAVÍŘOV z.s., Havířov</t>
  </si>
  <si>
    <t>Junák - český skaut, okres Opava, z. s., Opava</t>
  </si>
  <si>
    <t>Junák - český skaut, přístav VIRIBUS UNITIS Ostrava, z. s., Ostrava-Poruba</t>
  </si>
  <si>
    <t>Junák - český skaut, středisko 8. pěšího pluku Slezského Frýdek-Místek, z. s., Frýdek-Místek</t>
  </si>
  <si>
    <t>Junák - český skaut, středisko Doberčata Dobrá, z. s., Dobrá</t>
  </si>
  <si>
    <t>Junák - český skaut, středisko Mariánské Ostrava, z. s., Ostrava Mariánské Hory a Hulváky</t>
  </si>
  <si>
    <t>Junák - český skaut, středisko Ostrá Hůrka Háj ve Slezsku, z. s., Štítina</t>
  </si>
  <si>
    <t>Junák - svaz skautů a skautek ČR, středisko Pagoda Nový Jičín, Nový Jičín</t>
  </si>
  <si>
    <t>KAFIRA o.p.s., Opava</t>
  </si>
  <si>
    <t>Katolická beseda v Kopřivnici, z. s., Kopřivnice</t>
  </si>
  <si>
    <t>KČT, odbor Moravská Ostrava, Ostrava, Moravská Ostrava a Přívoz</t>
  </si>
  <si>
    <t>KČT, odbor Slezský Tomík Ostrava, Ostrava</t>
  </si>
  <si>
    <t>Klub biatlonu Břidličná</t>
  </si>
  <si>
    <t>Klub celiakie pro Ostravu a Moravskoslezský kraj, z. s., Ostrava-Proskovice</t>
  </si>
  <si>
    <t>Klub českých turistů, odbor NOVÁ HUŤ Ostrava, Ostrava Poruba</t>
  </si>
  <si>
    <t>Klub házené Kopřivnice, Kopřivnice</t>
  </si>
  <si>
    <t>Klub plaveckých sportů Ostrava, Ostrava-Poruba</t>
  </si>
  <si>
    <t>Klub vojenské historie Bohumín, z.s., Bohumín</t>
  </si>
  <si>
    <t>Komunitní škola Bartošovice, z.s., Bartošovice</t>
  </si>
  <si>
    <t>Konvent sester alžbětinek v Jablunkově</t>
  </si>
  <si>
    <t>Koordinátor ODIS s.r.o., Ostrava-Moravská Ostrava a Přívoz</t>
  </si>
  <si>
    <t>Krizové centrum Ostrava, z.s., Ostrava-Vítkovice</t>
  </si>
  <si>
    <t>Krystal Help z.ú., Krnov</t>
  </si>
  <si>
    <t>LADASENIOR s.r.o., Ostrava</t>
  </si>
  <si>
    <t>lamella.cz s.r.o., Ostrava</t>
  </si>
  <si>
    <t>Langer Václav, Papratná</t>
  </si>
  <si>
    <t>Ledax Ostrava o.p.s., Ostrava</t>
  </si>
  <si>
    <t>Lesní mateřská škola Mraveniště z.s.</t>
  </si>
  <si>
    <t>Lesy Budišov nad Budišovkou s.r.o., Budišov nad Budišovkou</t>
  </si>
  <si>
    <t>Letiště Ostrava, a.s., Mošnov</t>
  </si>
  <si>
    <t>Lexikona, z.s., Krnov</t>
  </si>
  <si>
    <t>LIGA o.p.s. Bruntál</t>
  </si>
  <si>
    <t>Lítací jelen z.s., Pstruží</t>
  </si>
  <si>
    <t>Lukostřelba Ostrava Mariánské Hory, z.s., Ostrava</t>
  </si>
  <si>
    <t>MAFLEX-CZ s.r.o., Mosty u Jablunkova</t>
  </si>
  <si>
    <t>Dotace - projekt 10. reprezentační ples Ostrava</t>
  </si>
  <si>
    <t>Máš čas?, z.s., Kopřivnice</t>
  </si>
  <si>
    <t>Mateřská škola AGEL s.r.o.</t>
  </si>
  <si>
    <t>Mateřská škola Bludovice</t>
  </si>
  <si>
    <t>Mateřská škola Hájov s.r.o.</t>
  </si>
  <si>
    <t>Mateřská škola HAPPY DAY s.r.o.</t>
  </si>
  <si>
    <t xml:space="preserve">Mateřská škola Klíček Krnov </t>
  </si>
  <si>
    <t>Mateřská škola Kouzelný svět</t>
  </si>
  <si>
    <t>Mateřská škola Liščata, s.r.o.</t>
  </si>
  <si>
    <t>Mateřská škola MATEŘINKA s.r.o.</t>
  </si>
  <si>
    <t>Mateřská škola Montevláček</t>
  </si>
  <si>
    <t>Mateřská škola novojičínská Beruška, spol. s r. o.</t>
  </si>
  <si>
    <t>MATEŘSKÁ ŠKOLA PALOVÁČEK, s.r.o.</t>
  </si>
  <si>
    <t>Mateřská škola Paprsek s.r.o.</t>
  </si>
  <si>
    <t>Mateřská škola PRIGO, s.r.o.</t>
  </si>
  <si>
    <t>Mateřská škola se zdravotnickou péčí, s.r.o.</t>
  </si>
  <si>
    <t>Mateřská škola ZDRAVÍ s.r.o.</t>
  </si>
  <si>
    <t>Mateřská škola, základní škola a střední škola Slezské diakonie Krnov, Krnov</t>
  </si>
  <si>
    <t>MAZUREK, s.r.o., Dětmarovice</t>
  </si>
  <si>
    <t>MBM rail s.r.o., Jaroměř</t>
  </si>
  <si>
    <t>MEBSTER s.r.o., Ostrava</t>
  </si>
  <si>
    <t>Medela-péče o seniory o.p.s., Ostravice</t>
  </si>
  <si>
    <t>MEDICA Třinec, z.ú.</t>
  </si>
  <si>
    <t>MELTINGPOT z. s., Ostrava-Mariánské Hory a Hulváky</t>
  </si>
  <si>
    <t>MENS SANA, z.ú., Ostrava</t>
  </si>
  <si>
    <t>Městský fotbalový klub Karviná, Karviná-Hranice</t>
  </si>
  <si>
    <t xml:space="preserve">Mgr. Kateřina Čupová, Frýdlant nad Ostravicí </t>
  </si>
  <si>
    <t>MIKASA z. s., Ostrava-Jih</t>
  </si>
  <si>
    <t>Milan Dobeš Museum, nadační fond, Ostrava</t>
  </si>
  <si>
    <t>MIRdesign, s.r.o., Ostrava Pustkovec</t>
  </si>
  <si>
    <t>Mladí včelaříci, z.s., Bartošovice</t>
  </si>
  <si>
    <t xml:space="preserve">Mladý tenista, z.s., Bílovec </t>
  </si>
  <si>
    <t>Modrý kříž v České republice, Český Těšín</t>
  </si>
  <si>
    <t>Montessori základní škola Úsměv</t>
  </si>
  <si>
    <t>Moravskoslezská kreativní akademie, z.s. , Ostrava</t>
  </si>
  <si>
    <t>Moravskoslezská obchodní akademie, s.r.o.</t>
  </si>
  <si>
    <t>Moravskoslezský krajský šachový svaz (MKŠS), Ostrava</t>
  </si>
  <si>
    <t>MRŇOUSKOVA MATEŘSKÁ ŠKOLA</t>
  </si>
  <si>
    <t>Na Výminku s.r.o., Ostrava-Jih, Zábřeh</t>
  </si>
  <si>
    <t>Náboženská obec Církve československé husitské v Bruntále, Bruntál</t>
  </si>
  <si>
    <t>Národní stavební klastr z.s., Ostrava-Jih</t>
  </si>
  <si>
    <t>Národní strojírenský klastr, z.s., Ostrava</t>
  </si>
  <si>
    <t>Nemocnice Český Těšín a.s., Český Těšín</t>
  </si>
  <si>
    <t>Nestátní denní zařízení DUHA, o.p.s., Orlová</t>
  </si>
  <si>
    <t>NoBugs s. r. o., Ostrava</t>
  </si>
  <si>
    <t>Nová možnost, z.ú., Jezdkovice</t>
  </si>
  <si>
    <t>NOVOS NJ, s.r.o., Štramberk</t>
  </si>
  <si>
    <t>Občanské sdružení Sdružení Romů Severní Moravy z.s., Karviná</t>
  </si>
  <si>
    <t>Obecně prospěšná společnost Sv. Josefa, o.p.s., Ropice</t>
  </si>
  <si>
    <t>Obchodní akademie Karviná, s.r.o.</t>
  </si>
  <si>
    <t>Oblastní spolek Českého červeného kříže Karviná, Karviná</t>
  </si>
  <si>
    <t>Oddíl lyžování Budišov nad Budišovkou, z.s., Budišov nad Budišovkou</t>
  </si>
  <si>
    <t>Oderská městská společnost, s.r.o., Odry</t>
  </si>
  <si>
    <t>ONKO-Naděje, sdružení onkologických pacientů Karviná</t>
  </si>
  <si>
    <t xml:space="preserve">ONŽ - pomoc a poradenství pro ženy a dívky, z.s., Praha </t>
  </si>
  <si>
    <t>OPEN HOUSE, Bruntál</t>
  </si>
  <si>
    <t>Orientační Běh Opava, Opava</t>
  </si>
  <si>
    <t>Ostravské městské lesy a zeleň, s.r.o., Ostrava-Jih</t>
  </si>
  <si>
    <t>Paint Western Riding Club, pobočný spolek, Kozlovice</t>
  </si>
  <si>
    <t>PASTEVNÍ DRUŽSTVO ZLAŇ, Pražmo</t>
  </si>
  <si>
    <t>Patizon 2.0 s.r.o., Ostrava,Svinov</t>
  </si>
  <si>
    <t>Pavelka Jiří-JIPA, Nové Heřminovy</t>
  </si>
  <si>
    <t>Pavlína Kavková, Frýdek-Místek</t>
  </si>
  <si>
    <t>Pavučina o.p.s., Ostrava-Kunčičky</t>
  </si>
  <si>
    <t>Péče srdcem, z.ú., Ostrava-Vítkovice</t>
  </si>
  <si>
    <t>Pečovatelská služba OASA Nový Jičín, o.p.s., Nový Jičín</t>
  </si>
  <si>
    <t>Pečovatelská služba OASA Opava, o.p.s., Raduň</t>
  </si>
  <si>
    <t>PERAS - ski s.r.o., Ludvíkov</t>
  </si>
  <si>
    <t>petit atelier s.r.o., Ropice</t>
  </si>
  <si>
    <t>Pionýr - Krajská organizace Moravskoslezského kraje, Moravská Ostrava a Přívoz</t>
  </si>
  <si>
    <t>Pionýr, z. s. - Pionýrská skupina Ještěr, Ostrava</t>
  </si>
  <si>
    <t>PLANETA - Montessori základní škola s.r.o.</t>
  </si>
  <si>
    <t>PlayByEars s.r.o., Ostrava</t>
  </si>
  <si>
    <t>Podané ruce - osobní asistence, Frýdek-Místek</t>
  </si>
  <si>
    <t>Podhorská nemocnice a.s., Rýmařov</t>
  </si>
  <si>
    <t>Polský kulturně-osvětový svaz v České republice, Český Těšín</t>
  </si>
  <si>
    <t>Pop Academy z.s., Ostrava</t>
  </si>
  <si>
    <t>Poradna pro občanství/Občanská a lidská práva, z.s., Praha 2</t>
  </si>
  <si>
    <t>Potůček projekt s.r.o., Ostrava-Jih, Zábřeh</t>
  </si>
  <si>
    <t>Prádelna PRAPOS s.r.o., Ostrava-Jih</t>
  </si>
  <si>
    <t>PRAPOS, z.s., Ostrava</t>
  </si>
  <si>
    <t>PrimMat - Soukromá střední škola podnikatelská, s.r.o.</t>
  </si>
  <si>
    <t>PRO-DO projektová a dotační kancelář, s.r.o.,Ostrava</t>
  </si>
  <si>
    <t>První soukromá základní umělecká škola MIS music o.p.s.</t>
  </si>
  <si>
    <t>Příroda kolem nás, o. p. s., Studénka</t>
  </si>
  <si>
    <t>PUNTIK s.r.o., Bohumín</t>
  </si>
  <si>
    <t>Railsformers s.r.o., Ostrava-Pustkovec</t>
  </si>
  <si>
    <t xml:space="preserve">RB Střední odborné učiliště autooprávárenské, s.r.o.  </t>
  </si>
  <si>
    <t>Regionální rada rozvoje a spolupráce, Třinec</t>
  </si>
  <si>
    <t>REIT Jízdárna pod Lipovým s. r. o., Morávka</t>
  </si>
  <si>
    <t>REMANTE GROUP s.r.o., Opava</t>
  </si>
  <si>
    <t>Renarkon, o. p. s., Ostrava-Moravská Ostrava a Přívoz</t>
  </si>
  <si>
    <t>RenderWaves s.r.o., Třinec</t>
  </si>
  <si>
    <t>RESTART Marketing, s.r.o., Třinec</t>
  </si>
  <si>
    <t>Rodinné a komunitní centrum Chaloupka z.s., Ostrava</t>
  </si>
  <si>
    <t>Romodrom o.p.s., Praha 1</t>
  </si>
  <si>
    <t>Royal Rangers v ČR 36. Přední hlídka v Opavě, Otice</t>
  </si>
  <si>
    <t>Řecká obec Krnov-město, Krnov</t>
  </si>
  <si>
    <t>Římskokatolická farnost Fulnek</t>
  </si>
  <si>
    <t>Římskokatolická farnost Nový Jičín</t>
  </si>
  <si>
    <t>Římskokatolická farnost Ostrava - Kunčičky, Ostrava - Kunčičky</t>
  </si>
  <si>
    <t>Římskokatolická farnost Ostrava - Moravská Ostrava, Ostrava-Moravská Ostrava</t>
  </si>
  <si>
    <t>Římskokatolická farnost Ruda u Rýmařova, Tvrdkov</t>
  </si>
  <si>
    <t>Římskokatolická farnost Suchdol nad Odrou</t>
  </si>
  <si>
    <t>Římskokatolická farnost Ženklava, Veřovice</t>
  </si>
  <si>
    <t>S.T.O.P. Ostrava-Moravská Ostrava a Přívoz</t>
  </si>
  <si>
    <t>Samostatný kmenový a klubový svaz Dakota, Ostrava</t>
  </si>
  <si>
    <t>Sbor dobrovolných hasičů Svinov, Ostrava-Svinov</t>
  </si>
  <si>
    <t>Sbor dobrovolných hasičů, Havířov Město</t>
  </si>
  <si>
    <t>Sbor dobrovolných hasičů, Hůrka</t>
  </si>
  <si>
    <t>ScioŠkola Frýdek-Místek - základní škola, s.r.o.</t>
  </si>
  <si>
    <t>Sdružení - BES, z.s., Ostrava-Poruba</t>
  </si>
  <si>
    <t>Sdružení hasičů Čech, Moravy a Slezska, Ústřední hasičská škola Jánské Koupele, Staré Těchanovice</t>
  </si>
  <si>
    <t>Sdružení pěstounů Polárka, z.s., Ostrava</t>
  </si>
  <si>
    <t>Sdružení přátel polské knihy, z.s., Český Těšín</t>
  </si>
  <si>
    <t>SENIOR DOMY POHODA a.s., Třinec</t>
  </si>
  <si>
    <t>SENIOR DOMY POHODA ČESKÝ TĚŠÍN a.s., Český Těšín</t>
  </si>
  <si>
    <t>SENIOR DOMY POHODA Jablunkov a.s., Jablunkov</t>
  </si>
  <si>
    <t>Seniorcentrum OASA, s.r.o., Petřvald</t>
  </si>
  <si>
    <t>SenSei s.r.o., Sedliště</t>
  </si>
  <si>
    <t>Serious Investment s.r.o., Ostrava Svinov</t>
  </si>
  <si>
    <t>SERVISTICA s.r.o., Ostrava</t>
  </si>
  <si>
    <t>SH ČMS - Okresní sdružení hasičů Bruntál</t>
  </si>
  <si>
    <t>SH ČMS - Okresní sdružení hasičů Opava, Opava</t>
  </si>
  <si>
    <t>SH ČMS - Okresní sdružení hasičů Ostrava</t>
  </si>
  <si>
    <t>SH ČMS - Sbor dobrovolných hasičů Albrechtičky, Albrechtičky</t>
  </si>
  <si>
    <t>SH ČMS - Sbor dobrovolných hasičů Bělá, Bělá</t>
  </si>
  <si>
    <t>SH ČMS - Sbor dobrovolných hasičů Bílovec, Bílovec</t>
  </si>
  <si>
    <t>SH ČMS - Sbor dobrovolných hasičů Bohuslavice, Bohuslavice</t>
  </si>
  <si>
    <t>SH ČMS - Sbor dobrovolných hasičů Bruzovice, Bruzovice</t>
  </si>
  <si>
    <t>SH ČMS - Sbor dobrovolných hasičů Český Těšín - Horní Žukov, Český Těšín - Horní Žukov</t>
  </si>
  <si>
    <t>SH ČMS - Sbor dobrovolných hasičů Darkovice, Darkovice</t>
  </si>
  <si>
    <t>SH ČMS - Sbor dobrovolných hasičů Dolní Lhota, Dolní Lhota</t>
  </si>
  <si>
    <t>SH ČMS - Sbor dobrovolných hasičů Dolní Lomná, Dolní Lomná</t>
  </si>
  <si>
    <t>SH ČMS - Sbor dobrovolných hasičů Dolní Životice, Dolní Životice</t>
  </si>
  <si>
    <t>SH ČMS - Sbor dobrovolných hasičů Frýdek, Frýdek-Místek</t>
  </si>
  <si>
    <t>SH ČMS - Sbor dobrovolných hasičů Háj ve Slezsku-Jilešovice, Háj ve Slezsku</t>
  </si>
  <si>
    <t>SH ČMS - Sbor dobrovolných hasičů Háj ve Slezsku-Lhota, Háj ve Slezsku</t>
  </si>
  <si>
    <t>SH ČMS - Sbor dobrovolných hasičů Hájov, Příbor</t>
  </si>
  <si>
    <t>SH ČMS - Sbor dobrovolných hasičů Hať, Hať</t>
  </si>
  <si>
    <t>SH ČMS - Sbor dobrovolných hasičů Heřmanice, Ostrava</t>
  </si>
  <si>
    <t>SH ČMS - Sbor dobrovolných hasičů Hodslavice, Hodslavice</t>
  </si>
  <si>
    <t>SH ČMS - Sbor dobrovolných hasičů Horní Benešov, Horní Benešov</t>
  </si>
  <si>
    <t>SH ČMS - Sbor dobrovolných hasičů Hukvaldy, Hukvaldy</t>
  </si>
  <si>
    <t>SH ČMS - Sbor dobrovolných hasičů Chvalíkovice, Chvalíkovice</t>
  </si>
  <si>
    <t>SH ČMS - Sbor dobrovolných hasičů Jakubčovice, Jakubčovice</t>
  </si>
  <si>
    <t>SH ČMS - Sbor dobrovolných hasičů Janovice, Starý Jičín</t>
  </si>
  <si>
    <t>SH ČMS - Sbor dobrovolných hasičů Jičina, Starý Jičín</t>
  </si>
  <si>
    <t>SH ČMS - Sbor dobrovolných hasičů Karlovice, Karlovice</t>
  </si>
  <si>
    <t>SH ČMS - Sbor dobrovolných hasičů Kateřinice, Kateřinice</t>
  </si>
  <si>
    <t xml:space="preserve">SH ČMS - Sbor dobrovolných hasičů Klimkovice, Klimkovice </t>
  </si>
  <si>
    <t>SH ČMS - Sbor dobrovolných hasičů Kopřivnice, Kopřivnice</t>
  </si>
  <si>
    <t>SH ČMS - Sbor dobrovolných hasičů Krásné Pole, Ostrava Krásné Pole</t>
  </si>
  <si>
    <t>SH ČMS - Sbor dobrovolných hasičů Krmelín, Krmelín</t>
  </si>
  <si>
    <t>SH ČMS - Sbor dobrovolných hasičů Kylešovice, Opava Kylešovice</t>
  </si>
  <si>
    <t>SH ČMS - Sbor dobrovolných hasičů Lhotka, Lhotka</t>
  </si>
  <si>
    <t>SH ČMS - Sbor dobrovolných hasičů Markvartovice, Markvartovice</t>
  </si>
  <si>
    <t>SH ČMS - Sbor dobrovolných hasičů Metylovice, Metylovice</t>
  </si>
  <si>
    <t>SH ČMS - Sbor dobrovolných hasičů Michálkovice</t>
  </si>
  <si>
    <t>SH ČMS - Sbor dobrovolných hasičů Mikolajice, Mikolajice</t>
  </si>
  <si>
    <t>SH ČMS - Sbor dobrovolných hasičů Mniší, Kopřivnice</t>
  </si>
  <si>
    <t>SH ČMS - Sbor dobrovolných hasičů Mosty u Jablunkova, Mosty u Jablunkova</t>
  </si>
  <si>
    <t>SH ČMS - Sbor dobrovolných hasičů Nošovice, Nošovice</t>
  </si>
  <si>
    <t>SH ČMS - Sbor dobrovolných hasičů Nýdek, Nýdek</t>
  </si>
  <si>
    <t>SH ČMS - Sbor dobrovolných hasičů Petrovice - Závada, Petrovice u Karviné</t>
  </si>
  <si>
    <t>SH ČMS - Sbor dobrovolných hasičů Písečná, Písečná</t>
  </si>
  <si>
    <t>SH ČMS - Sbor dobrovolných hasičů Plesná, Ostrava</t>
  </si>
  <si>
    <t>SH ČMS - Sbor dobrovolných hasičů Pustkovec, Ostrava</t>
  </si>
  <si>
    <t>SH ČMS - Sbor dobrovolných hasičů Radvanice, Ostrava-Radvanice</t>
  </si>
  <si>
    <t>SH ČMS - Sbor dobrovolných hasičů Raškovice, Raškovice</t>
  </si>
  <si>
    <t>SH ČMS - Sbor dobrovolných hasičů Rohov, Rohov</t>
  </si>
  <si>
    <t>SH ČMS - Sbor dobrovolných hasičů Rychaltice, Hukvaldy</t>
  </si>
  <si>
    <t>SH ČMS - Sbor dobrovolných hasičů Rychvald, Rychvald</t>
  </si>
  <si>
    <t>SH ČMS - Sbor dobrovolných hasičů Řepiště, Řepiště</t>
  </si>
  <si>
    <t>SH ČMS - Sbor dobrovolných hasičů Soběšovice, Soběšovice</t>
  </si>
  <si>
    <t>SH ČMS - Sbor dobrovolných hasičů Stachovice, Stachovice</t>
  </si>
  <si>
    <t xml:space="preserve">SH ČMS - Sbor dobrovolných hasičů Staré Heřminovy, Staré Heřminovy  </t>
  </si>
  <si>
    <t>SH ČMS - Sbor dobrovolných hasičů Starojická Lhota, Starý Jičín</t>
  </si>
  <si>
    <t>SH ČMS - Sbor dobrovolných hasičů Starý Jičín, Starý Jičín</t>
  </si>
  <si>
    <t>SH ČMS - Sbor dobrovolných hasičů Štěpánkovice, Štěpánkovice</t>
  </si>
  <si>
    <t>SH ČMS - Sbor dobrovolných hasičů Tichá, Tichá</t>
  </si>
  <si>
    <t>SH ČMS - Sbor dobrovolných hasičů Trojanovice, Trojanovice</t>
  </si>
  <si>
    <t>SH ČMS - Sbor dobrovolných hasičů Vlčovice, Kopřivnice</t>
  </si>
  <si>
    <t>SH ČMS - Sbor dobrovolných hasičů Vřesina u Hlučína, Vřesina</t>
  </si>
  <si>
    <t>SH ČMS - Sbor dobrovolných hasičů Závada, Závada</t>
  </si>
  <si>
    <t>Sjednocená organizace nevidomých a slabozrakých České republiky, zapsaný spolek, Praha 1</t>
  </si>
  <si>
    <t>SK Annaberg, Andělská Hora</t>
  </si>
  <si>
    <t>SK Házená Polanka nad Odrou, z.s., Ostrava</t>
  </si>
  <si>
    <t>SKV BONATRANS Bohumín z.s., Bohumín</t>
  </si>
  <si>
    <t>Slavomír Bača, Palkovice</t>
  </si>
  <si>
    <t>SLEZSKÁ HUMANITA, obecně prospěšná společnost, Karviná</t>
  </si>
  <si>
    <t>SLEZSKOMORAVSKÉ KOMINICTVÍ s.r.o., Třinec</t>
  </si>
  <si>
    <t>Slezský FC Opava, z.s., Opava</t>
  </si>
  <si>
    <t>Slezský fotbalový club Opava a.s., Opava</t>
  </si>
  <si>
    <t>Slezský svaz zdravotně postižených, Hradec nad Moravicí</t>
  </si>
  <si>
    <t>Slunce v dlani, o.p.s., Olbramice</t>
  </si>
  <si>
    <t>Služby Dobrého Pastýře, soukromé sdružení křesťanů, Ludgeřovice</t>
  </si>
  <si>
    <t>SLUŽBY OBCE KRASOV s.r.o., Krasov</t>
  </si>
  <si>
    <t>Soukromá mateřská škola Sluníčko Ostrava Poruba</t>
  </si>
  <si>
    <t>Soukromá mateřská škola Veselá opička s.r.o.</t>
  </si>
  <si>
    <t>Soukromá obchodní akademie Opava s.r.o.</t>
  </si>
  <si>
    <t>Soukromá střední odborná škola Frýdek-Místek, s. r. o.</t>
  </si>
  <si>
    <t>Soukromá střední škola podnikatelská, s.r.o., Opava</t>
  </si>
  <si>
    <t>Soukromá třinecká obchodní akademie a hotelová škola, spol. s r. o.</t>
  </si>
  <si>
    <t xml:space="preserve">Soukromá vyšší odborná škola podnikatelská, s.r.o.  </t>
  </si>
  <si>
    <t>Soukromá základní škola a mateřská škola, s.r.o.</t>
  </si>
  <si>
    <t>Soukromá základní škola PIANETA, s.r.o.</t>
  </si>
  <si>
    <t>Soukromá základní škola speciální pro žáky s více vadami, Ostrava, s.r.o.</t>
  </si>
  <si>
    <t xml:space="preserve">Soukromá základní škola, spol. s r.o. </t>
  </si>
  <si>
    <t>Soukromá základní umělecká škola MUSICALE v.o.s.</t>
  </si>
  <si>
    <t>Soukromá základní umělecká škola TUTTI MUSIC, spol. s r. o.</t>
  </si>
  <si>
    <t>Soukromé středisko praktického výučování RENOVA, o.p.s. Milotice nad Opavou</t>
  </si>
  <si>
    <t>Sousedé 55+ z.s. Píšť, Píšť</t>
  </si>
  <si>
    <t>Speciální škola Diakonie ČCE Ostrava, Ostrava-Vítkovice</t>
  </si>
  <si>
    <t>Spojené lesy s.r.o., Rýmařov</t>
  </si>
  <si>
    <t>Společně-Jekhetane, Ostrava</t>
  </si>
  <si>
    <t>Společnost pro podporu lidí s mentálním postižením Ostrava, z.s., Ostrava-Poruba</t>
  </si>
  <si>
    <t>Společnost senior, Ostrava-Moravská Ostrava a Přívoz</t>
  </si>
  <si>
    <t>Spolek bobr klub, Hlučín Bobrovníky</t>
  </si>
  <si>
    <t>Spolek Jezdecký klub Caballero, Rychvald</t>
  </si>
  <si>
    <t>Spolek PORTAVITA, Havířov</t>
  </si>
  <si>
    <t>Spolek Renesance z.s., Třinec</t>
  </si>
  <si>
    <t>Spolek Tulipán, Frýdek-Místek</t>
  </si>
  <si>
    <t>Spolek zdravotně postižených občanů a jejich přátel, Ostrava - Jih</t>
  </si>
  <si>
    <t>Spolkový dům Mariany Berlové, Bruntál</t>
  </si>
  <si>
    <t>Spolu pro rodinu, z.s., Ostrava</t>
  </si>
  <si>
    <t>Sportovní klub Frýdlant nad Ostravicí, Frýdlant nad Ostravicí</t>
  </si>
  <si>
    <t>Sportovní klub Kopřivnice, z.s., Kopřivnice</t>
  </si>
  <si>
    <t>Sportovní klub Moravia Racing Team, z.s., Nový Jičín</t>
  </si>
  <si>
    <t>Sportovní klub Policie Olomouc, Olomouc</t>
  </si>
  <si>
    <t>Sportovní klub Slavia Orlová, Orlová</t>
  </si>
  <si>
    <t>Sportovní klub vzpírání Oty Zaremby Horní Suchá, z. s., Horní Suchá</t>
  </si>
  <si>
    <t>Sportplex Frýdek-Místek, s.r.o., Frýdek-Místek</t>
  </si>
  <si>
    <t>Správa Lesů Fulnek, spol. s r.o., Fulnek</t>
  </si>
  <si>
    <t>Squash Klub Krnov, z.s., Krnov</t>
  </si>
  <si>
    <t>SSK Stavby Ostrava s.r.o., Ostrava Slezská Ostrava</t>
  </si>
  <si>
    <t>Stanislav Zámečník, Ostrava</t>
  </si>
  <si>
    <t>Stowarzyszenie Młodzieży Polskiej w RC - Sdružení polské mládeže v ČR, z.s.</t>
  </si>
  <si>
    <t>Strojírenský vývoj a výroba s.r.o., Staříč</t>
  </si>
  <si>
    <t>Středisko pracovní rehabilitace - denní stacionář, o.p.s., Ostrava-Poruba</t>
  </si>
  <si>
    <t>Střední odborná škla Třineckých železáren</t>
  </si>
  <si>
    <t>Střední odborná škola NET OFFICE Orlová, spol. s r.o.</t>
  </si>
  <si>
    <t>Střední odborná škola ochrany osob a majetku s.r.o.</t>
  </si>
  <si>
    <t>Střední odborná škola umělecká a gymnázium, s.r.o.</t>
  </si>
  <si>
    <t>Střední odborné učiliště DAKOL, s.r.o.</t>
  </si>
  <si>
    <t>Střední škola ekonomicko-podnikatelská Studénka, o. p. s.</t>
  </si>
  <si>
    <t>Střední škola hotelnictví, gastronomie a služeb SČMSD Šilheřovice, s.r.o.</t>
  </si>
  <si>
    <t>Střední škola informačních technologií, s.r.o.</t>
  </si>
  <si>
    <t>Střední škola podnikatelská Klimkovice s.r.o.</t>
  </si>
  <si>
    <t>Střední škola PRIGO, s.r.o.</t>
  </si>
  <si>
    <t xml:space="preserve">Střední škola uměleckých řemesel, s.r.o.  </t>
  </si>
  <si>
    <t>Střední škola, základní škola a mateřská škola Monty School</t>
  </si>
  <si>
    <t>Střední umělecká škola varhanářská o.p.s.</t>
  </si>
  <si>
    <t>Střední uměleckoprůmyslová škola, s.r.o.</t>
  </si>
  <si>
    <t>Stunt Project s.r.o., Klimkovice</t>
  </si>
  <si>
    <t>Supaplex s.r.o., Ostrava</t>
  </si>
  <si>
    <t>Suverénní řád Maltézských rytířů - České velkopřevorství, Praha</t>
  </si>
  <si>
    <t>Svaz diabetiků ČR, pobočný spolek Ostrava - Poruba, Ostrava</t>
  </si>
  <si>
    <t>Svaz důchodců ČR městská organizace-Středisko sociální pomoci a služeb, Frýdek-Místek</t>
  </si>
  <si>
    <t>Šachová škola Bohumín, z. s. , Bohumín</t>
  </si>
  <si>
    <t>Škola Taekwon-Do ITF Karviná, Karviná</t>
  </si>
  <si>
    <t>Tatry mountain resorts CR, a.s., Praha</t>
  </si>
  <si>
    <t>Technické služby Bukovec, s.r.o., Bukovec</t>
  </si>
  <si>
    <t>Tělocvičná jednota Sokol  Karviná, Karviná</t>
  </si>
  <si>
    <t>Tělocvičná jednota Sokol Frýdek-Místek, Frýdek-Místek</t>
  </si>
  <si>
    <t>Tělocvičná jednota Sokol Moravská Ostrava 1, Ostrava-Moravská Ostrava a Přívoz</t>
  </si>
  <si>
    <t>Tělocvičná jednota Sokol Opava</t>
  </si>
  <si>
    <t>Tělocvičná jednota SOKOL Poruba, Ostrava-Poruba</t>
  </si>
  <si>
    <t>Tělocvičná jednota Sokol Vítkovice, Ostrava-Vítkovice</t>
  </si>
  <si>
    <t>Tělovýchovná jednota Třineckých železáren, Třinec</t>
  </si>
  <si>
    <t>TJ Baník Karviná, z.s., Karviná, Fryštát</t>
  </si>
  <si>
    <t>TJ Jäkl Karviná, z.s., Karviná</t>
  </si>
  <si>
    <t>TJ SLOVAN Frenštát pod Radhoštěm, Frenštát pod Radhoštěm</t>
  </si>
  <si>
    <t>Top Function s.r.o., Ostrava-Pustkovec</t>
  </si>
  <si>
    <t>Top race agency, z.s., Zábřeh</t>
  </si>
  <si>
    <t>TUČŇÁKOVA ŠKOLKA-mateřská škola, s.r.o.</t>
  </si>
  <si>
    <t>Turistická oblast Opavské Slezsko, z.s., Opava</t>
  </si>
  <si>
    <t>TyfloCentrum Ostrava, o.p.s.</t>
  </si>
  <si>
    <t>Tyfloservis o. p. s., Praha 1</t>
  </si>
  <si>
    <t>TZB-energie CZ s.r.o., Havířov</t>
  </si>
  <si>
    <t>ULLMANNA s.r.o., Opava</t>
  </si>
  <si>
    <t>Unicont Opava s.r.o., Opava</t>
  </si>
  <si>
    <t>UnikaCentrum, z.ú., Karviná, Mizerov</t>
  </si>
  <si>
    <t>Univerzitní mateřská škola VŠB-TUO</t>
  </si>
  <si>
    <t>VADE MECUM BOHEMIAE s.r.o., Odry</t>
  </si>
  <si>
    <t>Včelaři údolí Raduňky z.s., Opava</t>
  </si>
  <si>
    <t>Včelařský spolek pro Frýdek, Dobrou a okolí, Frýdek-Místek</t>
  </si>
  <si>
    <t>Venkovská škola Bludička, z.s., Nový Jičín</t>
  </si>
  <si>
    <t>Vesalius spol. s r.o., Velké Hoštice</t>
  </si>
  <si>
    <t>Vietnamský spolek Moravskoslezského kraje a Ostravy, z.s., Ostrava-Kunčice</t>
  </si>
  <si>
    <t>Vila Vančurova o.p.s., Opava</t>
  </si>
  <si>
    <t>Dotace - projekt Sametové vzpomínky</t>
  </si>
  <si>
    <t>VIRTUAL REAL LIFE s.r.o., Ostrava, Mariánské Hory a Hulváky</t>
  </si>
  <si>
    <t>VÍTKOVICKÁ STŘEDNÍ PRŮMYSLOVÁ ŠKOLA</t>
  </si>
  <si>
    <t>VK Ostrava, s.r.o., Ostrava-Moravská Ostrava</t>
  </si>
  <si>
    <t>Volný Jan, Praha-Radotín</t>
  </si>
  <si>
    <t xml:space="preserve">Dotace - studie proveditelnosti Centra energetických a environmentálních technologií </t>
  </si>
  <si>
    <t>Vysokoškolský sportovní klub VŠB-TU Ostrava</t>
  </si>
  <si>
    <t>Vyšší odborná škola a Jazyková škola s právem státní jazykové zkoušky PRIGO, s.r.o.</t>
  </si>
  <si>
    <t>Vyšší odborná škola DAKOL a střední škola DAKOL, o.p.s.</t>
  </si>
  <si>
    <t>Vyšší odborná škola Havířov s.r.o.</t>
  </si>
  <si>
    <t>Vyšší odborná škola Mediální tvorby</t>
  </si>
  <si>
    <t>Dotace - projekt Největší dar (pohádka)</t>
  </si>
  <si>
    <t>Webdevel s.r.o., Ostrava</t>
  </si>
  <si>
    <t xml:space="preserve">WEST CENTRAL GROUP s.r.o., Frýdek-Místek </t>
  </si>
  <si>
    <t>XEVOS Solutions s.r.o., Ostrava</t>
  </si>
  <si>
    <t>YMCA Orlová, Orlová Město</t>
  </si>
  <si>
    <t>Young Life Česká republika z.ú., Ostrava-Jih</t>
  </si>
  <si>
    <t>Základní škola a mateřská škola Montessori Ostrava</t>
  </si>
  <si>
    <t>Základní škola AMOS, školská právnická osoba</t>
  </si>
  <si>
    <t>Základní škola Galaxie s.r.o.</t>
  </si>
  <si>
    <t>Základní škola Gaudi, s.r.o.</t>
  </si>
  <si>
    <t>Základní škola Labyrint Lhota s.r.o.</t>
  </si>
  <si>
    <t>Základní škola logopedická s.r.o.</t>
  </si>
  <si>
    <t>Základní škola PRIGO, s.r.o.</t>
  </si>
  <si>
    <t>Základní škola, Ostrava-Výškovice, s.r.o.</t>
  </si>
  <si>
    <t>Základní umělecká škola  A PLUS, spol. s r.o.</t>
  </si>
  <si>
    <t>ZÁKLADNÍ UMĚLECKÁ ŠKOLA  s.r.o.</t>
  </si>
  <si>
    <t>Zdravá vařečka - školní jídelna - vývařovna s.r.o.</t>
  </si>
  <si>
    <t>ŽEBŘÍK obecně prospěšná společnost, Ostrava</t>
  </si>
  <si>
    <t>Židovská obec v Ostrava, Ostrava-Mariánské Hory</t>
  </si>
  <si>
    <t>Žijeme sportem, z.s., Ostrava-Radvanice a Bartovice</t>
  </si>
  <si>
    <t>Příjemce (příspěvková organizace obce)</t>
  </si>
  <si>
    <t>Přímé náklady
na vzdělávání</t>
  </si>
  <si>
    <r>
      <t>Ostatní financované projekty</t>
    </r>
    <r>
      <rPr>
        <b/>
        <vertAlign val="superscript"/>
        <sz val="8"/>
        <rFont val="Tahoma"/>
        <family val="2"/>
        <charset val="238"/>
      </rPr>
      <t xml:space="preserve"> *)</t>
    </r>
  </si>
  <si>
    <r>
      <t>Schváleno</t>
    </r>
    <r>
      <rPr>
        <b/>
        <vertAlign val="superscript"/>
        <sz val="8"/>
        <rFont val="Tahoma"/>
        <family val="2"/>
        <charset val="238"/>
      </rPr>
      <t xml:space="preserve"> 1)</t>
    </r>
  </si>
  <si>
    <r>
      <t>Čerpáno</t>
    </r>
    <r>
      <rPr>
        <b/>
        <vertAlign val="superscript"/>
        <sz val="8"/>
        <rFont val="Tahoma"/>
        <family val="2"/>
        <charset val="238"/>
      </rPr>
      <t xml:space="preserve"> 2)</t>
    </r>
  </si>
  <si>
    <t>ASTERIX - středisko volného času Havířov, příspěvková organizace</t>
  </si>
  <si>
    <t>ASTRA, centrum volného času, Frenštát p. R., příspěvková organizace</t>
  </si>
  <si>
    <t>Centrum volného času Kravaře, příspěvková organizace</t>
  </si>
  <si>
    <t>Dům dětí a mládeže Bílovec, Tovární 188, příspěvková organizace</t>
  </si>
  <si>
    <t>Dům dětí a mládeže Bohumín, příspěvková organizace</t>
  </si>
  <si>
    <t>Dům dětí a mládeže Bystřice 106, okr. Frýdek-Místek, příspěvková organizace</t>
  </si>
  <si>
    <t>Dům dětí a mládeže Hlučín, příspěvková organizace</t>
  </si>
  <si>
    <t>Dům dětí a mládeže Kopřivnice, Kpt. Jaroše 1077, příspěvková organizace</t>
  </si>
  <si>
    <t>Dům dětí a mládeže Ostrava-Poruba, příspěvková organizace</t>
  </si>
  <si>
    <t>Dům dětí a mládeže Rychvald, Školní 1600, příspěvková organizace</t>
  </si>
  <si>
    <t>Dům dětí a mládeže Vratimov, příspěvková organizace</t>
  </si>
  <si>
    <t>Dům dětí a mládeže, Jablunkov, Dukelská 145, příspěvková organizace</t>
  </si>
  <si>
    <t>Dům dětí a mládeže, Orlová, příspěvková organizace</t>
  </si>
  <si>
    <t>Dům dětí a mládeže, Třinec, příspěvková organizace</t>
  </si>
  <si>
    <t>Firemní školka města Ostravy, příspěvková organizace</t>
  </si>
  <si>
    <t>Jubilejní Masarykova základní škola a mateřská škola Sedliště</t>
  </si>
  <si>
    <t>Jubilejní Masarykova základní škola a mateřská škola, Třinec, příspěvková organizace</t>
  </si>
  <si>
    <t>Jubilejní základní škola prezidenta Masaryka a Mateřská škola Trojanovice, okres Nový Jičín, příspěvková organizace</t>
  </si>
  <si>
    <t>Křesťanská mateřská škola Ostrava - Mariánské Hory, U Dvoru 22, příspěvková organizace</t>
  </si>
  <si>
    <t>LUNA Příbor, středisko volného času, příspěvková organizace</t>
  </si>
  <si>
    <t>Masarykova základní škola a Mateřská škola Bohumín, Seifertova 601, okres Karviná, příspěvková organizace</t>
  </si>
  <si>
    <t>Masarykova základní škola a mateřská škola Český Těšín</t>
  </si>
  <si>
    <t>Masarykova Základní škola a mateřská škola Hnojník 120,okres Frýdek-Místek, příspěvková organizace</t>
  </si>
  <si>
    <t>Masarykova základní škola a mateřská škola Melč, okres Opava, příspěvková organizace</t>
  </si>
  <si>
    <t>Masarykova základní škola Návsí, příspěvková organizace</t>
  </si>
  <si>
    <t>Mateřská škola - Przedszkole Jablunkov, Školní 800, příspěvková organizace</t>
  </si>
  <si>
    <t>Mateřská škola - Przedszkole Vendryně č.1, okres Frýdek-Místek, příspěvková organizace</t>
  </si>
  <si>
    <t>Mateřská škola - Przedszkole, Vendryně, Zaolší 615, okres Frýdek-Místek, příspěvková organizace</t>
  </si>
  <si>
    <t>Mateřská škola „U kamarádů“, Havířov - Podlesí, Čelakovského 4/1240, příspěvková organizace</t>
  </si>
  <si>
    <t>Mateřská škola Bartošovice okres Nový Jičín, příspěvková organizace</t>
  </si>
  <si>
    <t>Mateřská škola Beruška Frýdek-Místek, Nad Lipinou 2318</t>
  </si>
  <si>
    <t>Mateřská škola Bílá, okres Frýdek-Místek, příspěvková organizace</t>
  </si>
  <si>
    <t>Mateřská škola Bocanovice 19, okres Frýdek-Místek, příspěvková organizace</t>
  </si>
  <si>
    <t>Mateřská škola Bordovice, příspěvková organizace</t>
  </si>
  <si>
    <t>Mateřská škola Bruntál, Komenského 7, příspěvková organizace</t>
  </si>
  <si>
    <t>Mateřská škola Bruntál, Okružní 23, příspěvková organizace</t>
  </si>
  <si>
    <t>Mateřská škola Bruntál, Pionýrská 9, příspěvková organizace</t>
  </si>
  <si>
    <t>Mateřská škola Bruntál, Smetanova 21, příspěvková organizace</t>
  </si>
  <si>
    <t>Mateřská škola Bruntál, U Rybníka 3, příspěvková organizace</t>
  </si>
  <si>
    <t>Mateřská škola Brušperk, Sportovní 520, příspěvková organizace</t>
  </si>
  <si>
    <t>Mateřská škola Břidličná,Hřbitovní 439,okres Bruntál,příspěvková organizace</t>
  </si>
  <si>
    <t>Mateřská škola Budišov nad Budišovkou, okres Opava, příspěvková organizace</t>
  </si>
  <si>
    <t>Mateřská škola Čeladenská beruška, příspěvková organizace</t>
  </si>
  <si>
    <t>Mateřská škola Čeladná, příspěvková organizace</t>
  </si>
  <si>
    <t>Mateřská škola Čtyřlístek Ostrava-Poruba, Skautská 1082, příspěvková organizace</t>
  </si>
  <si>
    <t>Mateřská škola Čtyřlístek, Třinec, Oldřichovice 670, příspěvková organizace</t>
  </si>
  <si>
    <t>Mateřská škola Dívčí Hrad s odloučeným pracovištěm Hlinka, příspěvková organizace</t>
  </si>
  <si>
    <t>Mateřská škola Dobrá, okres Frýdek-Místek, příspěvková organizace</t>
  </si>
  <si>
    <t>Mateřská škola Dobroslavice, příspěvková organizace</t>
  </si>
  <si>
    <t>Mateřská škola Dolní Benešov, Osada míru, příspěvková oganizace</t>
  </si>
  <si>
    <t>Mateřská škola Dolní Lhota, příspěvková organizace</t>
  </si>
  <si>
    <t>Mateřská škola Doubrava, okres Karviná, příspěvková organizace</t>
  </si>
  <si>
    <t>Mateřská škola Fryčovice 451, příspěvková organizace</t>
  </si>
  <si>
    <t>Mateřská škola Frýdek-Místek, Anenská 656, příspěvková organizace</t>
  </si>
  <si>
    <t>Mateřská škola Frýdek-Místek, Josefa Myslivečka 1883</t>
  </si>
  <si>
    <t>Mateřská škola Frýdlant nad Ostravicí, ul. Janáčkova 1444, okres Frýdek-Místek, příspěvková organizace</t>
  </si>
  <si>
    <t>Mateřská škola Háj ve Slezsku, příspěvková organizace</t>
  </si>
  <si>
    <t>Mateřská škola Harmonie Ostrava - Hrabůvka, Zlepšovatelů 27, příspěvková organizace</t>
  </si>
  <si>
    <t>Mateřská škola Havířov - Město, Čs. armády 5/201</t>
  </si>
  <si>
    <t>Mateřská škola Havířov - Město, Horymírova 7/1194</t>
  </si>
  <si>
    <t>Mateřská škola Havířov - Město, Lípová 15</t>
  </si>
  <si>
    <t>Mateřská škola Havířov - Město, Puškinova 7a/908</t>
  </si>
  <si>
    <t>Mateřská škola Havířov - Město, Radniční 7/619</t>
  </si>
  <si>
    <t>Mateřská škola Havířov - Město, Sukova 2a</t>
  </si>
  <si>
    <t>Mateřská škola Havířov - Město, Švabinského 7/993, příspěvková organizace</t>
  </si>
  <si>
    <t>Mateřská škola Havířov - Město, U Stromovky 60</t>
  </si>
  <si>
    <t>Mateřská škola Havířov - Podlesí, Balzacova 2/1190</t>
  </si>
  <si>
    <t>Mateřská škola Havířov - Podlesí, E.Holuba 7/1403, příspěvková organizace</t>
  </si>
  <si>
    <t>Mateřská škola Havířov - Podlesí, Přímá 8/1333, příspěvková organizace</t>
  </si>
  <si>
    <t>Mateřská škola Havířov - Prostřední Suchá, U Topolů 3/688, příspěvková organizace</t>
  </si>
  <si>
    <t>Mateřská škola Havířov - Šumbark, Mládí 23/1147</t>
  </si>
  <si>
    <t>Mateřská škola Havířov - Šumbark, Moravská 14/404, příspěvková organizace</t>
  </si>
  <si>
    <t>Mateřská škola Havířov - Šumbark, Petřvaldská 32/262</t>
  </si>
  <si>
    <t>Mateřská škola Havířov - Šumbark, U Jeslí 4/894, příspěvková organizace</t>
  </si>
  <si>
    <t>Mateřská škola Havířov- Šumbark, Okružní 1a/1070, příspěvková organizace</t>
  </si>
  <si>
    <t>Mateřská škola Hlučín, Cihelní, příspěvková organizace</t>
  </si>
  <si>
    <t>Mateřská škola Hlučín, Severní, příspěvková organizace</t>
  </si>
  <si>
    <t>Mateřská škola Holasovice, příspěvková organizace</t>
  </si>
  <si>
    <t>Mateřská škola Holčovice, okres Bruntál, příspěvková organizace</t>
  </si>
  <si>
    <t>Mateřská škola Horní Domaslavice, příspěvková organizace</t>
  </si>
  <si>
    <t>Mateřská škola Horní Životice, okres Bruntál, příspěvková organizace</t>
  </si>
  <si>
    <t>Mateřská škola Hradec nad Moravicí, okres Opava, příspěvková organizace</t>
  </si>
  <si>
    <t>Mateřská škola Jablunkov, Školní 800, příspěvková organizace</t>
  </si>
  <si>
    <t>Mateřská škola Jakartovice, příspěvková organizace</t>
  </si>
  <si>
    <t>Mateřská škola Jezdkovice</t>
  </si>
  <si>
    <t>Mateřská škola Jistebník, okres Nový Jičín, příspěvková organizace</t>
  </si>
  <si>
    <t>Mateřská škola Kamarád, Příbor, Frenštátská 1370</t>
  </si>
  <si>
    <t>Mateřská škola Karla Čapka 12a Krnov, okres Bruntál, příspěvková organizace</t>
  </si>
  <si>
    <t>Mateřská škola Kaštánek Návsí, příspěvková organizace</t>
  </si>
  <si>
    <t>Mateřská škola Kateřinice, příspěvková organizace</t>
  </si>
  <si>
    <t>Mateřská škola Klimkovice, příspěvková organizace</t>
  </si>
  <si>
    <t>Mateřská škola Klubíčko Ostrava-Hrabová, Příborská 28, příspěvková organizace</t>
  </si>
  <si>
    <t>Mateřská škola Kravaře, Petra z Kravař, příspěvková organizace</t>
  </si>
  <si>
    <t>Mateřská škola Kravaře-Kouty, příspěvková organizace</t>
  </si>
  <si>
    <t>Mateřská škola Krmelín, příspěvková organizace</t>
  </si>
  <si>
    <t>Mateřská škola Krnov, Hlubčická 89, okres Bruntál, příspěvková organizace</t>
  </si>
  <si>
    <t>Mateřská škola Krnov, Jiráskova 43, okres Bruntál, příspěvková organizace</t>
  </si>
  <si>
    <t>Mateřská škola Krnov, Maxima Gorkého 22, okres Bruntál, příspěvková organizace</t>
  </si>
  <si>
    <t>Mateřská škola Krnov, Mikulášská 8, okres Bruntál, příspěvková organizace</t>
  </si>
  <si>
    <t>Mateřská škola Krnov, náměstí Míru 12, okres Bruntál, příspěvková organizace</t>
  </si>
  <si>
    <t>Mateřská škola Krnov, Svatováclavská 13, okres Bruntál, příspěvková organizace</t>
  </si>
  <si>
    <t>Mateřská škola Krnov, Žižkova 34, okres Bruntál, příspěvková organizace</t>
  </si>
  <si>
    <t>Mateřská škola křesťanská Opava, Mnišská - příspěvková organizace</t>
  </si>
  <si>
    <t>Mateřská škola Lhotka, příspěvková organizace</t>
  </si>
  <si>
    <t>Mateřská škola Litultovice, příspěvková organizace</t>
  </si>
  <si>
    <t>Mateřská škola Máj Nový Jičín, K. Čapka 6</t>
  </si>
  <si>
    <t>Mateřská škola Malá Morávka, okres Bruntál, příspěvková organizace</t>
  </si>
  <si>
    <t>Mateřská škola Markvartovice, příspěvková organizace</t>
  </si>
  <si>
    <t>Mateřská škola Mateřídouška Frýdek-Místek, J. Božana 3141</t>
  </si>
  <si>
    <t>Mateřská škola Město Albrechtice,příspěvková organizace</t>
  </si>
  <si>
    <t>Mateřská škola Milotice nad Opavou, okres Bruntál, příspěvková organizace</t>
  </si>
  <si>
    <t>Mateřská škola Mokré Lazce, příspěvková organizace</t>
  </si>
  <si>
    <t>Mateřská škola Moravskoslezský Kočov, příspěvková organizace</t>
  </si>
  <si>
    <t>Mateřská škola Oborná, příspěvková organizace</t>
  </si>
  <si>
    <t>Mateřská škola Oldřišov, okres Opava, příspěvková organizace</t>
  </si>
  <si>
    <t>Mateřská škola Opava, 17. listopadu, příspěvková organizace</t>
  </si>
  <si>
    <t>Mateřská škola Opava, Edvarda Beneše - příspěvková organizace</t>
  </si>
  <si>
    <t>Mateřská škola Opava, Havlíčkova - příspěvková organizace</t>
  </si>
  <si>
    <t>Mateřská škola Opava, Heydukova - příspěvková organizace</t>
  </si>
  <si>
    <t>Mateřská škola Opava, Na Pastvisku - příspěvková organizace</t>
  </si>
  <si>
    <t>Mateřská škola Opava, Pekařská - příspěvková organizace</t>
  </si>
  <si>
    <t>Mateřská škola Opava, Riegerova - příspěvková organizace</t>
  </si>
  <si>
    <t>Mateřská škola Opava, Šrámkova, příspěvková organizace</t>
  </si>
  <si>
    <t>Mateřská škola Orlová - Lutyně K. Dvořáčka 1228 okres Karviná, příspěvková organizace</t>
  </si>
  <si>
    <t>Mateřská škola Orlová - Lutyně Na Vyhlídce 1143 okres Karviná, příspěvková organizace</t>
  </si>
  <si>
    <t>Mateřská škola Orlová - Lutyně Okružní 917 okres Karviná, příspěvková organizace</t>
  </si>
  <si>
    <t>Mateřská škola Orlová-Lutyně Ke Studánce 1033 okres Karviná, příspěvková organzace</t>
  </si>
  <si>
    <t>Mateřská škola Ostrava - Dubina, A. Gavlase 12A, příspěvková organizace</t>
  </si>
  <si>
    <t>Mateřská škola Ostrava - Dubina, F. Formana 13, příspěvková organizace</t>
  </si>
  <si>
    <t>Mateřská škola Ostrava - Hrabůvka, Adamusova 7, příspěvková organizace</t>
  </si>
  <si>
    <t>Mateřská škola Ostrava - Zábřeh, Volgogradská 4, příspěvková organizace</t>
  </si>
  <si>
    <t>Mateřská škola Ostrava, Blahoslavova 6, příspěvková organizace</t>
  </si>
  <si>
    <t>Mateřská škola Ostrava, Dvořákova 4, příspěvková organizace</t>
  </si>
  <si>
    <t>Mateřská škola Ostrava, Hornická 43A, příspěvková organizace</t>
  </si>
  <si>
    <t>Mateřská škola Ostrava, Křižíkova 18, příspěvková organizace</t>
  </si>
  <si>
    <t>Mateřská škola Ostrava, Lechowiczova 8, příspěvková organizace</t>
  </si>
  <si>
    <t>Mateřská škola Ostrava, Poděbradova 19, příspěvková organizace</t>
  </si>
  <si>
    <t>Mateřská škola Ostrava, Repinova 19, příspěvková organizace</t>
  </si>
  <si>
    <t>Mateřská škola Ostrava, Šafaříkova 9, příspěvková organizace</t>
  </si>
  <si>
    <t>Mateřská škola Ostrava, Špálova 32, příspěvková organizace</t>
  </si>
  <si>
    <t>Mateřská škola Ostrava, Varenská 2a, příspěvková organizace</t>
  </si>
  <si>
    <t>Mateřská škola Ostrava-Bartovice, Za Ještěrkou 8, příspěvková organizace</t>
  </si>
  <si>
    <t>Mateřská škola Ostrava-Mariánské Hory, Gen. Janka 1/1236, příspěvková organizace</t>
  </si>
  <si>
    <t>Mateřská škola Ostrava-Mariánské Hory, Zelená 73/A, příspěvková organizace</t>
  </si>
  <si>
    <t>Mateřská škola Ostrava-Martinov, příspěvková organizace</t>
  </si>
  <si>
    <t>Mateřská škola Ostrava-Michálkovice, Sládečkova 80, příspěvková organizace</t>
  </si>
  <si>
    <t>Mateřská škola Ostrava-Nová Bělá, Na Pláni 2, příspěvková organizace</t>
  </si>
  <si>
    <t>Mateřská škola Ostrava-Petřkovice, U Kaple 670, příspěvková organizace</t>
  </si>
  <si>
    <t>Mateřská škola Ostrava-Plesná, příspěvková organizace</t>
  </si>
  <si>
    <t>Mateřská škola Ostrava-Poruba, Čs. exilu 670, příspěvková organizace</t>
  </si>
  <si>
    <t>Mateřská škola Ostrava-Poruba, Dětská 920, příspěvková organizace</t>
  </si>
  <si>
    <t>Mateřská škola Ostrava-Poruba, Dvorní 763, příspěvková organizace</t>
  </si>
  <si>
    <t>Mateřská škola Ostrava-Poruba, Jana Šoupala 1611, příspěvková organizace</t>
  </si>
  <si>
    <t>Mateřská škola Ostrava-Poruba, Nezvalovo nám. 856, příspěvková organizace</t>
  </si>
  <si>
    <t>Mateřská škola Ostrava-Poruba, Oty Synka 1834, příspěvková organizace</t>
  </si>
  <si>
    <t>Mateřská škola Ostrava-Poruba, Sokolovská 1168, příspěvková organizace</t>
  </si>
  <si>
    <t>Mateřská škola Ostrava-Poruba, Ukrajinská 1530-1531, příspěvková organizace</t>
  </si>
  <si>
    <t>Mateřská škola Ostrava-Poruba, V. Makovského 4429, příspěvková organizace</t>
  </si>
  <si>
    <t>Mateřská škola Ostrava-Radvanice, Těšínská 279, příspěvková organizace</t>
  </si>
  <si>
    <t>Mateřská škola Ostrava-Stará Bělá, příspěvková organizace</t>
  </si>
  <si>
    <t>Mateřská škola Ostrava-Vítkovice, Prokopa Velikého 37, příspěvková organizace</t>
  </si>
  <si>
    <t>Mateřská škola Ostrava-Výškovice, Staňkova 2, příspěvková organizace</t>
  </si>
  <si>
    <t>Mateřská škola Ostrava-Zábřeh, Za Školou 1, příspěvková organizace</t>
  </si>
  <si>
    <t>Mateřská škola Paskov,příspěvková organizace</t>
  </si>
  <si>
    <t>Mateřská škola Petřvald, 2. května 1654, příspěvková organizace</t>
  </si>
  <si>
    <t>Mateřská škola Pohádka Frýdek-Místek, Třanovského 404</t>
  </si>
  <si>
    <t>Mateřská škola Pohoda Sviadnov</t>
  </si>
  <si>
    <t>Mateřská škola Pražmo, příspěvková organizace, okres Frýdek-Místek</t>
  </si>
  <si>
    <t>Mateřská škola Příbor, Pionýrů 1519, okres Nový Jičín, příspěvková organizace</t>
  </si>
  <si>
    <t>Mateřská škola Rohov, příspěvková organizace</t>
  </si>
  <si>
    <t>Mateřská škola Rybí, okres Nový Jičín, příspěvková organizace</t>
  </si>
  <si>
    <t>Mateřská škola Rychvald, Mírová 1744, okres Karviná, příspěvková organizace</t>
  </si>
  <si>
    <t>Mateřská škola Rýmařov, Jelínkova 3, příspěvková organizace</t>
  </si>
  <si>
    <t xml:space="preserve">Mateřská škola Sady Nový Jičín, Revoluční 52 </t>
  </si>
  <si>
    <t>Mateřská škola Sedmikrásky, Opava, příspěvková organizace</t>
  </si>
  <si>
    <t>Mateřská škola Skotnice, příspěvková organizace</t>
  </si>
  <si>
    <t>Mateřská škola Slezská Ostrava, Bohumínská 68, příspěvková organizace</t>
  </si>
  <si>
    <t>Mateřská škola Slezská Ostrava, Komerční 22a, příspěvková organizace</t>
  </si>
  <si>
    <t>Mateřská škola Slezská Ostrava, Požární 8, příspěvková organizace</t>
  </si>
  <si>
    <t>Mateřská škola Slezská Ostrava, Zámostní 31, příspěvková organizace</t>
  </si>
  <si>
    <t>Mateřská škola Slunečnice, Krnov, příspěvková organizace</t>
  </si>
  <si>
    <t>Mateřská škola Sluníčko Opava, Krnovská - příspěvková organizace</t>
  </si>
  <si>
    <t>Mateřská škola Sněženka Frýdek-Místek, Josefa Lady 1790</t>
  </si>
  <si>
    <t>Mateřská škola Srdíčko Opava, Zborovská - příspěvková organizace</t>
  </si>
  <si>
    <t>Mateřská škola Staré Heřminovy, okres Bruntál, příspěvková organizace</t>
  </si>
  <si>
    <t>Mateřská škola Staré Město, okres Bruntál, příspěvková organizace</t>
  </si>
  <si>
    <t>Mateřská škola Starý Jičín, příspěvková organizace</t>
  </si>
  <si>
    <t>Mateřská škola Stěbořice, příspěvková organizace</t>
  </si>
  <si>
    <t>Mateřská škola Studénka</t>
  </si>
  <si>
    <t>Mateřská škola Šenov, příspěvková organizace</t>
  </si>
  <si>
    <t>Mateřská škola Trojlístek Nový Jičín, Trlicova 8</t>
  </si>
  <si>
    <t>Mateřská škola Velká Štáhle, příspěvková organizace</t>
  </si>
  <si>
    <t>Mateřská škola Velké Hoštice, okres Opava, příspěvková organizace</t>
  </si>
  <si>
    <t>Mateřská škola Vendryně č.1, okres Frýdek-Místek, příspěvková organizace</t>
  </si>
  <si>
    <t>Mateřská škola Vítkov, Husova 629, okres Opava, příspěvková organizace</t>
  </si>
  <si>
    <t>Mateřská škola Vratimov, Na Vyhlídce 25</t>
  </si>
  <si>
    <t>Mateřská škola Vrbno pod Pradědem, Jesenická 448, okres Bruntál, příspěvková organizace</t>
  </si>
  <si>
    <t>Mateřská škola Vrbno pod Pradědem, Ve Svahu 578, okres Bruntál, příspěvková organizace</t>
  </si>
  <si>
    <t>Mateřská škola Vyšní Lhoty, okres Frýdek-Místek, příspěvková organizace</t>
  </si>
  <si>
    <t>Mateřská škola, Na Jízdárně 19a, příspěvková organizace</t>
  </si>
  <si>
    <t>Mateřská škola, Třinec, Nerudova 313, příspěvková organizace</t>
  </si>
  <si>
    <t>Mateřská škola, Třinec, Slezská 778, příspěvková organizace</t>
  </si>
  <si>
    <t>Mateřské školy Kopřivnice okres Nový Jičín, příspěvková organizace</t>
  </si>
  <si>
    <t>Polská základní škola - Polska Szkoła Podstawowa im. Wisławy Szymborskiej, Vendryně, příspěvková organizace</t>
  </si>
  <si>
    <t>Středisko volného času Amos, Český Těšín, příspěvková organizace</t>
  </si>
  <si>
    <t>Středisko volného času Bruntál, příspěvková organizace</t>
  </si>
  <si>
    <t>Středisko volného času Budišov nad Budišovkou, příspěvková organizace</t>
  </si>
  <si>
    <t>Středisko volného času Fokus, Nový Jičín</t>
  </si>
  <si>
    <t>Středisko volného času Klíč, příspěvková organizace</t>
  </si>
  <si>
    <t>Středisko volného času Korunka Ostrava-Mariánské Hory, příspěvková organizace</t>
  </si>
  <si>
    <t>Středisko volného času Méďa, Krnov, Dobrovského 16, příspěvková organizace</t>
  </si>
  <si>
    <t>Středisko volného času Odry, příspěvková organizace</t>
  </si>
  <si>
    <t>Středisko volného času Ostrava-Moravská Ostrava, příspěvková organizace</t>
  </si>
  <si>
    <t>Středisko volného času Ostrava-Zábřeh, příspěvková organizace</t>
  </si>
  <si>
    <t>Středisko volného času Rýmařov, okres Bruntál</t>
  </si>
  <si>
    <t>Středisko volného času Vítkov, příspěvková organizace</t>
  </si>
  <si>
    <t>Středisko volného času, Opava, příspěvková organizace</t>
  </si>
  <si>
    <t>Školní jídelna Jablunkov, Lesní 190, příspěvková organizace</t>
  </si>
  <si>
    <t>Školní jídelna Komenského, Příbor, ul. Komenského čp. 458</t>
  </si>
  <si>
    <t>Školní jídelna Krnov, Albrechtická 2, okres Bruntál, příspěvková organizace</t>
  </si>
  <si>
    <t>Školní jídelna Krnov, náměstí Hrdinů 1, okres Bruntál, příspěvková organizace</t>
  </si>
  <si>
    <t>Školní jídelna Slavkov, příspěvková organizace</t>
  </si>
  <si>
    <t>Waldorfská základní škola a mateřská škola Ostrava, příspěvková organizace</t>
  </si>
  <si>
    <t>Základní škola  a Mateřská škola Cihelní, Karviná, příspěvková organizace</t>
  </si>
  <si>
    <t>Základní škola a gymnázium Vítkov, příspěvková organizace</t>
  </si>
  <si>
    <t>Základní škola a Mateřská škola Albrechtice</t>
  </si>
  <si>
    <t>Základní škola a Mateřská škola Albrechtičky, příspěvková organizace</t>
  </si>
  <si>
    <t>Základní škola a Mateřská škola Aloise Jiráska Dolní Lutyně Komenského 1000 okres Karviná, příspěvková organizace</t>
  </si>
  <si>
    <t>Základní škola a Mateřská škola Andělská Hora, okres Bruntál</t>
  </si>
  <si>
    <t>Základní škola a mateřská škola Bělá, okres Opava, příspěvková organizace</t>
  </si>
  <si>
    <t>Základní škola a Mateřská škola Bernartice nad Odrou, příspěvková organizace</t>
  </si>
  <si>
    <t>Základní škola a Mateřská škola Bílov, okres Nový Jičín, příspěvková organizace</t>
  </si>
  <si>
    <t>Základní škola a Mateřská škola Bílovec, Komenského 701/3, příspěvková organizace</t>
  </si>
  <si>
    <t>Základní škola a Mateřská škola Bohumín - Skřečoň, 1. máje 217, okres Karviná, příspěvková organizace</t>
  </si>
  <si>
    <t>Základní škola a Mateřská škola Bohumín Bezručova 190 okres Karviná, příspěvková organizace</t>
  </si>
  <si>
    <t>Základní škola a Mateřská škola Bohumín, Čs. armády 1026, okres Karviná, příspěvková organizace</t>
  </si>
  <si>
    <t>Základní škola a Mateřská škola Bohumín, tř. Dr. E. Beneše 456, okres Karviná, příspěvková organizace</t>
  </si>
  <si>
    <t>Základní škola a mateřská škola Bohuslavice, příspěvková organizace</t>
  </si>
  <si>
    <t>Základní škola a Mateřská škola Bolaticce, příspěvková organizace</t>
  </si>
  <si>
    <t>Základní škola a Mateřská škola Branka u Opavy, příspěvková organizace</t>
  </si>
  <si>
    <t>Základní škola a Mateřská škola Brantice, okres Bruntál, příspěvková organizace</t>
  </si>
  <si>
    <t>Základní škola a Mateřská škola Bravantice, příspěvková organizace</t>
  </si>
  <si>
    <t>Základní škola a Mateřská škola Brumovice, okres Opava, příspěvková organizace</t>
  </si>
  <si>
    <t>Základní škola a Mateřská škola Bruzovice</t>
  </si>
  <si>
    <t>Základní škola a Mateřská škola Březová, okres Opava, příspěvková organizace</t>
  </si>
  <si>
    <t>Základní škola a Mateřská škola Bukovec, příspěvková organizace</t>
  </si>
  <si>
    <t>Základní škola a mateřská škola Bystřice 848, okres Frýdek-Místek, příspěvková organizace</t>
  </si>
  <si>
    <t>Základní škola a Mateřská škola Český Těšín Hrabina, příspěvková organizace</t>
  </si>
  <si>
    <t>Základní škola a mateřská škola Český Těšín Kontešinec, příspěvková organizace</t>
  </si>
  <si>
    <t>Základní škola a mateřská škola Český Těšín Pod Zvonek, příspěvková organizace</t>
  </si>
  <si>
    <t>Základní škola a Mateřská škola Darkovice, příspěvková organizace</t>
  </si>
  <si>
    <t>Základní škola a Mateřská škola Dělnická, Karviná, příspěvková organizace</t>
  </si>
  <si>
    <t>Základní škola a Mateřská škola Dětřichov nad Bystřicí, okres Bruntál, příspěvková organizace</t>
  </si>
  <si>
    <t>Základní škola a mateřská škola Dobratice, okres Frýdek-Místek, příspěvková organizace</t>
  </si>
  <si>
    <t>Základní škola a Mateřská škola Dolní Domaslavice, okres Frýdek-Místek, příspěvková organizace</t>
  </si>
  <si>
    <t>Základní škola a Mateřská škola Dolní Lomná 149, příspěvková organizace</t>
  </si>
  <si>
    <t>Základní škola a Mateřská škola Dolní Moravice, okres Bruntál, příspěvková organizace</t>
  </si>
  <si>
    <t>Základní škola a Mateřská škola Dolní Životice, příspěvková organizace</t>
  </si>
  <si>
    <t>Základní škola a Mateřská škola Družby, Karviná, příspěvková organizace</t>
  </si>
  <si>
    <t>Základní škola a mateřská škola Dvorce, okres Bruntál, příspěvková organizace</t>
  </si>
  <si>
    <t>Základní škola a Mateřská škola Františka Palackého Hodslavice, příspěvková organizace</t>
  </si>
  <si>
    <t>Základní škola a Mateřská škola Frenštát pod Radhoštěm, Tyršova 913, okres Nový Jičín</t>
  </si>
  <si>
    <t>Základní škola a Mateřská škola Frenštát pod Radhoštěm, Záhuní 408, okres Nový Jičín</t>
  </si>
  <si>
    <t>Základní škola a mateřská škola Frýdek-Místek - Skalice 192, příspěvková organizace</t>
  </si>
  <si>
    <t>Základní škola a mateřská škola Frýdek-Místek, El. Krásnohorské 2254</t>
  </si>
  <si>
    <t>Základní škola a mateřská škola Frýdek-Místek, Jana Čapka 2555</t>
  </si>
  <si>
    <t>Základní škola a mateřská škola Frýdek-Místek, Lískovec, K Sedlištím 320</t>
  </si>
  <si>
    <t>Základní škola a mateřská škola Frýdek-Místek-Chlebovice, Pod Kabáticí 107, příspěvková organizace</t>
  </si>
  <si>
    <t>Základní škola a mateřská škola Gustawa Przeczka s polským jazykem vyučovacím, Třinec, Nádražní 10, příspěvková organizace</t>
  </si>
  <si>
    <t>Základní škola a mateřská škola Hať, příspěvková organizace</t>
  </si>
  <si>
    <t>Základní škola a Mateřská škola Havířov - Bludovice, Frýdecká, příspěvková organizace</t>
  </si>
  <si>
    <t>Základní škola a Mateřská škola Havířov - Město, Na Nábřeží, příspěvková organizace</t>
  </si>
  <si>
    <t>Základní škola a Mateřská škola Havířov - Životice, Zelená, příspěvková organizace</t>
  </si>
  <si>
    <t>Základní škola a Mateřská škola Hladké Životice, příspěvková organizace</t>
  </si>
  <si>
    <t>Základní škola a Mateřská škola Hlavnice, okres Opava, příspěvková organizace</t>
  </si>
  <si>
    <t>Základní škola a mateřská škola Hlučín - Bobrovníky, příspěvková organizace</t>
  </si>
  <si>
    <t>Základní škola a mateřská škola Hlučín-Darkovičky, příspěvková organizace</t>
  </si>
  <si>
    <t>Základní škola a Mateřská škola Hněvošice, okres Opava, příspěvková organizace</t>
  </si>
  <si>
    <t>Základní škola a Mateřská škola Horní Benešov, okres Bruntál, příspěvková organizace</t>
  </si>
  <si>
    <t>Základní škola a Mateřská škola Horní Bludovice, příspěvková organizace</t>
  </si>
  <si>
    <t>Základní škola a Mateřská škola Horní Město, okres Bruntál, příspěvková organizace</t>
  </si>
  <si>
    <t>Základní škola a mateřská škola Horní Suchá, příspěvková organizace</t>
  </si>
  <si>
    <t>Základní škola a Mateřská škola Hostašovice, příspěvková organizace</t>
  </si>
  <si>
    <t>Základní škola a Mateřská škola Hošťálkovy, okres Bruntál, příspěvková organizace</t>
  </si>
  <si>
    <t>Základní škola a Mateřská škola Hrabyně, okres Opava, příspěvková organizace</t>
  </si>
  <si>
    <t>Základní škola a Mateřská škola Hrádek 144, okres Frýdek-Místek, příspěvková organizace</t>
  </si>
  <si>
    <t>Základní škola a Mateřská škola Chlebičov, příspěvková organizace</t>
  </si>
  <si>
    <t>Základní škola a Mateřská škola Chotěbuz, příspěvková organizace</t>
  </si>
  <si>
    <t>Základní škola a Mateřská škola Chuchelná, příspěvková organizace</t>
  </si>
  <si>
    <t>Základní škola a Mateřská škola Jakubčovice nad Odrou okres Nový Jičín, příspěvková organizace</t>
  </si>
  <si>
    <t>Základní škola a Mateřská škola Janovice, okres Frýdek-Místek, příspěvková organizace</t>
  </si>
  <si>
    <t>Základní škola a Mateřská škola Jindřichov, okres Bruntál</t>
  </si>
  <si>
    <t>Základní škola a mateřská škola Karla Svolinského, Kunčice pod Ondřejníkem</t>
  </si>
  <si>
    <t>Základní škola a Mateřská škola Karlova Studánka, okres Bruntál, příspěvková organizace</t>
  </si>
  <si>
    <t>Základní škola a Mateřská škola Karlovice, okres Bruntál</t>
  </si>
  <si>
    <t>Základní škola a mateřská škola Kobeřice, okres Opava, příspěvková organizace</t>
  </si>
  <si>
    <t>Základní škola a Mateřská škola Kopřivnice, 17. listopadu 1225 okres Nový Jičín, příspěvková organizace</t>
  </si>
  <si>
    <t>Základní škola a Mateřská škola Kozlovice, příspěvková organizace</t>
  </si>
  <si>
    <t>Základní škola a mateřská škola Kozmice, okres Opava, příspěvková organizace</t>
  </si>
  <si>
    <t>Základní škola a Mateřská škola Kujavy, okres Nový Jičín, příspěvková organizace</t>
  </si>
  <si>
    <t>Základní škola a Mateřská škola Kunín, okres Nový Jičín, příspěvková organizace</t>
  </si>
  <si>
    <t>Základní škola a Mateřská škola Kyjovice, příspěvková organizace</t>
  </si>
  <si>
    <t>Základní škola a Mateřská škola Leoše Janáčka Hukvaldy, příspěvková organizace</t>
  </si>
  <si>
    <t>Základní škola a Mateřská škola Lichnov, okres Bruntál, příspěvková organi</t>
  </si>
  <si>
    <t>Základní škola a Mateřská škola Lichnov, okres Nový Jičín, příspěvková organizace</t>
  </si>
  <si>
    <t>Základní škola a Mateřská škola Litultovice, okres Opava, příspěvková organizace</t>
  </si>
  <si>
    <t>Základní škola a Mateřská škola Lomnice, okres Bruntál, příspěvková organizace</t>
  </si>
  <si>
    <t>Základní škola a mateřská škola Lučina, okres Frýdek-Místek, příspěvková organizace</t>
  </si>
  <si>
    <t>Základní škola a mateřská škola Ludgeřovice, příspěvková organizace</t>
  </si>
  <si>
    <t>Základní škola a Mateřská škola Majakovského, Karviná, příspěvková organizace</t>
  </si>
  <si>
    <t>Základní škola a Mateřská škola Mankovice, příspěvková organizace</t>
  </si>
  <si>
    <t>Základní škola a Mateřská škola Mendelova, Karviná, příspěvková organizace</t>
  </si>
  <si>
    <t>Základní škola a Mateřská škola Milíkov, příspěvková organizace</t>
  </si>
  <si>
    <t>Základní škola a mateřská škola Morávka, příspěvková organizace</t>
  </si>
  <si>
    <t>Základní škola a Mateřská škola Mořkov okres Nový Jičín, příspěvková organizace</t>
  </si>
  <si>
    <t>Základní škola a mateřská škola Mosty u Jablunkova 750, příspěvková organizace</t>
  </si>
  <si>
    <t>Základní škola a Mateřská škola Mošnov, příspěvková organizace</t>
  </si>
  <si>
    <t>Základní škola a mateřská škola MUDr. Emílie Lukášové Ostrava-Hrabůvka, Klegova 29, příspěvková organizace</t>
  </si>
  <si>
    <t>Základní škola a mateřská škola Naděje Frýdek-Místek, Škarabelova 562</t>
  </si>
  <si>
    <t>Základní škola a Mateřská škola Neplachovice, okres Opava, příspěvková organizace</t>
  </si>
  <si>
    <t>Základní škola a mateřská škola Nošovice, příspěvková organizace</t>
  </si>
  <si>
    <t>Základní škola a mateřská škola Nýdek, příspěvková organizace</t>
  </si>
  <si>
    <t>Základní škola a mateřská škola obce Zbyslavice, příspěvková organizace</t>
  </si>
  <si>
    <t>Základní škola a mateřská škola Olbramice, příspěvková organizace</t>
  </si>
  <si>
    <t>Základní škola a Mateřská škola Opava - Komárov - příspěvková organizace</t>
  </si>
  <si>
    <t>Základní škola a Mateřská škola Opava - Suché Lazce - příspěvková organizace</t>
  </si>
  <si>
    <t>Základní škola a Mateřská škola Opava - Vávrovice - příspěvková organizace</t>
  </si>
  <si>
    <t>Základní škola a Mateřská škola Opava-Malé Hoštice - příspěvková organizace</t>
  </si>
  <si>
    <t>Základní škola a Mateřská škola Osoblaha, příspěvková organizace</t>
  </si>
  <si>
    <t>Základní škola a mateřská škola Ostrava, Ostrčilova 1, příspěvková organizace</t>
  </si>
  <si>
    <t>Základní škola a mateřská škola Ostrava-Bělský Les, B. Dvorského 1, příspěvková organizace</t>
  </si>
  <si>
    <t>Základní škola a mateřská škola Ostrava-Dubina, V. Košaře 6, příspěvková organizace</t>
  </si>
  <si>
    <t>Základní škola a mateřská škola Ostrava-Hošťálkovice, Výhledy 210, příspěvková organizace</t>
  </si>
  <si>
    <t>Základní škola a mateřská škola Ostrava-Hrabůvka, A. Kučery 20, příspěvková organizace</t>
  </si>
  <si>
    <t>Základní škola a mateřská škola Ostrava-Hrabůvka, Krestova 36, příspěvková organizace</t>
  </si>
  <si>
    <t>Základní škola a mateřská škola Ostrava-Hrabůvka, Mitušova 16, příspěvková organizace</t>
  </si>
  <si>
    <t>Základní škola a mateřská škola Ostrava-Krásné Pole, Družební 336, příspěvková organizace</t>
  </si>
  <si>
    <t>Základní škola a mateřská škola Ostrava-Lhotka, příspěvková organizace</t>
  </si>
  <si>
    <t>Základní škola a Mateřská škola Ostrava-Proskovice, Staroveská 62, příspěvková organizace</t>
  </si>
  <si>
    <t>Základní škola a mateřská škola Ostrava-Svinov, příspěvková organizace</t>
  </si>
  <si>
    <t>Základní škola a mateřská škola Ostrava-Výškovice, Šeříková 33, příspěvková organizace</t>
  </si>
  <si>
    <t>Základní škola a mateřská škola Ostrava-Zábřeh, Březinova 52, příspěvková organizace</t>
  </si>
  <si>
    <t>Základní škola a mateřská škola Ostrava-Zábřeh, Horymírova 100, příspěvková organizace</t>
  </si>
  <si>
    <t>Základní škola a mateřská škola Ostrava-Zábřeh, Kosmonautů 13, příspěvková organizace</t>
  </si>
  <si>
    <t>Základní škola a mateřská škola Ostrava-Zábřeh, Kosmonautů 15, příspěvková organizace</t>
  </si>
  <si>
    <t>Základní škola a mateřská škola Ostrava-Zábřeh, Volgogradská 6B, příspěvková organizace</t>
  </si>
  <si>
    <t>Základní škola a Mateřská škola Ostravice, příspěvková organizace</t>
  </si>
  <si>
    <t>Základní škola a Mateřská škola Otice - příspěvková organizace</t>
  </si>
  <si>
    <t>Základní škola a mateřská škola Palkovice, okres Frýdek-Místek, příspěvková organizace</t>
  </si>
  <si>
    <t>Základní škola a Mateřská škola Petrovice u Karviné, příspěvková organizace</t>
  </si>
  <si>
    <t>Základní škola a Mateřská škola Písečná, příspěvková organizace</t>
  </si>
  <si>
    <t>Základní škola a mateřská škola Písek, příspěvková organizace</t>
  </si>
  <si>
    <t>Základní škola a Mateřská škola Píšť, příspěvková organizace</t>
  </si>
  <si>
    <t>Základní škola a Mateřská škola Prameny, Karviná, příspěvková organizace</t>
  </si>
  <si>
    <t>Základní škola a Mateřská škola Pržno, okres Frýdek-Místek, příspěvková organizace</t>
  </si>
  <si>
    <t>Základní škola a mateřská škola Pstruží, příspěvková organizace</t>
  </si>
  <si>
    <t>Základní škola a Mateřská škola Pustá Polom, příspěvková organizace</t>
  </si>
  <si>
    <t>Základní škola a mateřská škola Pustějov, příspěvková organizace</t>
  </si>
  <si>
    <t>Základní škola a Mateřská škola Raduň, příspěvková organizace</t>
  </si>
  <si>
    <t>Základní škola a mateřská škola Raškovice</t>
  </si>
  <si>
    <t>Základní škola a Mateřská škola Razová, příspěvková organizace</t>
  </si>
  <si>
    <t>Základní škola a Mateřská škola Ropice, příspěvková organizace</t>
  </si>
  <si>
    <t>Základní škola a Mateřská škola Rudná pod Pradědem, příspěvková organizace</t>
  </si>
  <si>
    <t>Základní škola a Mateřská škola Ryžoviště, okres Bruntál, příspěvková organizace</t>
  </si>
  <si>
    <t>Základní škola a Mateřská škola Řepiště, příspěvková organizace</t>
  </si>
  <si>
    <t>Základní škola a mateřská škola s polským jazykem vyučovacím - Szkoła Podstawowa i Przedszkole, Karviná Fryštát, Dr. Olszaka 156</t>
  </si>
  <si>
    <t>Základní škola a mateřská škola s polským jazykem vyučovacím Albrechtice, Školní 11, okres Karviná, příspěvková organizace</t>
  </si>
  <si>
    <t>Základní škola a Mateřská škola s polským jazykem vyučovacím Bukovec, příspěvková organizace</t>
  </si>
  <si>
    <t>Základní škola a Mateřská škola s polským jazykem vyučovacím Dolní Lutyně Koperníkova 652 okres Karviná, příspěvková organizace</t>
  </si>
  <si>
    <t>Základní škola a Mateřská škola s polským jazykem vyučovacím Havířov - Bludovice, Selská, příspěvková organizace</t>
  </si>
  <si>
    <t>Základní škola a mateřská škola s polským jazykem vyučovacím Horní Suchá, příspěvková organizace</t>
  </si>
  <si>
    <t>Základní škola a mateřská škola s polským jazykem vyučovacím Jana Kubisze, Szkoła Podstawowa i Przedszkole im. Jana Kubisza Hnojník, příspěvková organizace</t>
  </si>
  <si>
    <t>Základní škola a mateřská škola s polským jazykem vyučovacím Návsí, příspěvková organizace</t>
  </si>
  <si>
    <t>Základní škola a mateřská škola s polským jazykem vyučovacím Szkoła Podstawowa i Przedszkole příspěvková organizace 739 98 Mosty u Jablunkova 750</t>
  </si>
  <si>
    <t>Základní škola a mateřská škola s polským vyučovacím jazykem Orlová, příspěvková organizace</t>
  </si>
  <si>
    <t>Základní škola a Mateřská škola s polským vyučovacím jazykem Zwirki i Wigury Těrlicko, příspěvková organizace</t>
  </si>
  <si>
    <t>Základní škola a Mateřská škola Sedlnice</t>
  </si>
  <si>
    <t>Základní škola a Mateřská škola Skřipov, okres Opava, příspěvková organizace</t>
  </si>
  <si>
    <t>Základní škola a Mateřská škola Slatina, okres Nový Jičín, příspěvková organizace</t>
  </si>
  <si>
    <t>Základní škola a Mateřská škola Slavkov, okres Opava, příspěvková organizace</t>
  </si>
  <si>
    <t>Základní škola a Mateřská škola Slezské Rudoltice, příspěvková organizace</t>
  </si>
  <si>
    <t>Základní škola a Mateřská škola Slovenská, Karviná, příspěvková organizace</t>
  </si>
  <si>
    <t>Základní škola a Mateřská škola Služovice, okr. Opava, příspěvková organizace</t>
  </si>
  <si>
    <t>Základní škola a Mateřská škola Smilovice, okres Frýdek-Místek, příspěvková organizace</t>
  </si>
  <si>
    <t>Základní škola a Mateřská škola Soběšovice, okres Frýdek-Místek, příspěvková organizace</t>
  </si>
  <si>
    <t>Základní škola a Mateřská škola Spálov, příspěvková organizace</t>
  </si>
  <si>
    <t>Základní škola a mateřská škola Stanisława Hadyny s polským jazykem vyučovacím Bystřice 366 okres Frýdek-Místek, příspěvková organizace</t>
  </si>
  <si>
    <t>Základní škola a Mateřská škola Stará Ves nad Ondřejnicí, příspěvková organizace</t>
  </si>
  <si>
    <t>Základní škola a mateřská škola Stará Ves, okres Bruntál, příspěvková organizace</t>
  </si>
  <si>
    <t>Základní škola a mateřská škola Staré Město, okres Frýdek-Místek, příspěvková organizace</t>
  </si>
  <si>
    <t>Základní škola a Mateřská škola Staříč, okres Frýdek-Místek, příspěvková organizace</t>
  </si>
  <si>
    <t>Základní škola a Mateřská škola Stonava</t>
  </si>
  <si>
    <t>Základní škola a Mateřská škola Strahovice, příspěvková organizace</t>
  </si>
  <si>
    <t>Základní škola a Mateřská škola Střítež, okres Frýdek-Místek, příspěvková organizace</t>
  </si>
  <si>
    <t>Základní škola a Mateřská škola Sudice, příspěvková organizace</t>
  </si>
  <si>
    <t>Základní škola a mateřská škola Suchdol nad Odrou, příspěvková organizace</t>
  </si>
  <si>
    <t>Základní škola a Mateřská škola Šenov u Nového Jičína, příspěvková organizace</t>
  </si>
  <si>
    <t>Základní škola a mateřská škola Šilheřovice, příspěvková organizace</t>
  </si>
  <si>
    <t>Základní škola a Mateřská škola Široká Niva, okres Bruntál, příspěvková organizace</t>
  </si>
  <si>
    <t>Základní škola a Mateřská škola Školská, Karviná, příspěvková organizace</t>
  </si>
  <si>
    <t>Základní škola a mateřská škola Štěpánkovice, příspěvková organizace</t>
  </si>
  <si>
    <t>Základní škola a Mateřská škola Štramberk</t>
  </si>
  <si>
    <t>Základní škola a Mateřská škola T. G. Masaryka Bílovec, Ostravská 658/28, příspěvková organizace</t>
  </si>
  <si>
    <t>Základní škola a Mateřská škola T. G. Masaryka Fulnek, příspěvková organizace</t>
  </si>
  <si>
    <t>Základní škola a Mateřská škola Těrllicko, příspěvková organizace</t>
  </si>
  <si>
    <t>Základní škola a Mateřská škola Těškovice, příspěvková organizace</t>
  </si>
  <si>
    <t>Základní škola a mateřská škola Tichá, příspěvková organizace</t>
  </si>
  <si>
    <t>Základní škola a Mateřská škola Tísek, příspěvková organizace</t>
  </si>
  <si>
    <t>Základní škola a mateřská škola Třanovice, příspěvková organizace</t>
  </si>
  <si>
    <t>Základní škola a Mateřská škola Třemešná</t>
  </si>
  <si>
    <t>Základní škola a Mateřská škola U Lesa, Karviná, příspěvková organizace</t>
  </si>
  <si>
    <t>Základní škola a Mateřská škola U Studny, Karviná, příspěvková organizace</t>
  </si>
  <si>
    <t>Základní škola a Mateřská škola Úvalno, okres Bruntál, příspěvková organizace</t>
  </si>
  <si>
    <t>Základní škola a Mateřská škola Václavovice, příspěvková organizace</t>
  </si>
  <si>
    <t>Základní škola a Mateřská škola Velká Polom, příspěvková organizace</t>
  </si>
  <si>
    <t>Základní škola a Mateřská škola Velké Heraltice, příspěvková organizace</t>
  </si>
  <si>
    <t>Základní škola a Mateřská škola Veřovice, příspěvková organizace</t>
  </si>
  <si>
    <t>Základní škola a Mateřská škola Větřkovice okres Opava, příspěvková organizace</t>
  </si>
  <si>
    <t>Základní škola a mateřská škola Vřesina, okres Opava - příspěvková organizace</t>
  </si>
  <si>
    <t>Základní škola a Mateřská škola Vřesina, okres Ostrava-město, příspěvková organizace</t>
  </si>
  <si>
    <t>Základní škola a Mateřská škola Zátor, příspěvková organizace</t>
  </si>
  <si>
    <t>Základní škola a Mateřská škola Závišice, příspěvková organizace</t>
  </si>
  <si>
    <t>Základní škola a mateřská škola Žabeň, příspěvková organizace</t>
  </si>
  <si>
    <t>Základní škola a Mateřská škola Ženklava příspěvková organizace</t>
  </si>
  <si>
    <t>Základní škola a Mateřská škola Žimrovice</t>
  </si>
  <si>
    <t>Základní škola a Mateřská škola Životice u Nového Jičína, příspěvková organizace</t>
  </si>
  <si>
    <t>Základní škola a Mateřská škola, Baška, příspěvková organizace</t>
  </si>
  <si>
    <t>Základní škola a Mateřská škola, Libhošť 90, příspěvková organizace</t>
  </si>
  <si>
    <t>Základní škola a Mateřská škola, Szkoła Podstawowa, Przedszkole Košařiska, příspěvková organizace</t>
  </si>
  <si>
    <t>Základní škola a mateřská škola, Třinec, Kaštanová 412, příspěvková organizace</t>
  </si>
  <si>
    <t>Základní škola a mateřská škola, Třinec, Koperníkova 696, příspěvková organizace</t>
  </si>
  <si>
    <t>Základní škola a mateřská škola, Třinec, Míru 247, příspěvková organizace</t>
  </si>
  <si>
    <t>Základní škola a mateřská škola, Třinec, Oldřichovice 275, příspěvková organizace</t>
  </si>
  <si>
    <t>Základní škola a Mateřská školaVelké Albrechtice, příspěvková organizace</t>
  </si>
  <si>
    <t>Základní škola a waldorfská základní škola, Ostrava-Poruba, příspěvková organizace</t>
  </si>
  <si>
    <t>Základní škola a Základní umělecká škola Petřvald, Školní 246, příspěvková organizace</t>
  </si>
  <si>
    <t>Základní škola Adolfa Zábranského Rybí, příspěvková organizace</t>
  </si>
  <si>
    <t>Základní škola Bartošovice okres Nový Jičín, příspěvková organizace</t>
  </si>
  <si>
    <t>Základní škola Borovského</t>
  </si>
  <si>
    <t>Základní škola Bruntál, Cihelní 6, příspěvková organizace</t>
  </si>
  <si>
    <t>Základní škola Bruntál, Jesenická 10, příspěvková organizace</t>
  </si>
  <si>
    <t>Základní škola Bruntál, Okružní 38, příspěvková organizace</t>
  </si>
  <si>
    <t>Základní škola Bruntál, Školní 2, příspěvková organizace</t>
  </si>
  <si>
    <t>Základní škola Břidličná</t>
  </si>
  <si>
    <t>Základní škola Budišov nad Budišovkou, okres Opava, příspěvková organizace</t>
  </si>
  <si>
    <t>Základní škola Čeladná, příspěvková organizace</t>
  </si>
  <si>
    <t>Základní škola Dany a Emila Zátopkových, Třinec, příspěvková organizace</t>
  </si>
  <si>
    <t>Základní škola Děhylov, okres Opava, příspěvková organizace</t>
  </si>
  <si>
    <t>Základní škola Dětmarovice,okres Karviná příspěvková organizace</t>
  </si>
  <si>
    <t>Základní škola Dobrá, příspěvková organizace</t>
  </si>
  <si>
    <t>Základní škola Dolní Benešov, příspěvková organizace</t>
  </si>
  <si>
    <t>Základní škola Dolní Lhota, příspěvková organizace</t>
  </si>
  <si>
    <t>Základní škola Doubrava, okres Karviná, příspěvková organizace</t>
  </si>
  <si>
    <t>Základní škola dr. Milady Horákové Kopřivnice, Obránců míru 369 okres Nový Jičín</t>
  </si>
  <si>
    <t>Základní škola dr. Miroslava Tyrše, Hlučín, Tyršova 2, okres Opava, příspěvková organizace</t>
  </si>
  <si>
    <t>Základní škola Emila Zátopka Kopřivnice, Pionýrská 791 okres Nový Jičín</t>
  </si>
  <si>
    <t>Základní škola Františka kardinála Tomáška Studénka, příspěvková organizace</t>
  </si>
  <si>
    <t>Základní škola Fryčovice, okres Frýdek-Místek, příspěvková organizace</t>
  </si>
  <si>
    <t>Základní škola Frýdek-Místek, 1. máje 1700</t>
  </si>
  <si>
    <t>Základní škola Frýdek-Místek, Československé armády 570</t>
  </si>
  <si>
    <t>Základní škola Frýdek-Místek, Jiřího z Poděbrad 3109</t>
  </si>
  <si>
    <t>Základní škola Frýdek-Místek, Komenského 402</t>
  </si>
  <si>
    <t>Základní škola Frýdek-Místek, Pionýrů 400</t>
  </si>
  <si>
    <t>Základní škola Frýdlant nad Ostravicí, Komenského 420, okres Frýdek-Místek, příspěvková organizace</t>
  </si>
  <si>
    <t>Základní škola Frýdlant nad Ostravicí, náměstí T. G. Masaryka 1260, okres Frýdek-Místek, příspěvková organizace</t>
  </si>
  <si>
    <t>Základní škola generála Heliodora Píky a Mateřská škola Štítina, okres Opava, příspěvková organizace</t>
  </si>
  <si>
    <t>Základní škola generála Zdeňka Škarvady, Ostrava-Poruba, příspěvková organizace</t>
  </si>
  <si>
    <t>Základní škola H. Sienkiewicze s polským jazykem vyučovacím Jablunkov, příspěvková organizace</t>
  </si>
  <si>
    <t>Základní škola Háj ve Slezsku, okres Opava, příspěvková organizace</t>
  </si>
  <si>
    <t>Základní škola Havířov - Město, 1. máje 10a, okres Karviná, příspěvková organizace</t>
  </si>
  <si>
    <t>Základní škola Havířov - Město, Gorkého 1/329, okres Karviná</t>
  </si>
  <si>
    <t>Základní škola Havířov - Město, M. Kudeříkové 14, okres Karviná, příspěvková organizace</t>
  </si>
  <si>
    <t>Základní škola Havířov - Město, Žákovská 1/1006, okres Karviná</t>
  </si>
  <si>
    <t>Základní škola Havířov - Podlesí, K.Světlé 1/1372, okres Karviná</t>
  </si>
  <si>
    <t>Základní škola Havířov - Podlesí, Mládežnická 11/1564, okres Karviná, příspěvková organizace</t>
  </si>
  <si>
    <t>Základní škola Havířov - Šumbark, Gen. Svobody 16/284, okres Karviná</t>
  </si>
  <si>
    <t>Základní škola Havířov - Šumbark, M.Pujmanové 17/1151, okres Karviná</t>
  </si>
  <si>
    <t>Základní škola Havířov - Šumbark, Školní 1/814, okres Karviná, příspěvková organizace</t>
  </si>
  <si>
    <t>Základní škola Havířov-Podlesí,F. Hrubína 5/1537, okres Karviná</t>
  </si>
  <si>
    <t>Základní škola Havířov-Šumbark, Jarošova 33/851, okres Karviná, příspěvková organizace</t>
  </si>
  <si>
    <t>Základní škola Havířov-Šumbark, Moravská 29/497,okres Karviná, příspěvková organizace</t>
  </si>
  <si>
    <t>Základní škola Heleny Salichové, Ostrava-Polanka nad Odrou, Heleny Salichové 816, příspěvková organizace</t>
  </si>
  <si>
    <t>Základní škola Heřmanice u Oder okres Nový Jičín,  příspěvková organizace</t>
  </si>
  <si>
    <t>Základní škola Hlučín, Hornická 7, okres Opava, příspěvková organizace</t>
  </si>
  <si>
    <t>Základní škola Hlučín-Rovniny, okres Opava</t>
  </si>
  <si>
    <t>Základní škola Holčovice, okres Bruntál, příspěvková organizace</t>
  </si>
  <si>
    <t>Základní škola Hradec nad Moravicí, okres Opava, příspěvková organizace</t>
  </si>
  <si>
    <t>Základní škola Ilji Hurníka Opava, Ochranova 6 - příspěvková organizace</t>
  </si>
  <si>
    <t>Základní škola J. A. Komenského Fulnek, Česká 339, příspěvková organizace</t>
  </si>
  <si>
    <t>Základní škola J. Šlosara Sviadnov</t>
  </si>
  <si>
    <t>Základní škola Jablunkov, Lesní 190, příspěvková organizace</t>
  </si>
  <si>
    <t>Základní škola Jeseník nad Odrou, okres Nový Jičín, příspěvková organizace</t>
  </si>
  <si>
    <t>Základní škola Kapitána Jasioka, Havířov - Prostřední Suchá, Kpt. Jasioka 57, okres Karviná</t>
  </si>
  <si>
    <t>Základní škola Klimkovice, příspěvková organizace</t>
  </si>
  <si>
    <t>Základní škola Kopřivnice, Alšova 1123 okres Nový Jičín</t>
  </si>
  <si>
    <t>Základní škola Kopřivnice-Lubina okres Nový Jičín, příspěvková organizace</t>
  </si>
  <si>
    <t>Základní škola Kopřivnice-Mniší okres Nový Jičín, příspěvková organizace</t>
  </si>
  <si>
    <t>Základní škola Kravaře, příspěvková organizace</t>
  </si>
  <si>
    <t>Základní škola Kravaře-Kouty, příspěvková organizace</t>
  </si>
  <si>
    <t>Základní škola Krnov, Dvořákův okruh 2, okres Bruntál, příspěvková organizace</t>
  </si>
  <si>
    <t>Základní škola Krnov, Janáčkovo náměstí 17, okres Bruntál, příspěvková organizace</t>
  </si>
  <si>
    <t>Základní škola Krnov, Smetanův okruh 4, okres Bruntál, příspěvková organizace</t>
  </si>
  <si>
    <t>Základní škola Krnov, Žižkova 3, okres Bruntál, příspěvková organizace</t>
  </si>
  <si>
    <t>Základní škola Malá Morávka, okres Bruntál, příspěvková organizace</t>
  </si>
  <si>
    <t>Základní škola Markvartovice, okres Opava, příspěvková organizace</t>
  </si>
  <si>
    <t>Základní škola Město Albrechtice, okres Bruntál</t>
  </si>
  <si>
    <t>Základní škola Mjr. Ambrože Bílka a Mateřská škola Metylovice, příspěvková organizace</t>
  </si>
  <si>
    <t>Základní škola Mladecko, okres Opava, příspěvková organizace</t>
  </si>
  <si>
    <t>Základní škola Mokré Lazce, okres Opava, příspěvková organizace</t>
  </si>
  <si>
    <t>Základní škola národního umělce Petra Bezruče Frýdek-Místek, tř. T. G. Masaryka 454</t>
  </si>
  <si>
    <t>Základní škola Nový Jičín, Jubilejní 3</t>
  </si>
  <si>
    <t>Základní škola Nový Jičín, Komenského 66, příspěvková organizace</t>
  </si>
  <si>
    <t>Základní škola Nový Jičín, Komenského 68</t>
  </si>
  <si>
    <t>Základní škola Nový Jičín, Tyršova 1</t>
  </si>
  <si>
    <t>Základní škola Nový svět, Opava, příspěvková organizace</t>
  </si>
  <si>
    <t>Základní škola Npor. Loma Příbor, Školní 1510, okres Nový Jičín, příspěvková organizace</t>
  </si>
  <si>
    <t>Základní škola Odry, Komenského 6, příspěvková organizace</t>
  </si>
  <si>
    <t>Základní škola Odry, Pohořská 8, příspěvková organizace</t>
  </si>
  <si>
    <t>Základní škola Oldřišov, okres Opava, příspěvková organizace</t>
  </si>
  <si>
    <t>Základní škola Opava - Kylešovice</t>
  </si>
  <si>
    <t>Základní škola Opava, Boženy Němcové 2 - příspěvková organizace</t>
  </si>
  <si>
    <t>Základní škola Opava, Edvarda Beneše 2 - příspěvková organizace</t>
  </si>
  <si>
    <t>Základní škola Opava, Englišova 82 - příspěvková organizace</t>
  </si>
  <si>
    <t>Základní škola Opava, Mařádkova 15 - příspěvková organizace</t>
  </si>
  <si>
    <t>Základní škola Opava, Otická 18 - příspěvková organizace</t>
  </si>
  <si>
    <t>Základní škola Opava, Šrámkova 4 - příspěvková organizace</t>
  </si>
  <si>
    <t>Základní škola Opava, Vrchní 19 - příspěvková organizace</t>
  </si>
  <si>
    <t>Základní škola Orlová - Lutyně K. Dvořáčka 1230 okres Karviná, příspěvková organizace</t>
  </si>
  <si>
    <t>Základní škola Orlová - Lutyně Ke Studánce 1050 okres Karviná, příspěvková organizace</t>
  </si>
  <si>
    <t>Základní škola Orlová - Lutyně Mládí 726 okres Karviná, příspěvková organizace</t>
  </si>
  <si>
    <t>Základní škola Orlová - Lutyně Školní 862 okres Karviná, příspěvková organizace</t>
  </si>
  <si>
    <t>Základní škola Orlová - Lutyně U Kapličky 959 okres Karviná, příspěvková organizace</t>
  </si>
  <si>
    <t>Základní škola Orlová - Poruba Jarní 400 okres Karviná, příspěvková organizace</t>
  </si>
  <si>
    <t>Základní škola Ostrava, Gajdošoa 9, příspěvková organizace</t>
  </si>
  <si>
    <t>Základní škola Ostrava, Gebauerova 8, příspěvková organizace</t>
  </si>
  <si>
    <t>Základní škola Ostrava, Gen. Píky 13A, příspěvková organizace</t>
  </si>
  <si>
    <t>Základní škola Ostrava, Matiční 5, příspěvková organizace</t>
  </si>
  <si>
    <t>Základní škola Ostrava, Nádražní 117, příspěvková organizace</t>
  </si>
  <si>
    <t>Základní škola Ostrava, Zelená 42, příspěvková organizace</t>
  </si>
  <si>
    <t>Základní škola Ostrava-Dubina, Františka Formana 45, příspěvková organizace</t>
  </si>
  <si>
    <t>Základní škola Ostrava-Hrabová, Paskovská 46, příspěvková organizace</t>
  </si>
  <si>
    <t>Základní škola Ostrava-Hrabůvka, Klegova 27, příspěvková organizace</t>
  </si>
  <si>
    <t>Základní škola Ostrava-Hrabůvka, Provaznická 64, příspěvková organizace</t>
  </si>
  <si>
    <t>Základní škola Ostrava-Mariánské Hory, Gen. Janka 1208, příspěvková organizace</t>
  </si>
  <si>
    <t>Základní škola Ostrava-Michálkovice, U Kříže 28, příspěvková organizace</t>
  </si>
  <si>
    <t>Základní škola Ostrava-Nová Bělá, Mitrovická 389, příspěvková organizace</t>
  </si>
  <si>
    <t>Základní škola Ostrava-Petřkovice, Hlučínská 136</t>
  </si>
  <si>
    <t>Základní škola Ostrava-Poruba, A. Hrdličky 1638, příspěvková organizace</t>
  </si>
  <si>
    <t>Základní škola Ostrava-Poruba, Bulharská 1532, příspěvková organizace</t>
  </si>
  <si>
    <t>Základní škola Ostrava-Poruba, Dětská 915, příspěvková organizace</t>
  </si>
  <si>
    <t>Základní škola Ostrava-Poruba, I. Sekaniny 1804, příspěvková organizace</t>
  </si>
  <si>
    <t>Základní škola Ostrava-Poruba, J. Šoupala 1609, příspěvková organizace</t>
  </si>
  <si>
    <t>Základní škola Ostrava-Poruba, J. Valčíka 4411, příspěvková organizace</t>
  </si>
  <si>
    <t>Základní škola Ostrava-Poruba, K. Pokorného 1382, příspěvková organizace</t>
  </si>
  <si>
    <t>Základní škola Ostrava-Poruba, Komenského 668, příspěvková organizace</t>
  </si>
  <si>
    <t>Základní škola Ostrava-Poruba, Porubská 832, příspěvková organizace</t>
  </si>
  <si>
    <t>Základní škola Ostrava-Poruba, Ukrajinská 1533, příspěvková organizace</t>
  </si>
  <si>
    <t>Základní škola Ostrava-Radvanice, Vrchlického 5, příspěvková organizace</t>
  </si>
  <si>
    <t>Základní škola Ostrava-Stará Bělá</t>
  </si>
  <si>
    <t>Základní škola Ostrava-Vítkovice, Šalounova 56, příspěvková organizace</t>
  </si>
  <si>
    <t>Základní škola Ostrava-Výškovice, Srbská 2, příspěvková organizace</t>
  </si>
  <si>
    <t>Základní škola Ostrava-Zábřeh, Chrjukinova 12, příspěvková organizace</t>
  </si>
  <si>
    <t>Základní škola Ostrava-Zábřeh, Jugoslávská 23, příspěvková organizace</t>
  </si>
  <si>
    <t>Základní škola Paskov, okres Frýdek-Místek, příspěvková organizace</t>
  </si>
  <si>
    <t>Základní škola Petra Bezruče a mateřská škola, Třinec, příspěvková organizace</t>
  </si>
  <si>
    <t>Základní škola Petřvald, okres Nový Jičín, příspěvková organizace</t>
  </si>
  <si>
    <t>Základní škola Příbor, Jičínská 486, okres Nový Jičín</t>
  </si>
  <si>
    <t>Základní škola Rychvald, okres Karviná, příspěvková organizace</t>
  </si>
  <si>
    <t>Základní škola Rýmařov, Jelínkova 1, okres Bruntál</t>
  </si>
  <si>
    <t>Základní škola s polským jazykem vyučovacím a Mateřská škola - Przedszkole Milíkov, příspěvková organizace</t>
  </si>
  <si>
    <t>Základní škola s polským jazykem vyučovacím a Mateřská škola s polským jazykem vyučovacím Český Těšín Havlíčkova 13 okres Karviná</t>
  </si>
  <si>
    <t>Základní škola s polským vyučovacím jazykem a Mateřská škola s polským vyučovacím jazykem Hrádek 77, okres Frýdek-Místek, příspěvková organizace</t>
  </si>
  <si>
    <t>Základní škola Slezská Ostrava, Bohumínská 72, příspěvková organizace</t>
  </si>
  <si>
    <t>Základní škola Slezská Ostrava, Chrustova 24, příspěvková organizace</t>
  </si>
  <si>
    <t>Základní škola Slezská Ostrava, Pěší 1, příspěvková organizace</t>
  </si>
  <si>
    <t>Základní škola Slezská Ostrava, Škrobálkova 51, příspěvková organizace</t>
  </si>
  <si>
    <t>Základní škola Staré Hamry, okres Frýdek-Místek, příspěvková organizace</t>
  </si>
  <si>
    <t>Základní škola Starý Jičín, příspěvková organizace</t>
  </si>
  <si>
    <t>Základní škola Stěbořice</t>
  </si>
  <si>
    <t>Základní škola Studénka, Butovická 346, okres Nový Jičín</t>
  </si>
  <si>
    <t>Základní škola Studénka, Sjednocení 650, příspěvková organizace</t>
  </si>
  <si>
    <t>Základní škola Svobodné Heřmanice, okres Bruntál</t>
  </si>
  <si>
    <t>Základní škola Šenov, Radniční náměstí 1040</t>
  </si>
  <si>
    <t>Základní škola T. G. Masaryka a Mateřská škola Komorní Lhotka, příspěvková organizace</t>
  </si>
  <si>
    <t>Základní škola T. G. Masaryka Bohumín - Pudlov, Trnková 280, okres Karviná, příspěvková organizace</t>
  </si>
  <si>
    <t>Základní škola T. G. Masaryka Jistebník, okres Nový Jičín, příspěvková organizace</t>
  </si>
  <si>
    <t>Základní škola T. G. Masaryka Krmelín, příspěvková organizace</t>
  </si>
  <si>
    <t>Základní škola T. G. Masaryka Opava, Riegrova 13 - příspěvková organizace</t>
  </si>
  <si>
    <t>Základní škola Trnávka, okres Nový Jičín, příspěvková organizace</t>
  </si>
  <si>
    <t>Základní škola Velké Hoštice, okres Opava, příspěvková organizace</t>
  </si>
  <si>
    <t>Základní škola Vendryně 236, okres Frýdek-Místek, příspěvková organizace</t>
  </si>
  <si>
    <t>Základní škola Vojtěcha Martínka Brušperk, okres Frýdek-Místek</t>
  </si>
  <si>
    <t>Základní škola Vratimov, Datyňská 690</t>
  </si>
  <si>
    <t>Základní škola Vratimov, Masarykovo náměstí 192</t>
  </si>
  <si>
    <t>Základní škola Vražné okres Nový Jičín, příspěvková organizace</t>
  </si>
  <si>
    <t>Základní škola Vrbno pod Pradědem, okres Bruntál</t>
  </si>
  <si>
    <t>Základní škola, Třinec, Slezská 773, příspěvková organizace</t>
  </si>
  <si>
    <t>Základní umělecká škola Dobroslava Lidmily Ostrava-Svinov</t>
  </si>
  <si>
    <t>Základní umělecká škola Frýdek-Místek, Hlavní třída 11</t>
  </si>
  <si>
    <t>Základní umělecká škola Ivo Žídka, Kravaře, Ivana Kubince 5, příspěvková organizace</t>
  </si>
  <si>
    <t>Základní umělecká škola Viléma Wünsche, Zámecká 2</t>
  </si>
  <si>
    <t>Základní umělecká škola Vratimov, Strmá 9</t>
  </si>
  <si>
    <t>Základní umělecká škola, Brušperk, příspěvková organizace</t>
  </si>
  <si>
    <t>Zařízení školního stravování Krnov, Žižkova 1, okres Bruntál, příspěvková organizace</t>
  </si>
  <si>
    <t>Zařízení školního stravování Opava, příspěvková organizace</t>
  </si>
  <si>
    <t>Přehled poskytnutých finančních prostředků příspěvkovým organizacím kraje</t>
  </si>
  <si>
    <r>
      <t xml:space="preserve">Schváleno </t>
    </r>
    <r>
      <rPr>
        <b/>
        <vertAlign val="superscript"/>
        <sz val="8"/>
        <rFont val="Tahoma"/>
        <family val="2"/>
        <charset val="238"/>
      </rPr>
      <t>1)</t>
    </r>
  </si>
  <si>
    <r>
      <t xml:space="preserve">Čerpáno </t>
    </r>
    <r>
      <rPr>
        <b/>
        <vertAlign val="superscript"/>
        <sz val="8"/>
        <rFont val="Tahoma"/>
        <family val="2"/>
        <charset val="238"/>
      </rPr>
      <t>2)</t>
    </r>
  </si>
  <si>
    <t>Účel použití</t>
  </si>
  <si>
    <t>Příspěvkové organizace v odvětví dopravy a chytrého regionu</t>
  </si>
  <si>
    <t>Celkový součet - příspěvkové organizace
v odvětví dopravy a chytrého regionu</t>
  </si>
  <si>
    <t>Příspěvkové organizace v odvětví kultury</t>
  </si>
  <si>
    <t>Celkový součet - příspěvkové organizace
v odvětví kultury</t>
  </si>
  <si>
    <t>Příspěvkové organizace v odvětví sociálních věcí</t>
  </si>
  <si>
    <t>Celkový součet - příspěvkové organizace
v odvětví sociálních věcí</t>
  </si>
  <si>
    <t>Příspěvkové organizace v odvětví školství</t>
  </si>
  <si>
    <t>Celkový součet - příspěvkové organizace
v odvětví školství</t>
  </si>
  <si>
    <t>Příspěvkové organizace v odvětví zdravotnictví</t>
  </si>
  <si>
    <t>Celkový součet - příspěvkové organizace
v odvětví zdravotnictví</t>
  </si>
  <si>
    <r>
      <t>1)</t>
    </r>
    <r>
      <rPr>
        <sz val="8"/>
        <rFont val="Tahoma"/>
        <family val="2"/>
        <charset val="238"/>
      </rPr>
      <t xml:space="preserve"> Schválený rozpočet dotace je snížen o částku vrácených prostředků do rozpočtu kraje, která byla následně použita v rozpočtu výdajů (opětovně v daném roce).</t>
    </r>
  </si>
  <si>
    <t>Přehled poskytnutých finančních prostředků obcím, dobrovolným svazkům obcí, krajům a jiným veřejným rozpočtům</t>
  </si>
  <si>
    <t>Celkový součet - kraje</t>
  </si>
  <si>
    <t>Jiné veřejné rozpočty</t>
  </si>
  <si>
    <t>Celkový součet - jiné veřejné rozpočty</t>
  </si>
  <si>
    <t>Zahraničí</t>
  </si>
  <si>
    <t>Celkový součet - zahraničí</t>
  </si>
  <si>
    <t>Vypořádání finančních vztahů k ostatním fyzickým a právnickým osobám (včetně prostředků poskytnutých soukromým školám)</t>
  </si>
  <si>
    <t>Přehled poskytnutých finančních prostředků příspěvkovým organizacím obcí dle zákona č. 561/2004 Sb., o předškolním, základním, středním, vyšším odborném a jiném vzdělávání (školský zákon), v platném znění</t>
  </si>
  <si>
    <t>*) prostředky na:</t>
  </si>
  <si>
    <t>Rok 2020</t>
  </si>
  <si>
    <t>PLNĚNÍ ROZPOČTU MORAVSKOSLEZSKÉHO KRAJE K 31. 12. 2020</t>
  </si>
  <si>
    <t>Poplatek za odebrané množství podzemní vody</t>
  </si>
  <si>
    <t>Dopravní obslužnost veřejnými službami - linková</t>
  </si>
  <si>
    <t>Dopravní obslužnost veřejnými službami - drážní</t>
  </si>
  <si>
    <t>Střední školy</t>
  </si>
  <si>
    <t>Příjmy z prodeje zboží (již nakoupeného za účelem prodeje)</t>
  </si>
  <si>
    <t>Ostatní příjmy z výnosů finančního majetku</t>
  </si>
  <si>
    <t/>
  </si>
  <si>
    <t>Ostatní příjmy z prodeje dlouhodobého majetku</t>
  </si>
  <si>
    <t>Neinvestiční přijaté transfery za státních fondů</t>
  </si>
  <si>
    <t>Ostatní neinvestiční přijaté transfery od rozpočtů ústřední úrovně</t>
  </si>
  <si>
    <t>Investiční převody z Národního fondu</t>
  </si>
  <si>
    <t>Neinvestiční transfery obecním a krajským nemocnicím - obchodním společnostem</t>
  </si>
  <si>
    <t>Sociální pomoc osobám v souvislosti s živelní pohromou nebo požárem</t>
  </si>
  <si>
    <t>Tísňová péče</t>
  </si>
  <si>
    <t>Zaplacené sankce</t>
  </si>
  <si>
    <t>Vratky transferů poskytnutých z veřejných rozpočtů</t>
  </si>
  <si>
    <t>Výdaje z finančního vypořádání minulých let mezi krajem a obcemi</t>
  </si>
  <si>
    <t>Základní příděl fondu kulturních a sociálních potřeb a sociálnímu fondu obcí a krajů</t>
  </si>
  <si>
    <t>PŘEHLED VÝDAJŮ V ODVĚTVÍ DOPRAVY A CHYTRÉHO REGIONU V ROCE 2020</t>
  </si>
  <si>
    <t>Schválený rozpočet 2020</t>
  </si>
  <si>
    <t>Upravený rozpočet 2020</t>
  </si>
  <si>
    <t>Dotační program – Oprava komunikací v Moravskoslezském kraji, kůrovcová kalamita</t>
  </si>
  <si>
    <t xml:space="preserve">Nevyčerpané  finanční prostředky byly převedeny do rozpočtové rezervy, a to z důvodu posunutí výzvy Ministerstvem pro místní rozvoj do roku 2021. </t>
  </si>
  <si>
    <t>Nevyčerpané finanční prostředky byly určeny na dofinancování drážní dopravní obslužnosti roku 2020 v souvislosti s pandemií COVID-19, a to vzhledem k povaze smluv, které jsou řešeny zálohově. Nevyčerpané prostředky ve výši 20 mil. Kč byly účelově převedeny do rozpočtu roku 2021.</t>
  </si>
  <si>
    <t>Nevyčerpané finanční prostředky byly určeny na úhradu prokazatelné ztráty dopravců zajišťujících linkovou dopravní obslužnost. S ohledem na povahu smluv, kdy do fakturace vstupuje mnoho činitelů (tržby, objem realizovaných kilometrů), nelze přesně určit konkrétní výši budoucí fakturace, a s ohledem na úhradu nákladů za měsíc prosinec 2020 až v roce 2021, byly nevyčerpané prostředky ve výši 32,4 mil. Kč účelově převedeny rozpočtu do roku 2021.</t>
  </si>
  <si>
    <t>Rozvojové aktivity v odvětví dopravy a chytrého regionu</t>
  </si>
  <si>
    <t>Nevyčerpané  finanční prostředky byly převedeny do rozpočtové rezervy z důvodu nepříznivé epidemiologické situace a vládních opatření realizovaných v souvislosti s epidemickým šířením Covid-19.</t>
  </si>
  <si>
    <t>Nevyčerpané finanční prostředky byly vázány ve smlouvách o poskytnutí dotace konkrétním městům s účelovým určením na realizaci projektů, a to městu Krnov na projekt "Oprava komunikace a přilehlých chodníků, ul. Chářovské v Krnově", městu Vítkov na projekt "Rekonstrukce mostu ev. č. 4429-1 přes potok Čermná v obci Vítkov" a statutárnímu městu Opava na projekt „Dopravní model – mikroskopická simulace na ul. Těšínská v Opavě“. S ohledem na stanovené platební podmínky s průběžným vyplácením či vyplácením po závěrečném vyúčtování byly finanční prostředky účelově převedeny do rozpočtu roku 2021.</t>
  </si>
  <si>
    <t>Nevyčerpané finanční prostředky představují závazek vyplývající z objednávek na ekonomické poradenství v rámci dopravní obslužnosti ve výši 691,5 tis. Kč. Finanční prostředky ve výši 1.442,7 tis. Kč představují závazek z realizované objednávky na realizaci činností souvisejících s koncepcí železniční dopravní infrastruktury s termínem částečného plnění v březnu 2021. S ohledem na výše uvedené byly finanční prostředky v celkové výši 2.134,2 tis. Kč účelově převedeny do rozpočtu roku 2021. Zbývající finanční prostředky představují úsporu.</t>
  </si>
  <si>
    <t>Nevyčerpané finanční prostředky byly vázány v rámci veřejné zakázky na realizaci projektu Dynamický systém rezervace parkovacích míst u budovy Krajského úřadu Moravskoslezského kraje za účelem funkčního propojení s již existujícími systémy. S ohledem na probíhající soutěž byly finanční prostředky ve výši 1.730 tis. Kč účelově převedeny do rozpočtu roku 2021.</t>
  </si>
  <si>
    <t>Nevyčerpané finanční prostředky ve výši 1.289 tis. Kč představují závazek vyplývající z objednávek na poskytování konzultačních a právních služeb, a to zejména souvisejících s výběrem developera pro realizaci  záměrů v oblasti hangárování, opravárenství, případně dalších leteckých služeb v areálu letiště; na úhradu závazku z objednávky na zpracování studií týkajících se zásobování elektrickou energií; na úhradu projekčních prací spojených s tvorbou harmonogramu rozšířeného zájmového území Mošnov a na úhradu závazku z objednávky na zpracování posudku z oblasti ochrany životního prostředí a krajiny. S ohledem na stanovené platební podmínky byly nevyčerpané finanční prostředky účelově převedeny do rozpočtu roku 2021.
Rozdíl mezi schváleným a upraveným rozpočtem byl převeden zejména do rozpočtové rezervy z důvodu úspory, část finančních prostředků ve výši 5.523 tis. Kč byla převedena na realizaci projektové dokumentace na vybudování stojánky, studii Mošnov, projektovou přípravu cargo terminály a na realizaci projektu „Pořízení technických prostředků sloužících k ochraně civilního letectví před protiprávními činy".</t>
  </si>
  <si>
    <t>zrušená</t>
  </si>
  <si>
    <t xml:space="preserve">Nevyčerpané  finanční prostředky ve výši 22,6 mil Kč byly převedeny do rozpočtové rezervy, a to z důvodu vysokých počátečních investičních nákladů u krajských příspěvkových organizací. Zbývající finanční prostředky byly použity na stejný účel, ale v rámci ostatního účelového příspěvku na provoz v odvětví dopravy a chytrého regionu. </t>
  </si>
  <si>
    <t>ID - Vybudování výzkumné infrastruktury - Centra energetických a environmentálních technologií - Explorer (Vysoká škola báňská - Technická univerzita Ostrava)</t>
  </si>
  <si>
    <t>Zastupitelstvo kraje usnesením č. 17/2047 ze dne 3. 9. 2020 rozhodlo o poskytnutí účelové investiční dotace z rozpočtu kraje   na realizaci projektu „Vybudování výzkumné infrastruktury - Centra energetických a environmentálních technologií - Explorer“, v celkové maximální  výši 7.000 tis. Kč, s uznatelnými náklady do 30. 9. 2023. Zbývající finanční prostředky budou vyčleněny v rozpočtu roku 2022 a 2023.</t>
  </si>
  <si>
    <t>ID - Zmírnění dopadů vyvolaných pandemií COVID-19 na malé a střední podnikatele v Moravskoslezském kraji (Národní agentura pro veřejné zakázky, o.p.s.)</t>
  </si>
  <si>
    <t>Letiště Leoše Janáčka Ostrava, výstavba odbavovací plochy APN S3</t>
  </si>
  <si>
    <t>Akce byla schválena usnesením rady kraje č. 84/7426 dne 23.3.2020. Nedočerpání je způsobeno úpravou dílčích termínů plnění dle dodatků smlouvy. Z tohoto důvodu byly zapojeny finanční prostředky ve výši 421,86 tis. Kč do rozpočtu roku 2021.</t>
  </si>
  <si>
    <t>Pořízení firewallu Fortigate 60F (Moravskoslezské datové centrum, příspěvková organizace, Ostrava)</t>
  </si>
  <si>
    <t>Bezpečnost dopravy na silnicích II. a III. tříd (Správa silnic Moravskoslezského kraje, příspěvková organizace)</t>
  </si>
  <si>
    <t>S ohledem na to, že  v průběhu roku 2020 nebylo vydáno žádné rozhodnutí Krajské hygienické stanice o nutnosti realizovat protihluková opatření, byly usnesením rady kraje č. 82/7366 ze dne 2.3.2020 finanční prostředky převedeny na akci Souvislé opravy silnic II. a III. tříd, včetně mostních objektů.</t>
  </si>
  <si>
    <t>K úspoře finančních prostředků došlo z důvodu úhrady kupní ceny u zavkladovaných kupních smluv až v roce 2021.</t>
  </si>
  <si>
    <t>Okružní křižovatka silnic III/46611 x III/4697, Ludgeřovice (Správa silnic Moravskoslezského kraje, příspěvková organizace, Ostrava)</t>
  </si>
  <si>
    <t>U nevyčerpaných finančních prostředků byla závazným ukazatelem stanovena časová použitelnost do 31.12.2021. V návaznosti na to byly tyto finanční prostředky účelově převedeny do rozpočtu roku 2021.</t>
  </si>
  <si>
    <t xml:space="preserve">Realizaci akce zajišťovalo Letiště Ostrava, a.s. na účet kraje formou refakturace na základě uzavřené smlouvy. Refakturace byla krajem započtena oproti nájemnému fakturovanému Letišti Ostrava, a.s. za pronájem letiště za rok 2020. </t>
  </si>
  <si>
    <t>Nevyčerpané finanční prostředky představují závazek vyplývající z objednávky  na zajištění nadlimitní veřejné zakázky Vysokorychlostní datová síť. S ohledem na smluvně stanovené platební podmínky s vyúčtováním až po předání předmětu plnění byly nevyčerpané finanční prostředky součástí účelových převodů do roku 2021.
Rozdíl mezi schváleným a upraveným rozpočtem byl převeden do rozpočtové rezervy z důvodu plánovaného financování až v roce 2021.</t>
  </si>
  <si>
    <t>sloučená</t>
  </si>
  <si>
    <t>Projektová příprava akce byla schválena usnesením rady kraje č. 63/5652 dne 28.5.2019. Zastupitelstvo kraje svým usnesením č. 14/1652 ze dne 12. 12. 2019 schválilo prostředky na realizaci.  V průběhu projekční přípravy této akce vzešel požadavek, zařadit do rekonstruovaných prostor ještě i další nadzemní podlaží objektu, a to pro potřeby „Vzdělávacího a výcvikového střediska“ Zdravotnické záchranné služby Moravskoslezského kraje, p. o. Zároveň došlo usnesením č. 96/8453 ze dne 21.9.2020 ke sloučení těchto akcí pod jednu s názvem „Stavební úpravy části školy pro potřeby Vzdělávacího a výcvikového střediska a umístění sídla Správy silnic MSK v Ostravě-Zábřehu"(Střední škola stavební a dřevozpracující, Ostrava, příspěvková organizace).</t>
  </si>
  <si>
    <t>Most 48416-3 Frýdlant nad Ostravicí (Správa silnic Moravskoslezského kraje, příspěvková organizace, Ostrava)</t>
  </si>
  <si>
    <t>Most 4848-15 Kozlovice (Správa silnic Moravskoslezského kraje, příspěvková organizace, Ostrava)</t>
  </si>
  <si>
    <t>Rekonstrukce vzletové a přistávací dráhy a navazujících provozních ploch Letiště Leoše Janáčka Ostrava – projektová dokumentace</t>
  </si>
  <si>
    <t>Akce byla schválena usnesením zastupitelstva kraje č. 14/1652 dne 12.12.2019. Veřejná zakázka na projektovou dokumentaci byla zrušena a fakturováno bylo pouze za administraci nedokončené veřejné zakázky. Následně byla veřejná zakázka znovu vyhlášena. V roce 2021 bude fakturováno za její administraci. Z tohoto důvodu byly zapojeny nečerpané finanční prostředky ve výši 62,51 tis. Kč do rozpočtu roku 2021.</t>
  </si>
  <si>
    <t>Zastupitelstvo kraje schválilo zahájení přípravy projektu, rozhodlo o profinancování a kofinancování a zahájení realizace projektu dne 25.9.2015 usnesením č. 16/1620. Vzhledem k nižším výdajům realizovaných aktivit v roce 2020 (nerealizace plánovaných projektových aktivit - dotazník, konference, zahraniční pracovní cesta) oproti původnímu harmonogramu, byly nevyčerpané finanční prostředky převedeny do rozpočtu roku 2021.</t>
  </si>
  <si>
    <t>Zastupitelstvo kraje rozhodlo o profinancování a kofinancování projektu dne 23.6.2016 usnesením č. 20/2083. Realizace projektu byla ukončena, zůstávají však nevyúčtována věcná břemena související s realizovanou přeložkou distribučního zařízení elektrické energie na ul. Paskovská v Ostravě. Z tohoto důvodu byly nevyčerpané finanční prostředky zapojeny do rozpočtu roku 2021.</t>
  </si>
  <si>
    <t>Zastupitelstvo kraje rozhodlo o profinancování a kofinancování projektu dne 14.9.2017 usnesením č. 5/455. Vzhledem k větší časové náročnosti přípravy projektu došlo k posunu harmonogramu projektu. Nevyčerpané finanční prostředky byly zapojeny do rozpočtu roku 2021.</t>
  </si>
  <si>
    <t>Zastupitelstvo kraje rozhodlo o profinancování a kofinancování projektu dne 14. 3. 2018 usnesením č. 7/710. Realizace stavebního díla je plánována v roce 2021. V roce 2020 mělo dojít k realizaci přeložky sítě elektronických komunikací, k níž však nedošlo, neboť bylo nutné dořešit případné ekologické dopady přeložky na okolní  zeleň. Z tohoto důvodu byly nevyčerpané finanční prostředky zapojeny do rozpočtu roku 2021.</t>
  </si>
  <si>
    <t>Zastupitelstvo kraje rozhodlo o zahájení přípravy projektu dne 14.3.2018 usnesením č. 7/752. Vzhledem k větší časové náročnosti přípravy projektu byly nevyčerpané finanční prostředky zapojeny do rozpočtu roku 2021.</t>
  </si>
  <si>
    <t>Zastupitelstvo kraje rozhodlo o profinancování a kofinancování projektu dne 13.6.2019 usnesením č. 12/1450. Vzhledem k větší časové náročnosti přípravy projektu  byly nevyčerpané finanční prostředky zapojeny do rozpočtu roku 2021.</t>
  </si>
  <si>
    <t xml:space="preserve">Zastupitelstvo kraje rozhodlo profinancovat a kofinancovat projekt  usnesením č. 12/1422 ze dne 13.6.2019.  Vzhledem k větší časové náročnosti přípravy projektu byly rozpočtované finanční prostředky přesunuty do roku 2021. </t>
  </si>
  <si>
    <t>Rekonstrukce a modernizace sil. II/475 Stonava průtah II</t>
  </si>
  <si>
    <t>Zastupitelstvo kraje rozhodlo o profinancování a kofinancování projektu dne 5.3.2020 usnesením č. 15/1821. O faktické realizaci projektu se rozhodlo v srpnu, a to za podmínky  spolufinancování z prostředků uvolněných z alokace výzvy ITI. Žádost o poskytnutí dotace byla předložena v rámci výzvy ITI v říjnu. Po zajištění stavebního povolení a ostatních formálních záležitostí byla vyhlášena  veřejná zakázka na výběr zhotovitele  stavby.  K úhradě závazků za studii proveditelnosti a  zajištění administrace veřejné zakázky dojde po ukončení hodnocení žádosti řídícím  orgánem a po výběru zhotovitele stavby, což nastane v roce 2021. Z uvedeného důvodu byly nevyčerpané finanční prostředky zapojeny do rozpočtu roku 2021.</t>
  </si>
  <si>
    <t>Zastupitelstvo kraje rozhodlo o profinancování a kofinancování projektu dne 13.12.2018 usnesením č. 10/1093. K zahájení realizace stavby došlo s tříměsíčním zpožděním v důsledku zdlouhavého hodnocení předložené žádosti o podporu řídícím orgánem. Účinnost smlouvy o dílo vázaná na přijetí projektu k financování nastala později, než bylo plánováno. Z tohoto důvodu byly nevyčerpané finanční prostředky zapojeny do rozpočtu roku 2021.</t>
  </si>
  <si>
    <t>Energetické úspory SSMSK - CM Rýmařov</t>
  </si>
  <si>
    <t>Zastupitelstvo kraje rozhodlo profinancovat a kofinancovat projekt  usnesením č. 13/1561 ze dne 9.12.2019. Vzhledem k větší časové náročnosti přípravy projektu byly rozpočtované finanční prostředky přesunuty do roku 2021.</t>
  </si>
  <si>
    <t>Energetické úspory SSMSK - CM Odry</t>
  </si>
  <si>
    <t>Energetické úspory SSMSK - středisko Frýdek - Místek</t>
  </si>
  <si>
    <t xml:space="preserve">Zastupitelstvo kraje rozhodlo profinancovat a kofinancovat projekt  usnesením č. 12/1422 ze dne 13.06.2019. Nespotřebovaný zůstatek finančních prostředků vznikl v důsledku zaokrouhlení plánovaných částek rozpočtu. </t>
  </si>
  <si>
    <t>Rekonstrukce silnic II/445 a II/370, vč. mostu ev. č 370-019 přes Podolský potok</t>
  </si>
  <si>
    <t>pozastavená</t>
  </si>
  <si>
    <t>Rekonstrukce silnice II/483 - průtah Frenštátem p.R. - hr. okr. FM</t>
  </si>
  <si>
    <t>Rekonstrukce silnice II/483, vč. mostu ev.č. 483-001 přes potok Zrzávka v obci Hodslavice</t>
  </si>
  <si>
    <t>Modernizace silnice II/477, II/647 Ostrava, ul. Bohumínská - III. etapa</t>
  </si>
  <si>
    <t>Zastupitelstvo kraje rozhodlo o profinancování a kofinancování projektu dne 5.3.2017 usnesením č. 15/1821. Vzhledem k větší časové náročnosti přípravy projektu byly nevyčerpané finanční prostředky zapojeny do rozpočtu roku 2021.</t>
  </si>
  <si>
    <t>Silnice II/479 Ostrava, ulice Opavská, mosty 479-004 přes vodní tok Odra</t>
  </si>
  <si>
    <t>Modernizace silnice II/473 Šenov - Frýdek-Místek</t>
  </si>
  <si>
    <t>Zastupitelstvo kraje rozhodlo profinancovat a kofinancovat projekt usnesením č. 15/1821 ze dne 5.3.2020 a o navýšení profinancování a kofinancování usnesením č. 16/1927 ze dne 4.6.2020. V rámci  projektu se připravuje předložení  žádosti o podporu. K tomu prozatím nedošlo kvůli komplikacím souvisejícím s podáním žádosti o stavební povolení. Po předložení žádosti a jejím schválení řídícím orgánem dojde k úhradě zbylé části studie proveditelnosti, což nastane v roce  2021. Z tohoto důvodu byly nevyčerpané finanční prostředky zapojeny do rozpočtu roku 2021.</t>
  </si>
  <si>
    <t>PŘEHLED VÝDAJŮ V ODVĚTVÍ KRIZOVÉHO ŘÍZENÍ V ROCE 2020</t>
  </si>
  <si>
    <t>Městečko bezpečí</t>
  </si>
  <si>
    <t>Nevyčerpané finanční prostředky ve výši 3.000 tis. Kč určené k poskytnutí investiční účelové dotace statutárnímu městu Ostrava na úhradu nákladů spojených s realizací projektu "Městečko bezpečí" byly převedeny do rozpočtu roku 2021. O poskytnutí dotace rozhodlo zastupitelstvo kraje usnesením č. 2/34 ze dne 17.12.2020.</t>
  </si>
  <si>
    <t>Opatření proti šíření nákazy koronavirem COVID-19</t>
  </si>
  <si>
    <t>Nevyčerpané finanční prostředky ve výši 12.341,42 tis. Kč určené na úhradu nákladů za poskytnutí věcného prostředku k řešení krizové situace, na vyplacení peněžních náhrad za plnění pracovní povinnosti v době nouzového stavu, na úhradu finančních náhrad pro studenty pracující ve zdravotnických zařízeních, na kompenzaci nákladů spojených s péčí o děti od 3 do 10 let zaměstnanců vybraných profesí v období nouzového stavu, na úhradu pronájmu mobilních kontejnerů, mobilních toalet a umýváren k odběrným místům - zdravotnickým zařízením a na dodání zařízení pro dezinfekci určených prostor budov krajského úřadu byly účelově převedeny do rozpočtu kraje roku 2021. Ostatní nevyčerpané prostředky ve výši 5.053,82 tis. Kč představují úsporu na akci.</t>
  </si>
  <si>
    <t>Nevyčerpané finanční prostředky ve výši 8.079,75 tis. Kč určené na nákup dekontaminační tříkomorové sprchy pro dekontaminaci pacienta na transportním lůžku a na pořízení  2 ks přenosných měřících zařízení, 2 ks mobilních zařízení pro identifikaci biologických agens a 1 ks přenosného plynového chromatografu byly s ohledem na termín dodání převedeny do rozpočtu roku 2021. Zbývající prostředky ve výši 1,8 tis. Kč představují úsporu na akci.</t>
  </si>
  <si>
    <t>Zajištění činnosti krizového štábu a odborná příprava orgánů krizového řízení</t>
  </si>
  <si>
    <t>Nevyčerpané finanční prostředky ve výši 187,12 tis. Kč představují úsporu vzniklou neuskutečněním plánovaných seminářů pro pracovníky krizového řízení obcí s rozšířenou působností a odborné přípravy členů stálé pracovní skupiny krizového štábu kraje z důvodu vládních opatření v souvislosti s koronavirovou nákazou COVID-19.</t>
  </si>
  <si>
    <t>Nevyčerpané finanční prostředky ve výši 18 tis. Kč představují úsporu vzniklou neuskutečněním akce "Den válečných veteránů" a plánovaného koncertu pro válečné veterány z důvodu vládních opatření v souvislosti s koronavirovou nákazou COVID-19.</t>
  </si>
  <si>
    <t>Nevyčerpané finanční prostředky ve výši 10.268,9 tis. Kč určené na pořízení podvozku pro speciální vozidla pro záchranu zvířat, na pořízení podvozku speciálního hasičského zařízení Cobra, na nákup 3 ks nafukovacích stanů s bezdušovou konstrukcí, na pořízení sady nízkotlakých a vysokotlakých vaků a na pořízení kontejneru pro elektrocentrálu byly s ohledem na termín dodání převedeny do rozpočtu roku 2021. Úspora 1.586,1 tis. Kč vznikla z důvodu neuskutečnění veřejné zakázky na pořízení kontejneru pro příslušenství k elektrocentrále.</t>
  </si>
  <si>
    <t xml:space="preserve">Nevyčerpané finanční prostředky ve výši 9.040,5 tis. Kč určené na pořízení  44 kusů přenosných elektrocentrál, 50 kusů dýchacích izolačních vzduchových přístrojů, 44 kusů osvětlovacích souprav v LED provedení a na pořízení měřícího zařízení byly s ohledem na termín dodání převedeny do rozpočtu roku 2021. Dále byly do rozpočtu roku 2021 převedeny prostředky ve výši 15.114,21 tis. Kč určené na poskytnutí investičních dotací obcím na pořízení nových dopravních automobilů, cisternových automobilových stříkaček a na výstavbu a rekonstrukci požárních zbrojnic v souvislosti s podmínkami uzavřených smluv o dotacích. Úspora ve výši 745,89 tis. Kč vznikla zejména nižší cenou veřejných zakázek za dodání 44 kusů přenosných elektrocentrál a 50 kusů dýchacích izolačních přístrojů.    </t>
  </si>
  <si>
    <t>Z důvodu vládních opatření v souvislosti s koronavirovou nákazou COVID-19 se plánovaná cvičení složek IZS v roce 2020 neuskutečnila. Složky IZS byly využity při rozvozu ochranných zdravotních pomůcek a dezinfekcí.</t>
  </si>
  <si>
    <t>Nevyčerpané finanční prostředky ve výši 60 tis. Kč představují úsporu vzniklou v důsledku nedodání objednané analýzy o možnosti čerpání finančních prostředků obcemi jako zřizovateli jednotek dobrovolných hasičů na obnovu hasičské techniky a dovybavení hasičskou technikou z operačního programu zaměřeného na přeshraniční spolupráci.</t>
  </si>
  <si>
    <t xml:space="preserve">Nevyčerpané finanční prostředky ve výši 700 tis. Kč určené k poskytnutí investiční účelové dotace statutárnímu městu Ostrava na úhradu nákladů spojených s realizací projektu "Památník válečným veteránům" byly převedeny do rozpočtu roku 2021, neboť v souladu s podmínkami smlouvy bude dotace poskytována ve splátkách na základě písemných výzev příjemce dotace. </t>
  </si>
  <si>
    <t xml:space="preserve">Finanční podpora postiženým živelními pohromami </t>
  </si>
  <si>
    <t>Účelová rezerva na řešení krizových situací a odstraňování jejich následků zřízená dle zákona č. 240/2000 Sb., o krizovém řízení a o změně některých zákonů (krizový zákon), byla v roce 2020 použita na opatření proti šíření nákazy koronavirem COVID – 19.</t>
  </si>
  <si>
    <t>SR - Dotační program pro zvýšení ochrany veřejných prostranství a objektů (akcí) veřejné správy, škol a školských zařízení jako měkkých cílů – 2019</t>
  </si>
  <si>
    <t>Finanční prostředky z celkově poskytnuté dotace MV ČR ve výši 5.546 tis. Kč určené na vyhodnocení ohroženosti měkkých cílů, zpracování bezpečnostníích a koordinačních plánů a na realizaci vzdělávacích seminářů a cvičení byly z důvodu vládních opatření v souvislosti s koronavirovou nákazou COVID-19 čerpány ve výši 1.477,94 tis. Kč; nevyužité prostředky ve výši 4.068,06 tis. Kč byly vráceny poskytovateli dotace.</t>
  </si>
  <si>
    <t>ID - úhrada uznatelných nákladů na podporu realizace sportovních soutěží určených pro profesionální a dobrovolné hasiče organizovaných Sportovním klubem HZS MSK v roce 2020 a účast na mezinárodních soutěžích (Sportovní klub Hasičského záchranného sboru Moravskoslezského kraje, z.s.)</t>
  </si>
  <si>
    <t>Z důvodu vládních opatření v souvislosti s koronavirovou nákazou COVID-19 se akce plánované v roce 2020 neuskutečnily.</t>
  </si>
  <si>
    <t>ID - projekt Dovybavení JSDH Kajlovec, týmu dětí a dospělých a SDH Kajlovec (SH ČMS - Sbor dobrovolných hasičů Kajlovec)</t>
  </si>
  <si>
    <t>ID - projekt Koupě pozemku pro výchovu hasičské mládeže a aktivity SDH (SH ČMS - Sbor dobrovolných hasičů Bohumín-Kopytov)</t>
  </si>
  <si>
    <t>ID - projekt Oprava hasičského automobilu Tatra 148 CAS 32 (obec Bítov)</t>
  </si>
  <si>
    <t>ID - projekt Rekonstrukce Hasičské zbrojnice č.p. 156, Háj ve Slezsku, Smolkov (obec Háj ve Slezsku)</t>
  </si>
  <si>
    <t xml:space="preserve">O poskytnutí investiční účelové dotace rozhodlo zastupitelstvo kraje usnesením č. 2/24 ze dne 17.12.2020. Nevyčerpané finanční prostředky ve výši 2.000 tis. Kč byly převedeny do rozpočtu kraje roku 2021. </t>
  </si>
  <si>
    <t>ID - projekt Vybavení hasičů SOJ při protipovodňových zásazích (Sdružení obcí Jablunkovska)</t>
  </si>
  <si>
    <t xml:space="preserve">O poskytnutí neinvestiční dotace rozhodlo zastupitelstvo kraje usnesením č. 2/24 ze dne 17.12.2020. Nevyčerpané finanční prostředky ve výši 1.405 tis. Kč byly převedeny do rozpočtu kraje roku 2021. </t>
  </si>
  <si>
    <t>ID - projekt Pořízení 2 ks terénních čtyřkolek pro potřeby Horské služby oblast Jeseníky a Beskydy (Horská služba ČR, o.p.s.)</t>
  </si>
  <si>
    <t>Opatření proti šíření nákazy koronavirem COVID-19 - příspěvkové organizace kraje</t>
  </si>
  <si>
    <t>Pořízení zdravotnických přístrojů - COVID-19</t>
  </si>
  <si>
    <t>K nedočerpání finančních prostředků na akci došlo z důvodu nižší vysoutěžené ceny zdravotnických přístrojů (monitory životních funkcí) pořizovaných Nemocnicí ve Frýdku-Místku, p. o.</t>
  </si>
  <si>
    <t>Akce byla přeschválena usnesením zastupitelstva kraje č. 6/520 dne 14.12.2017. Opakováním výběrových řízení z důvodu nezájmu dodavatelů  došlo k časové prodlevě vůči původnímu harmonogramu prací. V rámci plánovaných výdajů jsou mimo jiné i výdaje ke krytí závazků vyplývajících z uzavřených smluv na realizaci technologických skříní. Z tohoto důvodu byly zapojeny finanční prostředky ve výši 214,01 tis. Kč do rozpočtu kraje na rok 2021.</t>
  </si>
  <si>
    <t xml:space="preserve">Akce byla schválena usnesením rady kraje č.  32/2835 dne 27.2.2018. Realizace stavby byla přerušena, jelikož se řešily smluvní závazky s ČEZ Distribuce a.s. a HZS MSK (podepsání smlouvy o převodu práv a povinností). Konečná fakturace tedy proběhne v roce 2021. Z tohoto důvodu byly zapojeny finanční prostředky ve výši 156,29 tis. Kč do rozpočtu roku 2021. </t>
  </si>
  <si>
    <t>Akce byla schválena usnesením rady kraje č. 58/5216 dne 11.3.2019. V rámci plánovaných výdajů jsou mimo jiné i výdaje ke krytí závazků vyplývajících z uzavřených smluv v říjnu 2020 na práce k odvodnění pozemků. V roce 2020 nebyly práce dokončeny z důvodů nepříznivých klimatických podmínek, v souladu s obchodními podmínkami budou závazky hrazeny v roce 2021. Na základě výše uvedeného byly zapojeny finanční prostředky ve výši 112,36 tis. Kč do rozpočtu kraje roku 2021.</t>
  </si>
  <si>
    <t>Zastupitelstvo kraje rozhodlo o profinancování a kofinancování projektu dne 15.6.2017 usnesením č. 4/309. Vzhledem k větší časové náročnosti přípravy projektu byly nevyčerpané finanční prostředky zapojeny do rozpočtu roku 2021.</t>
  </si>
  <si>
    <t xml:space="preserve">Zastupitelstvo kraje rozhodlo ukončit přípravu projektu usnesením č. 15/1855 ze dne 5.3.2020. </t>
  </si>
  <si>
    <t>Zkvalitnění lokálního monitorovacího a varovného protipovodňového systému na území MSK</t>
  </si>
  <si>
    <t>Zastupitelstvo kraje rozhodlo o profinancování a kofinancování projektu dne 3.9.2020 usnesením č. 17/2082. Vzhledem k větší časové náročnosti přípravy projektu byly nevyčerpané finanční prostředky zapojeny do rozpočtu roku 2021.</t>
  </si>
  <si>
    <t>PŘEHLED VÝDAJŮ V ODVĚTVÍ KULTURY V ROCE 2020</t>
  </si>
  <si>
    <t xml:space="preserve">Rozdíl mezi schváleným a upraveným rozpočtem byl převeden do rozpočtové rezervy z důvodu nepříznivé epidemiologické situace a vládních opatření realizovaných v souvislosti s epidemickým šířením COVID-19 docházelo k situacím, kdy byly podpořené akce realizovány částečně, nebo bylo jejich uskutečnění znemožněno úplně. </t>
  </si>
  <si>
    <t>Dotační program –Program podpory aktivit v oblasti kultury v Moravskoslezském kraji</t>
  </si>
  <si>
    <t xml:space="preserve">Rozdíl mezi schváleným a upraveným rozpočtem byl převeden do rozpočtové rezervy z důvodu  nepříznivé epidemiologické situace a vládních opatření realizovaných v souvislosti s epidemickým šířením COVID-19 docházelo k situacím, kdy byly podpořené akce realizovány částečně, nebo bylo jejich uskutečnění znemožněno úplně. </t>
  </si>
  <si>
    <t>Nevyčerpané finanční prostředky byly vázány smlouvou o poskytnutí dotace subjektu Římskokatolická farnost Ruda u Rýmařova s účelovým určením na realizací projektu "Celková obnova poutního kostela Panny Marie Sněžné v Rudě u Rýmařova". Usnesením zastupitelstva kraje č. 17/2026 ze dne 3.9.2020  bylo rozhodnuto o prodloužení doby realizace projektu do 31.8.2021. S ohledem na stanovené platební podmínky s průběžným vyplácením či vyplácením po závěrečném vyúčtování byly finanční prostředky účelově převedeny do rozpočtu roku 2021.</t>
  </si>
  <si>
    <t xml:space="preserve">Rozdíl mezi schváleným a upraveným rozpočtem byl převeden do rozpočtové rezervy z důvodu  nepříznivé epidemiologické situace a vládních opatření realizovaných v souvislosti s epidemickým šířením COVID-19. </t>
  </si>
  <si>
    <t xml:space="preserve">Rozdíl mezi schváleným a upraveným rozpočtem představuje zejména účelový převod prostředků na úhradu závazků vyplývající z uzavřených smluv o poskytnutí dotací  u 5 subjektů  na realizaci projektů (Ostrava Čokofest 2019, Zásadní XENAKIS - Hudba dneška v Centru současného umění DOX, Majáles Ostrava 2019, 2. etapa rekonstrukce budovy Místní skupiny PZKO v Třanovicích a Zemědělské tradice na moravskoslezském území) a navýšení zdrojů z rozpočtové rezervy na realizaci další projektů. </t>
  </si>
  <si>
    <t>Nevyčerpané finanční prostředky 110 tis. Kč byly vázány na úhradu závazků vyplývající ze smluv na nákup vysílacího času, dodání programů a poskytnutí licence se společností Rádio Čas s.r.o. a FABEX MEDIA s.r.o. a objednávky na zpracování odborné části Strategie kultury a památkové péče Moravskoslezského kraje na léta 2021 – 2025. Tyto finanční prostředky byly účelově převedeny do rozpočtu roku 2021. Zbývající prostředky představují úsporu. Snížení schváleného rozpočtu bylo zapříčiněno převodem těchto zdrojů do rozpočtové rezervy z důvodu dopadů, vyvolaných pandemickým šířením COVID-19.</t>
  </si>
  <si>
    <t xml:space="preserve">V průběhu roku nebyly vyplaceny odměny za archeologické nálezy, finanční prostředky byly převedeny do rozpočtové rezervy. </t>
  </si>
  <si>
    <t xml:space="preserve">V průběhu roku nedošlo k finančnímu plnění za konzultační, poradenské a právní služby, finanční prostředky byly převedeny do rozpočtové rezervy. </t>
  </si>
  <si>
    <t>V průběhu roku 2020 došlo k navýšení rozpočtu o 33 808 tis. Kč z důvodu zapojení nevyčerpaných finančních prostředků z roku 2019 na úhradu závazků vyplývající  z uzavřených smluv, dále zejména zapojením neúčelového přebytku hospodaření za rok 2019 ve výši 11.000 tis. Kč. S ohledem na stanovenou časovou použitelnost některých poskytnutých dotací byly nevyčerpané finanční prostředky ve výši 74.583 tis. Kč zapojeny do rozpočtu roku 2021 k jejich dofinancování, rozdíl představuje úsporu.</t>
  </si>
  <si>
    <t>Snížení schváleného rozpočtu bylo zapříčiněno převodem nečerpaných finančních prostředků do rozpočtové rezervy z důvodu dopadů, vyvolaných pandemickým šířením COVID-19.</t>
  </si>
  <si>
    <t>ID - projekt 12. setkání postižených a opuštěných dětí z MSK (Fond pro opuštěné a handicapované děti a mládež)</t>
  </si>
  <si>
    <t>ID - projekt 7. ročník tvůrčí dílny ‑ přehlídky kulturně společenských aktivit postižených a opuštěných dětí z MSK (Fond pro opuštěné a handicapované děti a mládež)</t>
  </si>
  <si>
    <t>ID - projekt Febiofest Ostrava 2020 (Moravskoslezská kreativní akademie, z.s.)</t>
  </si>
  <si>
    <t>ID - projekt Největší dar (pohádka) (Wallachia z.s.)</t>
  </si>
  <si>
    <t xml:space="preserve">ID - projekt Mezinárodní centrum mezikulturní integrace (Místní skupina Polského kulturně-osvětového svazu v Mostech u Jablunkova z.s.) </t>
  </si>
  <si>
    <t>ID - projekt PZKO - plynové kotle (Polský kulturně-osvětový svaz v České republice z.s.)</t>
  </si>
  <si>
    <t>ID - projekt Sametové vzpomínky (Víno a umění)</t>
  </si>
  <si>
    <t>ID - projekt Betlém na Hrčavě (Hrčávka, z.s.)</t>
  </si>
  <si>
    <t>ID - projekt Památník obětem střelby v Poliklinice Fakultní nemocnice v Ostravě dne 10. prosince 2019 (Statutární město Ostrava)</t>
  </si>
  <si>
    <t>Snížení schváleného rozpočtu bylo zapříčiněno převodem 2.100 tis. Kč do rozpočtové rezervy z důvodu dopadů, vyvolaných pandemickým šířením COVID-19, zbývající finanční prostředky byly převedeny na realizaci projektu "Zabezpečení objektů proti vloupání“ příspěvkovou organizací Muzeum Beskyd Frýdek-Místek.</t>
  </si>
  <si>
    <t>Výši upraveného rozpočtu ovlivnil zejména převod finančních prostředků do rozpočtové rezervy a převod finančních prostředků do reprodukce majetku.</t>
  </si>
  <si>
    <t>SR - Podpora expozičních a výstavních projektů</t>
  </si>
  <si>
    <t>SR - Program ochrany měkkých cílů v oblasti kultury – podprogram č. 134D811</t>
  </si>
  <si>
    <t>Prostředky byly vyčleněny na profinancování dvou projektů realizovaných příspěvkovými organizacemi. Projekty  („Světlo památkám. Odhalené dědictví polsko-českého pohraničí“ a  „Toulky údolím Olše“) jsou spolufinancové z evropských finančních zdrojů v rámci programu INTERREG V – A Česká republika – Polsko. Zejména z důvodu posunutí harmonogramu čerpání a prodloužení doby realizace projektů byly nevyčerpané prostředky převedeny do rozpočtu roku 2021.</t>
  </si>
  <si>
    <t>Odvodnění budovy Těšínského divadla (Těšínské divadlo Český Těšín, příspěvková organizace)</t>
  </si>
  <si>
    <t>Akce byla schválena usnesením rady kraje č. 97/8570 dne 12.10.2020 s časovou použitelností do 31.12.2021. Z tohoto důvodu byly finanční prostředky ve výši 2.750 tis. Kč převedeny do rozpočtu roku 2021.</t>
  </si>
  <si>
    <t>Akce na přípravu projektu byla přeschválena usnesením zastupitelstva kraje č. 6/520 dne 14.12.2017. Veřejná zakázka na projektanta a zpracování dalších stupňů projektové dokumentace byla zrušena a finanční prostředky byly použity na zmírnění dopadu pandemie. Připravuje se opětovné vyhlášení veřejné zakázky na výběr projektanta. Na základě této skutečnosti byly finanční prostředky ve výši 340,62 tis. Kč zapojeny do rozpočtu roku 2021.</t>
  </si>
  <si>
    <t xml:space="preserve">Usnesením zastupitelstva kraje č. 14/1652 ze dne 12.12.2019 byly schváleny finanční prostředky na dané akci ve výši 3.105 tis. Kč, následně byl usnesením rady kraje č. 79/7104 ze dne 27.1.2020 rozpočet navýšen o 3.610 tis. Kč.  V průběhu roku byla realizována veřejná zakázka na realizaci projektu "Jednotný systém evidence sbírek muzeí a galerie MSK". S ohledem na průběh přípravy a realizace veřejné zakázky byly  nevyčerpané finanční prostředky ve výši 3.143 tis. Kč účelově převedeny do rozpočtu roku 2021. Dále usnesením zastupitelstva kraje č. 2/21 ze dne 17.12.2020 byl schválen závazek na dofinancování projektu na léta 2022 - 2025 ve výši 3.513 tis. Kč, rozdíl představuje úsporu. </t>
  </si>
  <si>
    <t>Akce byla schválena usnesením zastupitelstva kraje č. 6/520 dne 14.12.2017. V současné době probíhá zpracování projektové dokumentace. S ohledem na termíny plnění a navazující platby vyplývající z ustanovení uzavřené smlouvy byly finanční prostředky ve výši 37.644,32 tis. Kč převedeny do rozpočtu roku 2021.</t>
  </si>
  <si>
    <t>Zámek Nová Horka - dobudování infrastruktury (Muzeum Novojičínska, příspěvková organizace)</t>
  </si>
  <si>
    <t>Akce byla schválena usnesením zastupitelstva kraje č. 6/520 dne 14.12.2017. V závěru roku byla zpracována projektová dokumentace, která byla hrazena v roce 2021, následně bylo vyhlášeno výběrové řízení na zhotovitele stavby a realizaci v roce 2021. Z tohoto důvodu byly finanční prostředky ve výši 1.303,17 tis. Kč zapojeny do rozpočtu roku 2021.</t>
  </si>
  <si>
    <t xml:space="preserve">Akce byla schválena usnesením zastupitelstva kraje č. 10/1083 dne 13.12.2018. Termín dokončení realizace všech etap bude v září 2021. Z tohoto důvodu byly finanční prostředky ve výši 1.971,7 tis. Kč zapojeny do rozpočtu roku 2021. </t>
  </si>
  <si>
    <t>Akce byla schválena usnesením zastupitelstva kraje č. 10/1083 ze dne 13.12.2018. V roce 2020 se již realizovaly dílčí části této akce, např. stabilizace severozápadního bastionu. V současné době probíhá zadávací řízení na výběr zhotovitele návštěvnického centra. Z tohoto důvodu byly převedeny finanční prostředky ve výši 15.778,6 tis. Kč do rozpočtu roku 2021.</t>
  </si>
  <si>
    <t>Akce byla schválena usnesením zastupitelstva kraje č. 10/1083 dne 13.12.2018. Smlouva na projektování byla uzavřena na základě veřejné zakázky až koncem září 2019. V průběhu projektování stupně pro územní rozhodnutí vyvstala nutnost kompletně přepracovat studii stavby. Harmonogram projektování se tak celkově posunul a oproti předpokladům byla v roce 2020 zajištěna a proplacena pouze dokumentace pro vydání územního rozhodnutí. Na základě této skutečnosti byly nevyčerpané finanční prostředky ve výši 1.682,30 tis. Kč převedeny do rozpočtu roku 2021 na pokračování projekčních prací.</t>
  </si>
  <si>
    <t xml:space="preserve">V roce 2020 došlo k navýšení rozpočtu o 2.700,88 tis. Kč, a to zapojením účelového přebytku hospodaření za rok 2019 na základě usnesení rady kraje č. 79/7104 ze dne 27.1.2020 na dofinancování. V průběhu roku 2020 došlo ke snížení rozpočtu o 10.000 tis. Kč na základě usnesení rady kraje č. 92/8015, kdy došlo k převedení finančních prostředků na realizaci projektu "Aktualizace a doplnění expozice Muzea automobilů TATRA o interaktivní prvky" v rámci akce rozpočtu Reprodukce majetku kraje v odvětví kultury. </t>
  </si>
  <si>
    <t xml:space="preserve">Usnesením zastupitelstva kraje č. 14/1652 ze dne 12.12.2019 byly schváleny finanční prostředky na dané akci ve výši 7 mil. Kč, následně byl usnesením rady kraje č. 79/7104 ze dne 27.1.2020 rozpočet navýšen o 12 tis. Kč na úhradu  závazku vyplývající ze smlouvy na zhotovení projektové dokumentace a autorského dozoru. Na zhotovení projektové dokumentace a autorského dozoru roce 2020 realizoval kraj veřejnou zakázku na dodavatele realizace projektu "Komplexní realizace expozic lesnictví s využitím zobrazovacích technologií AR a VR v prostorách Zámku Bruntál a Kosárna Karlovice poboček Muzea v Bruntále, příspěvkové organizace". S ohledem na průběh přípravy a realizace veřejné zakázky byly  nevyčerpané finanční prostředky účelově převedeny do rozpočtu roku 2021. </t>
  </si>
  <si>
    <t>Zámek Bruntál - revitalizace objektu (Muzeum v Bruntále, příspěvková organizace)</t>
  </si>
  <si>
    <t>Akce byla schválena usnesením zastupitelstva kraje č. 14/1652 dne 12.12.2019. V současné době probíhá projektování střechy a fasády. Smlouva na projektování byla uzavřena na základě veřejné zakázky v  červenci 2020. Dle smlouvy byla projekční příprava ukončena v měsíci listopadu 2020 a březnu 2021. S ohledem na smluvní termíny plnění a platební podmínky se očekává finanční plnění v roce 2021. Na základě této skutečnosti byly nevyčerpané finanční prostředky ve výši 2.269,7 tis. Kč převedeny do rozpočtu roku 2021.</t>
  </si>
  <si>
    <t>Zámek Nová Horka – expozice přízemí (Muzeum Novojičínska, příspěvková organizace)</t>
  </si>
  <si>
    <t>Akce byla schválena usnesením zastupitelstva kraje č. 14/1652 dne 12.12.2019. S ohledem na postup prací na daném projektu byly nevyčerpané finanční prostředky účelově převedeny do rozpočtu roku 2021.</t>
  </si>
  <si>
    <t>Reprodukce majetku kraje v odvětví kultury</t>
  </si>
  <si>
    <t>SR - ISO II/D preventivní ochrana před nepříznivými vlivy prostředí - neinvestiční</t>
  </si>
  <si>
    <t>SR - Záchrana architektonického dědictví - neinvestice - program č. 434 312</t>
  </si>
  <si>
    <t>SR - Akviziční fond – IV</t>
  </si>
  <si>
    <t>SR - ISO II/A zabezpečení objektů - investiční</t>
  </si>
  <si>
    <t>SR - ISO II/C výkupy předmětů kulturní hodnoty mimořádného významu - investiční</t>
  </si>
  <si>
    <t>Profinancování a kofinancování projektu bylo schváleno zastupitelstvem kraje dne 14.12.2017 usnesením č. 6/567. Z důvodu posunu počátku realizace stavby (na základě dohody MSK s městem Jablunkov o prodloužení smluvního vztahu s nájemníkem) došlo ke změně předpokládaného časového harmonogramu. Z tohoto důvodu byly nevyčerpané finanční prostředky ve výši  2.480,59 tis. Kč přesunuty do rozpočtu roku 2021.</t>
  </si>
  <si>
    <t xml:space="preserve">Zastupitelstvo kraje rozhodlo o profinancování a kofinancování projektu dne 13.12.2018 usnesením č. 10/1122.  Vzhledem k průběhu realizace stavebních prací a posunu harmonogramu projektu byly nevyčerpané prostředky ve výši 10.419,08 tis. Kč převedeny do rozpočtu roku 2021.  </t>
  </si>
  <si>
    <t>Zastupitelstvo kraje rozhodlo o profinancování a kofinancování projektu dne 21.4.2016 usnesením č. 19/1990. Došlo k prodloužení realizace stavby z důvodu změny projektu. Realizace expozic proto bude zahájena až v roce 2021. Taktéž došlo ke zpoždění při plnění smlouvy s městem Kopřivnice za zhodnocení stavebních objektů. Z těchto důvodů byly nevyčerpané finanční prostředky ve výši 9.823,51 tis. Kč převedeny do roku 2021.</t>
  </si>
  <si>
    <t>Zastupitelstvo kraje usnesením č. 19/1971 ze dne 21.4.2016 rozhodlo profinancovat a kofinancovat projekt „Toulky údolím Olše“ předkládaný do Programu INTERREG V-A Česká republika – Polsko. Původní termín ukončení realizace projektu, který byl stanoven na 30.6.2019, byl poskytovatelem dotace prodloužen do 31.12.2020  (faktury mohou být hrazeny ex-post). V návaznosti na výše uvedené byly nevyčerpané finanční prostředky převedeny do rozpočtu roku 2021.</t>
  </si>
  <si>
    <t>PŘEHLED VÝDAJŮ V ODVĚTVÍ PREZENTACE KRAJE A EDIČNÍHO PLÁNU V ROCE 2020</t>
  </si>
  <si>
    <t>Nevyčerpané finanční prostředky ve výši 66,73 tis. Kč představují úsporu z důvodu nižších požadavků na autorské texty a fotografie v rámci Edičního plánu.</t>
  </si>
  <si>
    <t>Nevyčerpané finanční prostředky ve výši 782 tis. Kč určené na dodání prezentačních předmětů a na vytvoření souboru fotografií prezentujících památky a objekty Moravskoslezského kraje byly převedeny do rozpočtu roku 2021.  Z důvodu vládních opatření v souvislosti s koronavirovou nákazou COVID-19 se neuskutečnily plánované akce, na kterých se Moravskoslezský kraj prezentuje, jako např. Colours of Ostrava, Olympijské parky, apod. Nevyčerpané finanční prostředky ve výši 1.145,8 tis. Kč tak představují úsporu na akci.</t>
  </si>
  <si>
    <t>Nevyčerpané finanční prostředky ve výši 1.591,9  tis. Kč určené na dodání prezentačních a propagačních předmětů a na vytvoření souboru fotografií prezentujících památky a objekty v Moravskoslezském kraji byly převedeny do rozpočtu roku 2021. Z důvodu vládních opatření v souvislosti s koronavirovou nákazou COVID-19 byla prezentace Moravskoslezského kraje v tištěných médiích a na sociálních sítích omezena. Nevyčerpané finanční prostředky ve výši 3.902,62 tis. Kč tak představují úsporu na akci.</t>
  </si>
  <si>
    <t xml:space="preserve">Nevyčerpané finanční prostředky ve výši 139,91 tis. Kč představují úsporu na akci. Z důvodu vládních opatření v souvislosti s koronavirovou nákazou COVID-19 se nemohly konat žádné sportovní, kulturní ani jiné akce a nebyly uskutečněny žádné cesty do zahraničí a taktéž nepřicestovaly žádné návštěvy z partnerských nebo spřátelených regionů do Moravskoslezského kraje. </t>
  </si>
  <si>
    <t>ID - projekt Festival Noc práva v Ostravě (Nadační fond Paragraf)</t>
  </si>
  <si>
    <t>ID - podpora činnosti Sdružení válečných veteránů ČR Moravskoslezského kraje (“Sdružení válečných veteránů ČR“)</t>
  </si>
  <si>
    <t>PŘEHLED VÝDAJŮ V ODVĚTVÍ REGIONÁLNÍHO ROZVOJE V ROCE 2020</t>
  </si>
  <si>
    <t>Nevyčerpané finanční prostředky ve výši 551 tis. Kč představují úsporu z plného nevyplacení prvních splátek dotací programu vyhlášeného na rok 2020.</t>
  </si>
  <si>
    <t>Nevyčerpané finanční prostředky ve výši 4.600 tis. Kč byly účelově zapojeny do rozpočtu kraje na rok 2021, a to na výplatu části prvních splátek dotací programu vyhlášeného na rok 2020  a na výplatu druhých splátek dotací programu vyhlášeného na rok 2016, 2017 a 2018.</t>
  </si>
  <si>
    <t xml:space="preserve">Dotační program – Podpora Místních akčních skupin Moravskoslezského kraje </t>
  </si>
  <si>
    <t>Nevyčerpané finanční prostředky ve výši 387 tis. Kč byly účelově zapojeny do rozpočtu kraje na rok 2021, a to na úhradu druhých splátek dotací programu vyhlášeného na rok 2018 a 2019. Zbylé finanční prostředky představují úsporu vzniklou plným nevyplacením druhých splátek dotací po předložení závěrečných vyúčtování.</t>
  </si>
  <si>
    <t>Nevyčerpané finanční prostředky ve výši 9.333 tis. Kč byly účelově zapojeny do rozpočtu kraje na rok 2021 na výplatu druhých splátek dotací tohoto kontinuálního programu. Zbylé nevyčerpané prostředky představují úsporu z plného nevyplacení druhých splátek dotací po předložení závěrečných vyúčtování.</t>
  </si>
  <si>
    <t>Nevyčerpané finanční prostředky ve výši 208 tis. Kč představují úsporu vzniklou plným nevyplacením druhých splátek dotací po předložení závěrečných vyúčtování v rámci programu vyhlášeného pro rok 2019.</t>
  </si>
  <si>
    <t>Nevyčerpané finanční prostředky ve výši 2.586 tis. Kč byly účelově zapojeny do rozpočtu kraje na rok 2021, a to na poskytnutí druhých splátek dotací po předložení závěrečných vyúčtování.</t>
  </si>
  <si>
    <t>Nevyčerpané finanční prostředky ve výši 553 tis. Kč představují vratky z poskytnutých dotací z důvodu nerealizace vybraných plánovaných akcí a aktivit s ohledem na zavedená vládní protiepidemiologická opatření v souvislosti s šířením onemocnění COVID-19.</t>
  </si>
  <si>
    <t>Nevyčerpané finanční prostředky ve výši 1.246 tis. Kč byly účelově zapojeny do rozpočtu kraje na rok 2021, a to jak na výplatu individuálních dotací, tak také na úhradu služeb. Zbylé finanční prostředky představují úsporu vzniklou nerealizací řady dílčích aktivit v rámci akce z důvodu šíření onemocnění COVID-19.</t>
  </si>
  <si>
    <t>Nevyčerpané finanční prostředky ve výši 1.253 tis. Kč byly účelově zapojeny do rozpočtu kraje na rok 2021. Zbylé prostředky představují úsporu na této akci.</t>
  </si>
  <si>
    <t>V roce 2020 došlo z důvodu šíření onemocnění COVID-19 ke zrušení krajského kola soutěže Vesnice roku. Finanční prostředky alokované ve schváleném rozpočtu kraje na tuto aktivitu byly převedeny do rozpočtové rezervy jako vyčíslená úspora na pokrytí propadu příjmů ze sdílených daní.</t>
  </si>
  <si>
    <t>Nevyčerpané finanční prostředky ve výši 827 tis. Kč byly účelově zapojeny do rozpočtu kraje na rok 2021.</t>
  </si>
  <si>
    <t>V důsledku šíření onemocnění COVID-19 nebyly realizovány aktivity týkající se vysokých škol. Finanční prostředky ve výši 18.000 tis. Kč tak byly převedeny v průběhu roku 2020 do rozpočtové rezervy jako vyčíslená úspora na pokrytí propadu příjmů ze sdílených daní.</t>
  </si>
  <si>
    <t>Nevyčerpané finanční prostředky ve výši 69 tis. Kč představují úsporu na akci z důvodu nerealizace vybraných plánovaných aktivit s ohledem na zavedená vládní protiepidemiologická opatření v souvislosti s šířením onemocnění COVID-19.</t>
  </si>
  <si>
    <t>Nevyčerpané finanční prostředky byly účelově převedeny do rozpočtu roku 2021 na úhradu rezervovaného elektrického příkonu a právních služeb.</t>
  </si>
  <si>
    <t>ID - projekt Business Real Stories Conference 2020 (Ing. Filip Hendrych)</t>
  </si>
  <si>
    <t>Reprodukce majetku kraje v odvětví regionálního rozvoje</t>
  </si>
  <si>
    <t>Nevyčerpané finanční prostředky ve výši 78 tis. Kč představují úsporu na dané akci.</t>
  </si>
  <si>
    <t>Zastupitelstvo kraje rozhodlo o profinancování a kofinancování projektu usnesením č. 20/2088 ze dne 23.6.2016. Z důvodu posunu harmonogramu realizace projektu byly nevyčerpané finanční prostředky ve výši 258 tis. Kč účelově převedeny do rozpočtu roku 2021.</t>
  </si>
  <si>
    <t xml:space="preserve">Zastupitelstvo kraje usnesením č. 6/600 ze dne 14.12.2017 rozhodlo profinancovat a kofinancovat projekt. Prostředky ve výši 30 tis. Kč byly úhradou mezd a faktur za školení polského jazyka za 12. měsíc roku 2020 a byly účelově převedeny ke stejnému účelu do rozpočtu roku 2021.  </t>
  </si>
  <si>
    <t>Podpora činnosti sekretariátu Regionální stálé konference Moravskoslezského kraje III</t>
  </si>
  <si>
    <t>Zastupitelstvo kraje usnesením č. 14/1716 ze dne 12.12.2019 rozhodlo profinancovat projekt. Část prostředků určených na mzdové náklady členů projektového týmu nebyla zcela vyčerpána a jedná se o neúčelovou úsporu.</t>
  </si>
  <si>
    <t>Jedná se o nevyčerpané prostředky určené na přípravu projektů. Tyto prostředky představují rezervu, aby bylo možné v průběhu roku v případě získání finančního zdroje adekvátně reagovat na následnou přípravu. V okamžiku, kdy orgány kraje schválí zahájení přípravy projektu, stávají se výdajem daného projektu (nikoli této akce). V průběhu roku 2020 byly rozpočtované finanční prostředky sníženy na základě aktuálního plánu přípravy nových projektů. Nevyčerpané finanční prostředky představují neúčelovou úsporu rozpočtu za rok 2020.</t>
  </si>
  <si>
    <t>PŘEHLED VÝDAJŮ V ODVĚTVÍ CESTOVNÍHO RUCHU V ROCE 2020</t>
  </si>
  <si>
    <t>Nevyčerpané finanční prostředky ve výši 236 tis. Kč představují úsporu vzniklou plným nevyplacením druhých splátek dotací po předložení závěrečných vyúčtování.</t>
  </si>
  <si>
    <t>Nevyčerpané finanční prostředky ve výši 176 tis. Kč představují úsporu vzniklou plným nevyplacením druhých splátek dotací po předložení závěrečných vyúčtování.</t>
  </si>
  <si>
    <t>Nevyčerpané finanční prostředky ve výši 7.800 tis. Kč určené na výplatu prvních a druhých splátek dotací v rámci dotačního programu byly účelově převedeny do rozpočtu kraje na rok 2021. Zbylé nevyčerpané prostředky v rámci dotačního programu představují úsporu.</t>
  </si>
  <si>
    <t>Dotační program – Podpora natáčení audiovizuálních děl v Moravskoslezském kraji</t>
  </si>
  <si>
    <t>Nevyčerpané finanční prostředky ve výši 2.800 tis. Kč určené na výplatu druhých splátek dotací po předložení závěrečných vyúčtování byly účelově převedeny do rozpočtu kraje na rok 2021.</t>
  </si>
  <si>
    <t>Dotační program - Vstupy do turistických atraktivit zdarma</t>
  </si>
  <si>
    <t>Nevyčerpané finanční prostředky ve výši 1.590 tis. Kč určené na výplatu individuálních dotací schválených orgány kraje v roce 2020 byly účelově převedeny do rozpočtu kraje na rok 2021. Zbylé nevyčerpané finanční prostředky ve výši 216 tis. Kč představují úsporu z vyúčtovaných dotací v roce 2020.</t>
  </si>
  <si>
    <t>Nevyčerpané finanční prostředky ve výši 948 tis. Kč byly účelově převedeny do rozpočtu kraje na rok 2021.</t>
  </si>
  <si>
    <t>Nevyčerpané finanční prostředky ve výši 3.364 tis. Kč byly účelově převedeny do rozpočtu kraje na rok 2021 na úhradu závazků z uzavřených smluv. Zbylé nevyčerpané prostředky v rámci této akce představují úsporu vzniklou nerealizací dílčích aktivit v návaznosti na šíření onemocnění COVID-19.</t>
  </si>
  <si>
    <t>Nevyčerpané finanční prostředky ve výši 382 tis. Kč představují úsporu vzniklou nerealizací plánovaných aktivit.</t>
  </si>
  <si>
    <t>Nevyčerpané finanční prostředky ve výši 2.699 tis. Kč byly účelově převedeny ke stejnému účelu do rozpočtu kraje na rok 2021.</t>
  </si>
  <si>
    <t xml:space="preserve">Nevyčerpané finanční prostředky představují úsporu na akci. </t>
  </si>
  <si>
    <t>Bez bariér se nám žije snáz</t>
  </si>
  <si>
    <t>Zastupitelstvo kraje rozhodlo usnesením č. 16/1944 ze dne 4.6.2020 ukončit přípravu projektu.</t>
  </si>
  <si>
    <t>Cyklovýlety na hrady a zámky v Moravskoslezském a Žilinském kraji</t>
  </si>
  <si>
    <t>Chutě a vůně bez hranic</t>
  </si>
  <si>
    <t xml:space="preserve">Zastupitelstvo kraje rozhodlo o profinancování a kofinancování projektu usnesením č. 10/1109 ze dne 13.12.2018. Vzhledem k nutnosti přesunutí některých projektových aktivit z roku 2020 do roku 2021 (veletrhy) byly nevyčerpané prostředky ve výši 545 tis. Kč účelově převedeny do rozpočtu roku 2021. </t>
  </si>
  <si>
    <t>PŘEHLED VÝDAJŮ V ODVĚTVÍ SOCIÁLNÍCH VĚCÍ V ROCE 2020</t>
  </si>
  <si>
    <t>Nevyčerpané finanční prostředky ve výši 193 tis. Kč představují úsporu vzniklou plným nečerpáním poskytnutých dotací v rámci dotačního programu.</t>
  </si>
  <si>
    <t>Dotační program – Program na podporu neinvestičních aktivit z oblasti prevence kriminality</t>
  </si>
  <si>
    <t>Nevyčerpané finanční prostředky ve výši 394 tis. Kč představují úsporu vzniklou plným nečerpáním poskytnutých dotací v rámci dotačního programu.</t>
  </si>
  <si>
    <t>Dotační program – Program na podporu komunitní práce a na zmírňování následků sociálního vyloučení v Moravskoslezském kraji</t>
  </si>
  <si>
    <t>Dotační program - Program na podporu aktivit sociálního podnikání v Moravskoslezském kraji</t>
  </si>
  <si>
    <t>Dotační program - Program podpory vybavení zařízení sociálních služeb v souvislosti s přechodem na vysílací standard DVB-T2 na období 2019 – 2020</t>
  </si>
  <si>
    <t>Finanční prostředky ve výši 49 tis. Kč byly účelově převedeny do rozpočtu kraje na rok 2021 na úhradu výdajů spojených s vytvořením datové matice pro potřeby zefektivnění podpory pěstounské péče na přechodnou dobu. Zbylé finanční prostředky představují úsporu na akci spojenou s nerealizací kontrol poskytovaných sociálních služeb příspěvkových organizací kraje v souvislosti s šířením onemocnění COVID-19.</t>
  </si>
  <si>
    <t>Zpracování odborných posudků - psychologická vyšetření, včetně dalších aktivit v odvětví sociálních věcí</t>
  </si>
  <si>
    <t>Nevyčerpané finanční prostředky ve výši 37 tis. Kč představují úsporu vzniklou nerealizací dílčích činností v oblasti náhradní rodinné péče.</t>
  </si>
  <si>
    <t>Finanční prostředky ve výši 1.500 tis. Kč byly účelově převedeny do rozpočtu kraje na rok 2021 na výplatu dotace obci Dětmarovice na realizaci projektu Domov pro seniory v Dětmarovicích. Zbývající prostředky představují úsporu související s nižšími požadavky na podporu projektů sociální prevence a sociálního začleňování s regionální působností v Moravskoslezském kraji.</t>
  </si>
  <si>
    <t>Epidemiologická situace v souvislosti s šířením onemocnění  COVID-19 ovlivnila plánované společenské akce Moravskoslezského kraje v sociální oblasti. V návaznosti na posunutí termínu konání 3. ročníku benefiční akce Spolu ruku v ruce do roku 2021 byly do rozpočtu kraje na rok 2021 převedeny nevyčerpané prostředky ve výši 1.082 tis. Kč. Zbývající nevyčerpané prostředky představují úsporu související s realizací společenské akce Dny rodin.</t>
  </si>
  <si>
    <t xml:space="preserve">SR - Příspěvek na výkon sociální práce </t>
  </si>
  <si>
    <t>SR - Mimořádné odměny pro sociální pracovníky na krajských úřadech</t>
  </si>
  <si>
    <t>ID - projekt Pořízení nového vysokozdvižného vozíku (Charita Opava)</t>
  </si>
  <si>
    <t>ID -  projekt Homesharing – sdílení péče o osoby s PAS (MIKASA z.s.)</t>
  </si>
  <si>
    <t>ID - projekt Pořízení vozidla pro přepravu imobilních osob na vozíku (Sociální služby Karviná, příspěvková organizace)</t>
  </si>
  <si>
    <t xml:space="preserve">ID - projekt Sociální automobil (KOMPAKT spol. s.r.o.) </t>
  </si>
  <si>
    <t xml:space="preserve">ID - projekt Rekordy handicapovaných hrdinů (Mgr. Petr Muladi) </t>
  </si>
  <si>
    <t xml:space="preserve">ID - projekt Dobrovolníci pomáhají v době pandemie (ADRA, o.p.s.) </t>
  </si>
  <si>
    <t>ID - projekt Realizace evaluace politiky bydlení PORTAVITA (Spolek PORTAVITA)</t>
  </si>
  <si>
    <t>Nevyčerpané finanční prostředky ve výši 1.050 tis. Kč představují úsporu osobních nákladů organizace Centrum psychologické pomoci v závislosti na počtu žadatelů o náhradní rodinnou péči.</t>
  </si>
  <si>
    <t>Transformace a humanizace pobytových zařízení v sociální oblasti</t>
  </si>
  <si>
    <t>Ke snížení rozpočtu o 11.610 tis. Kč došlo v souvislosti s realizací akcí reprodukce majetku kraje v odvětví sociálních věcí podle aktuální potřeby příspěvkových organizacích Dětské centrum Pampeliška, Domov Bílá Opava, Domov Letokruhy, Domov NaNovo a Nový domov. Nevyčerpané finanční prostředky ve výši 390 tis. Kč představují úsporu na této akci.</t>
  </si>
  <si>
    <t xml:space="preserve">Na základě rozpočtově odpovědného přístupu k řízení příspěvkových organizací v odvětví sociálních věcí a rovněž díky podpoře příspěvkových organizací v rámci dotačního Programu na podporu poskytování sociálních služeb pro rok 2020 financovaného z kapitoly 313 – MPSV státního rozpočtu a programu Podpory služeb sociální prevence, nebylo nutné na dofinancování provozu příspěvkových organizací použít veškeré alokované finanční prostředky v rozpočtu kraje. Finanční prostředky ve výši 35.100 tis. Kč byly převedeny na akci Příspěvek na provoz v odvětví sociálních věcí - příspěvkové organizace kraje. Zbylé alokované prostředky v rozpočtu kraje byly převedeny do rozpočtové rezervy a byly použity na snížení propadu příjmů ze sdílených daní v důsledku pandemického šíření onemocnění COVID-19. </t>
  </si>
  <si>
    <t>Dotační program - Program na podporu poskytování sociálních služeb - PO kraje</t>
  </si>
  <si>
    <t>Nevyčerpané finanční prostředky ve výši 946 tis. Kč představují vratku dotace v rámci jejího finančního vypořádání, která byla počátkem roku 2021 zaslána na vypořádací účet Ministerstva práce a sociálních věcí.</t>
  </si>
  <si>
    <t>SR - Řešení naléhavých potřeb při zabezpečení provozu sociálních služeb zřízených a provozovaných obcemi</t>
  </si>
  <si>
    <t>SR - COVID-19-ohodnocení</t>
  </si>
  <si>
    <t>Stavební opravy budovy na ul. Rooseveltova (Domov Bílá Opava, příspěvková organizace)</t>
  </si>
  <si>
    <t xml:space="preserve">Domov pro osoby se zdravotním postižením Harmonie, p.o. </t>
  </si>
  <si>
    <t>Zastupitelstvo kraje rozhodlo profinancovat a kofinancovat projekt  usnesením č. 21/2254 ze dne 22.9.2016. Usnesením č. 8/852 ze dne 14.6.2018 rozhodlo zastupitelstvo kraje o zvýšení profinancování a kofinancování.  Z důvodu zrušení veřejné zakázky na zhotovitele stavby  ze strany zadavatele a opakování veřejné zakázky, došlo k posunu stavebních prací do roku 2021. Z tohoto důvodu byly rozpočtované finanční prostředky převedeny do rozpočtu roku 2021.</t>
  </si>
  <si>
    <t>Přístavba chráněného bydlení Sedlnice (Domov NaNovo, příspěvková organizace)</t>
  </si>
  <si>
    <t>Akce byla schválena usnesením rady kraje č. 95/8385 ze dne 31.8.2020 s časovou použitelností do 31.10.2021. Nevyčerpané finanční prostředky byly převedeny do rozpočtu kraje na rok 2021.</t>
  </si>
  <si>
    <t>Stavební úpravy budovy na ul. Rybářská 27 - část 2 (Domov Bílá Opava, příspěvková organizace)</t>
  </si>
  <si>
    <t>Akce byla schválena usnesením rady kraje č. 75/6721 ze dne 25.11.2019. Následně byla uzavřena smlouva o dílo na realizaci. Stavba byla přerušena z důvodu projednání vstupu na sousední pozemek. Nevyčerpané finanční prostředky byly převedeny do rozpočtu kraje na rok 2021.</t>
  </si>
  <si>
    <t>Na základě usnesení rady kraje č. 96/8513 ze dne 21.9.2020 byl příspěvkové organizaci Domov Letokruhy schválen závazný ukazatel účelový investiční příspěvek z rozpočtu kraje do fondu investic na Gastro vybavení kuchyně s časovou použitelností do 30.9.2021. Příspěvková organizace zahájila realizaci akce. Vybavení bude dodáno nejpozději ve 3. kvartálu 2021, proto byly nevyčerpané finanční prostředky převedeny do upraveného rozpočtu na rok 2021.</t>
  </si>
  <si>
    <t>Na základě usnesení rady kraje č. 97/ 8613 ze dne 12.10.2020 byl příspěvkové organizaci Dětské centrum Pampeliška schválen závazný ukazatel investiční příspěvek z rozpočtu kraje do fondu investic s účelovým určením na pořízení osobního vozidla s časovou použitelností do 30.6.2021. Příspěvková organizace vybrala dodavatele vozidla, termín dodání vozidla se předpokládá nejpozději v 2. kvartálu 2021, z tohoto důvodu byly nevyčerpané finanční prostředky převedeny do upraveného rozpočtu na rok 2021.</t>
  </si>
  <si>
    <t>Akce byla schválena usnesením zastupitelstva kraje č. 17/1686 ze dne 17.12.2015. S ohledem na posunutí předpokládaného termínu dokončení stavebních prací byly finanční prostředky na úhradu veřejné zakázky na vybavení domova realizované Moravskoslezským krajem převedeny do upraveného rozpočtu na rok 2021.</t>
  </si>
  <si>
    <t>Rada kraje rozhodla o realizaci akce usnesením č. 19/1769 ze dne 29.8.2017. V současné době je uzavřena smlouva na zhotovení projektové dokumentace. Vzhledem k zajištění smluvních závazků ze smlouvy na zhotovení projektové dokumentace byly nevyčerpané finanční prostředky převedeny do rozpočtu roku 2021.</t>
  </si>
  <si>
    <t>Zastupitelstvo kraje rozhodlo o realizaci akce usnesením č. 6/520 ze dne 14.12.2017. V současné době jsou uzavřeny smlouvy na zhotovení projektové dokumentace a smlouvy na provedení přeložky plynárenského zařízení a distribučního zařízení. V průběhu realizace akce došlo ke zpoždění při zpracování projektové dokumentace způsobené prodloužením řízení u stavebního úřadu. Z tohoto důvodu byly nevyčerpané finanční prostředky převedeny do rozpočtu roku 2021.</t>
  </si>
  <si>
    <t>Akce byla schválena usnesením zastupitelstva kraje č. 10/1083 ze dne 13.12.2018. V současné době se dokončuje realizace stavby a v návaznosti na platební podmínky z uzavřených smluv proběhne ještě závěrečná fakturace. Z tohoto důvodu byly nevyčerpané finanční prostředky do rozpočtu roku kraje na rok 2021.</t>
  </si>
  <si>
    <t>Akce byla schválena zastupitelstvem kraje č. 10/1083 ze dne 13.12.2018.  Ukončení realizace akce se předpokládalo na počátek roku 2021. S ohledem na délku splatnosti faktur byly převedeny nevyčerpané finanční prostředky do roku 2021.</t>
  </si>
  <si>
    <t xml:space="preserve">Nákup řadového domu v Hlučíně </t>
  </si>
  <si>
    <t>Dům pro volnočasové aktivity seniorů se zahradním parterem (Domov Letokruhy, příspěvková organizace, Budišov nad Budišovkou)</t>
  </si>
  <si>
    <t>Akce byla schválena usnesením zastupitelstva kraje č. 14/1652 ze dne 12.12.2019. Projektová dokumentace stavby byla dokončena v prosinci 2019 a v dubnu 2020 bylo zajištěno stavební povolení. Následně byla zahájena veřejná zakázka na zhotovitele stavby. Dokončení stavby se předpokládá v červnu 2021. Z tohoto důvodu byly převedeny nevyčerpané finanční prostředky do rozpočtu kraje na rok 2021.</t>
  </si>
  <si>
    <t>Rekonstrukce administrativní budovy Domova Fontána (Fontána, příspěvková organizace, Hlučín)</t>
  </si>
  <si>
    <t>Finanční prostředky alokované ve schváleném rozpočtu kraje byly vyčísleny jako úspora, která byla použita na pokrytí výpadku příjmů ze sdílených daní v návaznosti na pandemické šíření onemocnění COVID-19.</t>
  </si>
  <si>
    <t>Stavební úpravy přízemí objektu Bezručova (Domov Duha, příspěvková organizace, Nový Jičín)</t>
  </si>
  <si>
    <t>Akce byla schválena usnesením rady kraje 73/6639 ze dne 4.11.2019. Po výběrovém řízení na komplexní dodávku (realizace včetně projektu) bylo zajištěno dofinancování v srpnu 2020, délka realizace akce je 280 dnů. Z tohoto důvodu byly převedeny nevyčerpané finanční prostředky do rozpočtu kraje na rok 2021.</t>
  </si>
  <si>
    <t>Zastupitelstvo kraje rozhodlo o profinancování a kofinancování projektu usnesením č. 21/2254 ze dne 22.9.2016. Zastupitelstvo kraje rozhodlo o navýšení profinancování a kofinancování usnesením č. 8/852 ze dne 14.6.2018. Byla uzavřena smlouva na stavební práce. Vzhledem k průtahům při provádění stavby došlo ke zpomalení fakturace. Dále byla uzavřena smlouva na inženýrskou činnost, jejíž výše úhrady je odvislá od výše prostavěnosti. Z těchto důvodů bylo nutné zajistit převod finančních prostředků na úhradu výdajů za stavební práce a inženýrskou činnost.  Nevyčerpané finanční prostředky byly převedeny do rozpočtu kraje na rok 2021.</t>
  </si>
  <si>
    <t>Zastupitelstvo kraje rozhodlo o profinancování a kofinancování projektu usnesením č. 21/2254 ze dne 22.9.2016. Zastupitelstvo kraje rozhodlo o navýšení profinancování a kofinancování usnesením č. 8/852 ze dne 14.6.2018. Byla uzavřena smlouva na stavební práce. Vzhledem k průtahům při provádění stavby došlo ke zpomalení fakturace. Dále byla uzavřena smlouva na inženýrskou činnost, jejíž výše úhrady je odvislá od výše prostavěnosti. Z těchto důvodů bylo nutné zajistit převod finančních prostředků na úhradu výdajů za stavební práce a inženýrskou činnost.  Nevyčerpané finanční prostředky byly převedeny do rozpočtu roku 2021.</t>
  </si>
  <si>
    <t>Zastupitelstvo kraje rozhodlo o profinancování a kofinancování projektu usnesením č. 21/2254 ze dne 22.9.2016. Zastupitelstvo kraje rozhodlo o navýšení profinancování a kofinancování usnesením č. 8/852 dne 14.6.2018. Byla uzavřena smlouva na stavební práce. Vzhledem k průtahům při provádění stavby došlo ke zpomalení fakturace. Dále byla uzavřena smlouva na inženýrskou činnost, jejíž výše úhrady je odvislá od výše prostavěnosti. Z těchto důvodů bylo nutné zajistit převod finančních prostředků na úhradu výdajů za stavební práce a inženýrskou činnost. Nevyčerpané finanční prostředky byly převedeny do rozpočtu roku 2021.</t>
  </si>
  <si>
    <t>Zastupitelstvo kraje rozhodlo o profinancování a kofinancování projektu usnesením č. 16/1633 ze dne 25.9.2015. Projekt je ukončen. Nevyčerpaná dotace byla vrácena, také došlo k vrácení části dotace na základě porušení podmínek poskytnutí dotace. Zbývající část prostředků byla prověřována Ministerstvem financí. Na základě této kontroly budou prostředky buď vráceny, anebo bude jejich část využita k dočerpání nepřímých výdajů. Kontrola byla ukončena v roce 2020, krajský úřad využil možnosti odvolání. V případě zamítnutí budou zbývající prostředky ve výši 2.405 Kč použity pro úhradu penále, v případě pozitivního výsledku bude jejich část využita k dočerpání nepřímých výdajů. Nevyčerpané finanční prostředky byly převedeny do rozpočtu roku 2021.</t>
  </si>
  <si>
    <t>Zastupitelstvo kraje rozhodlo o profinancování a kofinancování projektu usnesením č. 16/1633 ze dne 25.9.2015. Realizace projektu byla ukončena k 31.8.2020. Zatím však nedošlo k finančnímu vypořádání a zbývající prostředky jsou přeplatkem zálohy, kterou bude nutné vrátit poskytovateli. Nevyčerpané finanční prostředky byly převedeny do rozpočtu roku 2021.</t>
  </si>
  <si>
    <t>Zastupitelstvo kraje rozhodlo o profinancování a kofinancování projektu usnesením č. 19/1988 ze dne 21.4.2016. Nevyčerpané prostředky ze zálohové platby jsou určeny k financování projektu i v roce 2021, proto byly převedeny do rozpočtu kraje na rok 2021.</t>
  </si>
  <si>
    <t>Zastupitelstvo kraje rozhodlo o profinancování a kofinancování projektu usnesením č. 2/68 ze dne 22.12.2016. Nevyčerpané finanční prostředky ze zálohových plateb jsou určeny k financování aktivit projektu i v roce 2021, proto byly převedeny do rozpočtu kraje na rok 2021.</t>
  </si>
  <si>
    <t>Zastupitelstvo kraje rozhodlo profinancovat a kofinancovat projekt  usnesením č. 21/2254 ze dne 22.9.2016. Usnesením č. 8/852 ze dne 14.6.2018 rozhodlo zastupitelstvo kraje o zvýšení profinancování a kofinancování. Z důvodu dodatečného schválení žádosti o dotaci poskytovatelem došlo ke zpoždění v harmonogramu realizace projektu a závazky vyplývající z uzavřené smlouvy na zhotovení projektové dokumentace a smlouvy na posouzení reálných odbytových cen budou hrazeny v roce 2021. Z tohoto důvodu byly nevyčerpané finanční prostředky převedeny do rozpočtu kraje na rok 2021.</t>
  </si>
  <si>
    <t>Zastupitelstvo kraje rozhodlo profinancovat a kofinancovat projekt  usnesením č. 21/2254 ze dne 22.9.2016. Usnesením č. 8/852 ze dne 14.6.2018 rozhodlo zastupitelstvo kraje o zvýšení profinancování a kofinancování.  Z důvodu zrušení veřejné zakázky na zhotovitele stavby  ze strany zadavatele a opakování veřejné zakázky, došlo k posunu stavebních prací do roku 2021. Z tohoto důvodu byly rozpočtované finanční prostředky přesunuty do rozpočtu roku 2021.</t>
  </si>
  <si>
    <t xml:space="preserve">Zastupitelstvo kraje rozhodlo profinancovat a kofinancovat projekt  usnesením č. 8/852 ze dne 14.6.2018 a rozhodlo o ukončení přípravy, profinancování a kofinancování  projektu usnesením č. 15/1818 ze dne 5.3.2020 z důvodu nízké pravděpodobnosti získání dotace. Nespotřebovaný zůstatek finančních prostředků vznikl v důsledku zaokrouhlení plánovaných částek rozpočtu. </t>
  </si>
  <si>
    <t>Zastupitelstvo kraje rozhodlo o profinancování a kofinancování projektu usnesením č. 4/305 ze dne 15.6.2017. Nevyčerpané prostředky ze zálohové platby jsou určeny k financování projektu i v roce 2021. Na základě výše uvedeného  byly nevyčerpané finanční prostředky převedeny do rozpočtu roku 2021.</t>
  </si>
  <si>
    <t>Zastupitelstvo kraje rozhodlo o profinancování a kofinancování projektu usnesením č. 6/585 ze dne 14.12.2017. Nevyčerpané prostředky ze zálohových plateb obdržených v roce 2020 jsou určeny k financování projektu i v roce 2021. Na základě výše uvedeného byly nevyčerpané finanční prostředky převedeny do rozpočtu roku 2021.</t>
  </si>
  <si>
    <t>Zastupitelstvo kraje rozhodlo profinancovat a kofinancovat projekt  usnesením č. 9/974 ze dne 13.9.2018. Usnesením č. 17/2060 ze dne 3.9.2020 rozhodlo zastupitelstvo kraje o zvýšení profinancování a kofinancování. V současné době je uzavřena objednávka na administraci veřejné zakázky a smlouva na posouzení reálných odbytových cen. Veřejná zakázka byla vyhlášena později kvůli problémům, které nastaly při zajišťování projektové dokumentace. Z tohoto důvodu byly nevyčerpané finanční prostředky převedeny do rozpočtu roku 2021.</t>
  </si>
  <si>
    <t>Zastupitelstvo kraje rozhodlo o profinancování a financování projektu usnesením č. 8/839 ze dne 14.6.2018 a o změně výše profinancování a kofinancování rozhodlo zastupitelstvo kraje usnesením č. 10/1127 ze dne 13.12.2018. Vzhledem k větší časové náročnosti přípravy a realizace projektu byly nevyčerpané finanční prostředky převedeny do rozpočtu roku 2021.</t>
  </si>
  <si>
    <t>Zastupitelstvo kraje rozhodlo o profinancování a kofinancování projektu usnesením č. 13/1596 ze dne 12.9.2019. První zálohová platba, kterou kraj obdržel v roce 2020, je určena k financování projektu i v roce 2021. V návaznosti na výše uvedené byly nevyčerpané finanční prostředky převedeny do rozpočtu kraje na rok 2021.</t>
  </si>
  <si>
    <t>Zastupitelstvo kraje rozhodlo o profinancování a kofinancování projektu usnesením č. 8/865 ze dne 14.6.2018. Dotační prostředky ze zálohových plateb jsou určeny k financování projektu i v roce 2021. V  návaznosti na výše uvedené byly nevyčerpané finanční prostředky zapojeny do rozpočtu roku 2021.</t>
  </si>
  <si>
    <t>Zastupitelstvo kraje rozhodlo o profinancování a kofinancování projektu usnesením č. 8/865 ze dne 14.6.2018. Dotační prostředky ze zálohové platby  jsou určeny k financování projektu i v roce 2021. V návaznosti na výše uvedené byly nevyčerpané finanční prostředky převedeny do rozpočtu roku 2021.</t>
  </si>
  <si>
    <t>Zastupitelstvo kraje rozhodlo o profinancování a kofinancování projektu usnesením č. 9/989 ze dne 13.9.2018. Nevyčerpané prostředky ze zálohové platby jsou určeny k financování projektu i v roce 2021. Na základě výše uvedeného  byly nevyčerpané finanční prostředky převedeny do rozpočtu roku 2021.</t>
  </si>
  <si>
    <t>Zastupitelstvo kraje rozhodlo o profinancování a kofinancování projektu usnesením č. 9/989 ze  dne 13.9.2018. Nevyčerpané prostředky ze zálohové platby jsou určeny k financování projektu i v roce 2021, proto byly převedeny do rozpočtu kraje na rok 2021.</t>
  </si>
  <si>
    <t>Zateplení a stavební úpravy správní budovy, pavilonu E a F Domova Březiny</t>
  </si>
  <si>
    <t>Zastupitelstvo kraje rozhodlo profinancovat a kofinancovat projekt  usnesením č. 9/974 ze dne 13.9.2018. Usnesením č. 17/2060 ze dne 3.9.2020 rozhodlo zastupitelstvo kraje o zvýšení profinancování a kofinancování. Vzhledem k větší časové náročnosti přípravy projektu byly rozpočtované finanční prostředky přesunuty do roku 2021.</t>
  </si>
  <si>
    <t>Zastupitelstvo kraje rozhodlo o profinancování a kofinancování projektu usnesením č. 12/1434 ze dne 13.6.2019. První zálohová platba, kterou kraj obdržel v roce 2019, je určena k financování projektu i v roce 2021. V návaznosti na výše uvedené byly nevyčerpané finanční prostředky převedeny do rozpočtu kraje na rok 2021.</t>
  </si>
  <si>
    <t>Podpora transformace zařízení pro děti do tří let v Moravskoslezském kraji</t>
  </si>
  <si>
    <t>Zastupitelstvo kraje rozhodlo o profinancování a kofinancování projektu usnesením č. 13/1596 ze dne 12.9.2019. První zálohová platba, kterou kraj obdržel v květnu 2020, je určena k financování projektu i v roce 2021. Nyní probíhá příprava veřejné zakázky. V návaznosti na výše uvedené byly nevyčerpané finanční prostředky převedeny do rozpočtu kraje na rok 2021.</t>
  </si>
  <si>
    <t>Zastupitelstvo kraje rozhodlo o profinancování a kofinancování projektu usnesením č. 11/1337 ze dne 13.3.2019. Zálohové platby, které kraj obdržel v roce 2019 a 2020, jsou určeny k financování projektu i v následujících letech. V návaznosti na výše uvedené byly nevyčerpané finanční prostředky převedeny do rozpočtu kraje na rok 2021.</t>
  </si>
  <si>
    <t>Vzdelaní ľudia ako základ pre moderné a kvalitné sociálne služby</t>
  </si>
  <si>
    <t>Zastupitelstvo kraje rozhodlo o profinancování a kofinancování projektu usnesením č. 13/1596 ze dne 12.9.2019. První zálohová platba, kterou kraj obdržel v březnu roku 2020, je určena k financování projektu i v roce 2021. V návaznosti na výše uvedené byly nevyčerpané finanční prostředky převedeny do rozpočtu kraje na rok 2021.</t>
  </si>
  <si>
    <t>Žít normálně</t>
  </si>
  <si>
    <t>Zastupitelstvo kraje rozhodlo o profinancování a kofinancování projektu usnesením č. 14/1704 ze dne 12.12.2019. Vzhledem k opakování veřejné zakázky dojde k čerpání až v roce 2021. Nevyčerpané finanční prostředky byly převedeny do rozpočtu kraje na rok 2021.</t>
  </si>
  <si>
    <t>Rozvoj procesů kvality v Síriu (Sírius, příspěvková organizace, Opava)</t>
  </si>
  <si>
    <t>Komplexní přístup ke zvýšení kvality poskytovaných sociálních služeb ve Fontána, p.o. (Fontána, příspěvková organizace, Hlučín)</t>
  </si>
  <si>
    <t>Zavádění nových prostředků komunikace s uživateli služeb v Harmonii, p. o. (Harmonie, příspěvková organizace, Krnov)</t>
  </si>
  <si>
    <t>PŘEHLED VÝDAJŮ V ODVĚTVÍ ŠKOLSTVÍ ROCE 2020</t>
  </si>
  <si>
    <t>Dotační program – Podpora technických a přírodovědných aktivit v oblastech využití volného času dětí a mládeže, celoživotního vzdělávání osob se zdravotním postižením</t>
  </si>
  <si>
    <t>Rozdíl mezi schváleným a upraveným rozpočtem z důvodu přesunu finančních prostředků ve výši 748,4 tis. Kč do rozpočtové rezervy - nižší zájem žadatelů o dotaci. Do rozpočtové rezervy byla přesunuta také částka ve výši 45,2 tis. Kč, která představuje vratky dotací z dvou nerealizovaných projektů.</t>
  </si>
  <si>
    <t>Rozdíl mezi schváleným a upraveným rozpočtem z důvodu přesunu finančních prostředků do rozpočtové rezervy - nebyla vyhlášena druhá výzva dotačního programu; velké množství schválených projektů se nakonec nerealizovalo z důvodu opatření COVID-19.</t>
  </si>
  <si>
    <t xml:space="preserve">Dotační program – Podpora volnočasových aktivit pro mládež </t>
  </si>
  <si>
    <t>Omezení rozsahu akce z důvodu opatření COVID-19.</t>
  </si>
  <si>
    <t xml:space="preserve">K nečerpání finančních prostředků došlo z důvodu neuskutečnění porad s řediteli škol. Rozdíl mezi schváleným a upraveným rozpočtem z důvodu přesunu finančních prostředků do rozpočtové rezervy -  omezení rozsahu akce "Den učitelů" z důvodu opatření COVID-19. </t>
  </si>
  <si>
    <t>Rušení okresních, krajských i celostátních soutěží z důvodu opatření COVID-19.</t>
  </si>
  <si>
    <t>Rozdíl mezi schváleným a upraveným rozpočtem z důvodu přesunu finančních prostředků do rozpočtové rezervy - snížení objemu finančních prostředků z důvodu úsporných opatření vyvolaných COVID-19 - významná část plánovaných akcí se neuskutečnila.</t>
  </si>
  <si>
    <t>Z důvodu uzavření škol vyvolaných COVID-19 neproběhlo testování v požadovaném rozsahu.</t>
  </si>
  <si>
    <t>Zastupitelstvo kraje usnesením č. 2/116 ze dne 17.12.2020 rozhodlo poskytnout dotaci příjemci Moravskoslezský pakt zaměstnanosti, z.s., IČO 07864507, v celkové výši 543 tis. Kč na realizaci projektu "Veletrh středních škol Moravskoslezského kraje 2020/2021". Na základě smlouvy č. 00296/2020/KH byly v prosinci 2020 odvysílány díly pořadu "Studuj u nás"; faktura ve výši 105,27 tis. Kč byla hrazena v lednu 2021. V prosinci 2020 byla vystavena objednávka č. 1182/2020/ŠMS/O na zpracování a vytvoření poutavého a zajímavého videa propagačního charakteru, které bude využito na podporu 13 vybraných řemeslných oborů v rámci kampaně Řemeslo má respekt; faktura ve výši 189,5 tis. Kč byla uhrazena v lednu 2021. Nečerpané finanční prostředky v celkové výši 837,77 tis. Kč tak byly zapojeny do rozpočtu roku 2021.</t>
  </si>
  <si>
    <t xml:space="preserve">Z důvodu opatření COVID-19 v závěru roku 2020 byly omezeny plánované aktivity. </t>
  </si>
  <si>
    <t>Na základě uzavřené smlouvy č. 08229/2018/ŠMS (ve znění dodatku č. 1 a č. 2) měla být vyplacena dotace příjemci Basketpoint Frýdek-Místek z.s., IČO 06140971 na realizaci projektu "Basketpoint Frýdek-Místek - sportovní hala pro děti a mládež", a to po předložení závěrečného vyúčtování. Zastuitelstvo kraje dne 17.12.2020 rozhodlo o poskytnutí dotace příjemci TK PLUS s.r.o. ve výši 3.000 tis. Kč; příjemci Nadační fond Českého klubu olympioniků regionu Severní Morava ve výši 300 tis. Kč; příjemci Sdružení sportovních klubů Vítkovice, z.s. ve výši 400 tis. Kč. Rada kraje dne 14.12.2020 rozhodla o poskytnutí dotace fyzické osobě ve výši 50 tis. Kč. Na základě toho byly tyto nečerpané finanční prostředky v celkové výši 20.750 tis. Kč zapojeny do rozpočtu roku 2021.</t>
  </si>
  <si>
    <t>Příjmy a výdaje za zrušené příspěvkové organizace v odvětví školství</t>
  </si>
  <si>
    <t>V souvislosti s opatřením COVID-19 nebyly plánované pobyty studentů v zahraničí (studium, stáže a odborné praxe) realizovány.</t>
  </si>
  <si>
    <t>Akce byla schválena usnesením rady kraje č. 58/5216 dne 11.3.2019. Projektová dokumentace stavby byla již z části uhrazena a zbývá uhradit finanční částky za smluvně vázané pozastávky a výkon autorského dozoru po vlastní realizaci akce. Z tohoto důvodu byly zapojeny finanční prostředky ve výši 74 tis. Kč do rozpočtu roku 2021. Snížení upraveného rozpočtu o 25.363 tis. Kč bylo určeno k pokrytí výpadku příjmů ze sdílených daní.</t>
  </si>
  <si>
    <t xml:space="preserve">SR -  Podpora financování přímé pedagogické činnosti učitelů do nároku PHmax v mateřských, základních, středních školách a konzervatořích </t>
  </si>
  <si>
    <t>ID - projekt Turnaje badmintonu v ČR i MSK jako jeden z vývozních artiklů cestovního ruchu MSK (B.O.CHANCE OSTRAVA RIDERA SPORTCLUB z.s.)</t>
  </si>
  <si>
    <t>ID - projekt MTB závod &amp; doprovodný program v areálu Bike Park Kopřivná – 26.-27.9.2020 (FDF Team Olomouc)</t>
  </si>
  <si>
    <t>ID - projekt CooLBĚŽKA CUP Pustevny 2020 (Černí koně – spolek Praha 9)</t>
  </si>
  <si>
    <t>ID - projekt MICHALRUN (Hana Dolasová)</t>
  </si>
  <si>
    <t>ID - projekt Modernizace pracovního prostředí pedagogických pracovníků ZŠ Gebauerova – pracoviště Ibsenova (Základní škola Ostrava, Gebauerova 8, příspěvková organizace)</t>
  </si>
  <si>
    <t>Rozdíl mezi schváleným a upraveným rozpočtem z důvodu přesunu finančních prostředků do rozpočtové rezervy - snížení příspěvků na provoz s účelovým určením na "Dofinancování vyučovaného předmětu řízení motorových vozidel" z důvodu změny způsobu financování autoškoly službou.</t>
  </si>
  <si>
    <t>Řešení dopadů optimalizačních změn a změny financování regionálního školství v oblasti pedagogické i nepedagogické práce</t>
  </si>
  <si>
    <t>Rozdíl mezi schváleným a upraveným rozpočtem z důvodu přesunu finančních prostředků do rozpočtové rezervy - snížení objemu finančních prostředků z důvodu úsporných opatření vyvolaných COVID-19.</t>
  </si>
  <si>
    <t>Rozdíl mezi schváleným a upraveným rozpočtem z důvodu přesunu finančních prostředků na akci reprodukce "Modernizace ICT a metodická podpora v oblasti ICT- příspěvkové organizace MSK".</t>
  </si>
  <si>
    <t>SR -  Podpora financování přímé pedagogické činnosti učitelů do nároku PHmax v mateřských, základních, středních školách a konzervatořích</t>
  </si>
  <si>
    <t>SR - Mimořádné odměny zaměstnanců dětských domovů za práci po dobu nouzového stavu vyhlášeného v souvislosti s onemocněním covid-19</t>
  </si>
  <si>
    <t>Zastupitelstvo kraje usnesením č. 12/1475 ze dne 13.6.2019 a č. 15/1880 ze dne 5.3.2020 rozhodlo o poskytnutí návratných finančních výpomocí organizacím v odvětví školství na zajištění profinancování projektů v rámci výzvy č. 66 Integrovaného regionálního operačního programu a projektů v rámci výzvy Interreg V-A SK-CZ a Operačního programu Výzkum, vývoj a vzdělávání, s jednorázovou splatností ihned po obdržení dotace, nejpozději do 30.9.2022, za podmínky doporučení žádostí o podporu projektů k financování, příp. vydání rozhodnutí o poskytnutí dotací na uvedené projekty. Rozhodnutí jsou vydávána postupně a část rozhodnutí bude vydána až v roce 2021. Část nečerpaných finančních prostředků ve výši 1.992 tis. Kč tak byla zapojena do rozpočtu roku 2021.</t>
  </si>
  <si>
    <t xml:space="preserve">Akce byla schválena usnesením rady kraje č. 76/6926 ze dne 9.12.2019. Realizace akce byla zahájena na podzim loňského roku, ale z důvodu nepříznivých klimatických podmínek bude dokončena až v roce 2021. Z tohoto  důvodu byly zapojeny finanční prostředky ve výši 3.626,35 tis. Kč do rozpočtu roku 2021. </t>
  </si>
  <si>
    <t>Stavební úpravy části školy pro potřeby Vzdělávacího a výcvikového střediska a umístění sídla Správy silnic MSK v Ostravě-Zábřehu (Střední škola stavební a dřevozpracující, Ostrava, příspěvková organizace)</t>
  </si>
  <si>
    <t>Akce byla schválena usnesením rady kraje č. 76/6930 dne 9.12.2019. V současnosti je zhotovována projektová dokumentace stavby, přičemž nastalo zpoždění v procesu stavebních řízení akce. Z tohoto důvodu byly zapojeny finanční prostředky ve výši 1.100 tis. Kč do rozpočtu roku 2021.</t>
  </si>
  <si>
    <t>PD vybavení interiéru školy nábytkem (Základní škola, Opava, Havlíčkova 1, příspěvková organizace)</t>
  </si>
  <si>
    <t>Restaurování plastiky ve vstupní hale (Gymnázium, Ostrava - Hrabůvka, příspěvková organizace)</t>
  </si>
  <si>
    <t>Výměna obkladů stěn včetně dveří (Mateřská škola Klíček, Karviná-Hranice, Einsteinova 2849, příspěvková organizace)</t>
  </si>
  <si>
    <t>Oprava havarijního stavu podlahových krytin v učebnách (Střední průmyslová škola, Ostrava-Vítkovice, příspěvková organizace)</t>
  </si>
  <si>
    <t>Výměna dveří, obkladů stěn a dovybavení (Dětský domov a Školní jídelna, Čeladná 87, příspěvková organizace)</t>
  </si>
  <si>
    <t>Oprava hromosvodů (Základní škola, Ostrava-Zábřeh, Kpt. Vajdy 1a, příspěvková organizace)</t>
  </si>
  <si>
    <t>Akce byla schválena usnesením rady kraje č. 91/7916 dne 22.6.2020. Nastalo zpoždění v procesu zpracovávání projektové dokumentace, a to z důvodů rozsahu stavebních prací dle platných předpisů a norem ČSN - revize ochrany před bleskem (hromosvodu), neodpovídá platné normě a není v dobrém funkčním stavu.   Realizace stavebních prací se předpokládá v klimaticky vhodných podmínkách na jaře roku 2021. Z tohoto důvodu byly zapojeny finanční prostředky ve výši 1.500 tis. Kč do rozpočtu roku 2021.</t>
  </si>
  <si>
    <t>Úpravy prostor pro PPP a školní jídelnu (Gymnázium Josefa Božka, Český Těšín, příspěvková organizace)</t>
  </si>
  <si>
    <t>Akce byla schválena usnesením rady kraje č. 91/7916 dne 22.6.2020. V  roce 2020 byl vybrán zhotovitel projektové dokumentace. V rámci jejího zpracování se však vyskytly požadavky dotčených orgánů (HZS Karviná) a musí být dobudován další únikový východ z prostoru jídelny. Stavba tohoto únikového východu musí být projednána a odsouhlasena vzhledem k památkové ochraně budovy gymnázia Národním památkovým ústavem v Ostravě. Z tohoto důvodu byly zapojeny finanční prostředky ve výši 312,02 tis. Kč do rozpočtu roku 2021.</t>
  </si>
  <si>
    <t>Rekonstrukce školního dvora (Matiční gymnázium, Ostrava, příspěvková organizace)</t>
  </si>
  <si>
    <t>Akce byla schválena usnesením rady kraje č. 91/7916 dne 22.6.2020. Nastalo zpoždění v procesu veřejné zakázky na zhotovení projektové dokumentace akce. Z tohoto důvodu byly zapojeny finanční prostředky ve výši 350 tis. Kč do rozpočtu roku 2021.</t>
  </si>
  <si>
    <t>Rekonstrukce elektroinstalace (Mendelovo gymnázium, Opava, příspěvková organizace)</t>
  </si>
  <si>
    <t>Akce byla schválena usnesením rady kraje č. 91/7916 dne 22.6.2020. Finanční prostředky jsou určeny na zpracování projektové dokumentace. Termín pro předání dokumentace byl na začátku roku 2021. V návaznosti na platební podmínky z uzavřené smlouvy následně proběhla závěrečná fakturace. Z tohoto důvodu byly zapojeny finanční prostředky ve výši 1.400 tis. Kč do rozpočtu roku 2021.</t>
  </si>
  <si>
    <t>Sanace učebny B 102 (Obchodní akademie a Vyšší odborná škola sociální, Ostrava-Mariánské Hory, příspěvková organizace)</t>
  </si>
  <si>
    <t>Rekonstrukce obálky budovy a podhledu sálu (Základní umělecká škola Leoše Janáčka, Ostrava - Vítkovice, příspěvková organizace)</t>
  </si>
  <si>
    <t>Akce byla schválena usnesením rady kraje RK č. 91/7916 dne 22.6.2020. Nastalo zpoždění v procesu stavebního řízení akce a vlastní následná realizace byla přesunuta do klimaticky vhodných podmínek, na jaro roku 2021. Z tohoto důvodu byly zapojeny finanční prostředky ve výši 714,71 tis. Kč do rozpočtu roku 2021.</t>
  </si>
  <si>
    <t>Výměna střešní krytiny (Střední pedagogická škola a Střední zdravotnická škola, Krnov, příspěvková organizace) - ul. Jiráskova</t>
  </si>
  <si>
    <t>Akce byla schválena usnesením rady kraje č. 92/8058 dne 20.7.2020. Smlouva se zhotovitelem byla uzavřena v druhé polovině srpna 2020. Realizace byla dokončena na jaře 2021. Z tohoto důvodu byly zapojeny finanční prostředky ve výši 3.183,4 tis. Kč do rozpočtu roku 2021.</t>
  </si>
  <si>
    <t>Rekonstrukce vestibulu (Základní škola, Ostrava-Poruba, Čkalovova 942, příspěvková organizace)</t>
  </si>
  <si>
    <t>Propojení budovy školy a jídelny a instalace výtahu (Základní škola, Ostrava-Poruba, Čkalovova 942, příspěvková organizace)</t>
  </si>
  <si>
    <t>Akce byla schválena usnesením rady kraje č. 96/8447 dne 21.9.2020 s časovou použitelností do 31.12.2021. Z tohoto důvodu byly zapojeny finanční prostředky ve výši 400 tis. Kč do rozpočtu roku 2021.</t>
  </si>
  <si>
    <t>Výměna osobního výtahu a oprava střechy strojovny (Základní škola a Mateřská škola, Ostrava-Poruba, Ukrajinská 19, příspěvková organizace)</t>
  </si>
  <si>
    <t>Akce byla schválena usnesením rady kraje č. 96/8447 dne 21.9.2020 s časovou použitelností do 30.6.2021. Z tohoto důvodu byly zapojeny finanční prostředky ve výši 803,56 tis. Kč do rozpočtu roku 2021.</t>
  </si>
  <si>
    <t>Oprava střechy (Slezské gymnázium, Opava, příspěvková organizace)</t>
  </si>
  <si>
    <t>Oprava kanalizačního systému a odpadních jímek (Střední škola elektrotechnická, Ostrava, Na Jízdárně 30, příspěvková organizace)</t>
  </si>
  <si>
    <t>Akce byla schválena usnesením rady kraje č. 97/8565 dne 12.10.2020 s časovou použitelností do 30.3.2021. Z tohoto důvodu byly zapojeny finanční prostředky ve výši 800 tis. Kč do rozpočtu roku 2021.</t>
  </si>
  <si>
    <t>Oprava komunikace u Dětského domova a ŠJ Čeladná (Dětský domov a Školní jídelna, Čeladná 87, příspěvková organizace)</t>
  </si>
  <si>
    <t>Rekonstrukce sociálního zařízení v domově mládeže (Gymnázium Mikuláše Koperníka, Bílovec, příspěvková organizace)</t>
  </si>
  <si>
    <t>Akce byla schválena usnesením rady kraje č. 97/8565 dne 12.10.2020 s časovou použitelností do 31.12.2021. Z tohoto důvodu byly zapojeny finanční prostředky ve výši 4.000 tis. Kč do rozpočtu roku 2021.</t>
  </si>
  <si>
    <t>Rekonstrukce topného systému tělocvičny (Gymnázium, Karviná, příspěvková organizace)</t>
  </si>
  <si>
    <t>Rekonstrukce střešního pláště haly č. 3 (Střední průmyslová škola, Ostrava-Vítkovice, příspěvková organizace)</t>
  </si>
  <si>
    <t>Akce byla schválena usnesením rady kraje č. 97/8565 dne 12.10.2020 s časovou použitelností do 30.6.2021. Z tohoto důvodu byly zapojeny finanční prostředky ve výši 4.332,83 tis. Kč do rozpočtu roku 2021.</t>
  </si>
  <si>
    <t>Havarijní stav střech – spojovací krček SK 1, 2 a střecha nad tělocvičnou T1a (Gymnázium Olgy Havlové, Ostrava-Poruba, příspěvková organizace)</t>
  </si>
  <si>
    <t>Akce byla schválena usnesením rady kraje č. 98/8645 dne 26.10.2020 s časovou použitelností do 31.12.2021. Z tohoto důvodu byly zapojeny finanční prostředky ve výši 6.366,85 tis. Kč do rozpočtu roku 2021.</t>
  </si>
  <si>
    <t>Restaurování plastiky (Gymnázium Petra Bezruče, Frýdek-Místek, příspěvková organizace)</t>
  </si>
  <si>
    <t xml:space="preserve">Akce byla schválena usnesením rady kraje č. 51/4544 dne 27.11.2018. Je dokončena projektová dokumentace pro provádění stavby. Realizace stavby je plánována na rok 2021. Nedočerpané finanční prostředky jsou určeny na úhradu autorského dozoru a úhradu pozastávek dle uzavřené smlouvy na zpracování projektové dokumentace. Z tohoto důvodu byly zapojeny finanční prostředky ve výši 366,51 tis. Kč do rozpočtu roku 2021. </t>
  </si>
  <si>
    <t>Akce byla schválena usnesením zastupitelstva kraje č. 2/28 dne 22.12.2016. Studie stavby byla dokončena v srpnu 2020, ale vzhledem  k finančním možnostem kraje ve vztahu k předpokládané hodnotě stavby a rozpočtu kraje pro rok 2021 bude projektová příprava akce řešena až v roce 2021. Z tohoto důvodu byly zapojeny finanční prostředky ve výši 4.887,91 tis. Kč do rozpočtu roku 2021.</t>
  </si>
  <si>
    <t>Rekonstrukce budovy na ulici Praskova čp. 411 v Opavě“ (Základní škola, Opava, Havlíčkova 1, příspěvková organizace)</t>
  </si>
  <si>
    <t>Akce byla schválena usnesením rady kraje č. 16/1352 dne 27.6.2017. V roce 2020 byla proplacena projektová dokumentace pro provádění stavby. Akce pokračuje v roce 2021, kdy se předpokládá zahájení stavebních prací.  Z tohoto důvodu byly zapojeny finanční prostředky ve výši 1.916,5 tis. Kč do rozpočtu roku 2021.</t>
  </si>
  <si>
    <t>Akce byla schválena usnesením zastupitelstva kraje č. 6/520 dne 14.12.2017. Stavba byla zahájena v lednu 2020. Jedná se o náročnou rekonstrukci objektů a při stavbě je nutné řešit spoustu nově zjištěných změn, které oddalují také původně plánované finanční čerpání stavby. Z tohoto důvodu byly zapojeny finanční prostředky ve výši 1.002,42 tis. Kč do rozpočtu roku 2021.</t>
  </si>
  <si>
    <t xml:space="preserve">Modernizace Školního statku v Opavě (Školní statek, Opava, příspěvková organizace)
</t>
  </si>
  <si>
    <t>Akce byla schválena usnesením zastupitelstva kraje č. 6/520 dne 14.12.2017. Současně probíhá realizace 2 staveb, přičemž již v roce 2020 bylo patrné, že vzniknou náklady na vícepráce. Z tohoto důvodu byly zapojeny finanční prostředky ve výši 9.779,76 tis. Kč do rozpočtu roku 2021.</t>
  </si>
  <si>
    <t>Rekonstrukce elektroinstalace (Dětský domov a Školní jídelna, Čeladná 87, příspěvková organizace)</t>
  </si>
  <si>
    <t>Akce byla schválena usnesením rady kraje č. 39/3533 dne 29.5.2018. Smlouva se zhotovitelem byla podepsaná koncem června 2020. Dokončení realizace je plánováno v prvním pololetí 2021. Z tohoto důvodu byly zapojeny finanční prostředky ve výši 10.297,16 tis. Kč do rozpočtu roku 2021.</t>
  </si>
  <si>
    <t>Akce byla schválena usnesením rady kraje č. 47/4168 dne 25.9.2018. V současné době se zpracovává projektová dokumentace. V rámci řízení bylo nutné dopracovat projektovou dokumentaci dle požadavků SmVaK a také dle nové legislativy. Předpoklad vydání stavebního povolení, na které je vázána fakturace, je v první polovině roku 2021. Z tohoto důvodu byly zapojeny finanční prostředky ve výši 908,59 tis. Kč do rozpočtu roku 2021.</t>
  </si>
  <si>
    <t>Akce byla schválena usnesením rady kraje č. 47/4169 dne 25.9.2018. Zásadní změnou požadavku stavebníka (MSK) nastalo prodloužení procesu stavebních řízení akce. Z tohoto důvodu byly zapojeny finanční prostředky ve výši 1.425,05 tis. Kč do rozpočtu roku 2021.</t>
  </si>
  <si>
    <t>Akce byla schválena usnesením zastupitelstva kraje č. 10/1083 dne 13.12.2018. V roce 2021 stále probíhá zpracování projektové dokumentace, kdy se dlouhodobě čeká na vydání stavebního povolení. Z tohoto důvodu byly zapojeny finanční prostředky ve výši 1.361,25 tis. Kč do rozpočtu roku 2021.</t>
  </si>
  <si>
    <t>Akce byla schválena usnesením zastupitelstva kraje č. 10/1083 dne 13.12.2018. Byla předána 1. část projektové dokumentace (DUR a průzkumy) a podána žádost o vydání rozhodnutí o umístění stavby. Další části díla budou dokončeny během roku 2021. Z tohoto důvodu byly zapojeny finanční prostředky ve výši 1.427,16 tis. Kč do rozpočtu roku 2021.</t>
  </si>
  <si>
    <t>Akce byla schválena usnesením rady kraje č. 51/4544 dne 27.11.2018. Akce je projekčně připravena včetně pravomocného stavebního povolení. Realizace stavby se očekává v roce  2021-2022 v úzké koordinaci s realizací  stavby "Rekonstrukce budovy na ulici Praskova čp. 411". Převáděné finanční prostředky jsou určeny na proplacení autorského dozoru projektanta při realizaci stavby. Z tohoto důvodu byly zapojeny finanční prostředky ve výši 36,3 tis. Kč do rozpočtu roku 2021.</t>
  </si>
  <si>
    <t>Akce byla schválena usnesením zastupitelstva kraje č. 11/1233 dne 13.3.2019 (stavba) a radou kraje usnesením č. 91/7903 dne 22.6.2020 (technologie). Realizace dle uzavřené smlouvy o dílo je plánována do října 2021 a dotace byla schválena s časovou použitelností do 31.12.2021. Z tohoto důvodu byly zapojeny finanční prostředky ve výši 8.634,10 tis. Kč do rozpočtu roku 2021.</t>
  </si>
  <si>
    <t>Akce byla schválena usnesením rady kraje č. 58/5216 dne 11.3.2019. V roce 2021 je počítáno s dotací na realizaci stavby. Z tohoto důvodu byly zapojeny nevyčerpané finanční prostředky z přípravy akce ve výši 246,64 tis. Kč do rozpočtu roku 2021.</t>
  </si>
  <si>
    <t>Akce byla schválena usnesením rady kraje č.  89/7814 dne 1.6.2020 s časovou použitelností do 30.6.2021. Z tohoto důvodu byly zapojeny finanční prostředky ve výši 8.430,98 tis. Kč do rozpočtu roku 2021.</t>
  </si>
  <si>
    <t>Akce byla schválena usnesením rady kraje č. 61/5448 dne 30.4.2019. Studie stavby byla dokončena v únoru 2020, ale vzhledem  k finančním možnostem kraje ve vztahu k předpokládané hodnotě stavby a rozpočtu kraje pro rok 2021 bude projektová příprava akce proto bude řešena až v roce 2021. Z tohoto důvodu byly zapojeny finanční prostředky ve výši 680,56 tis. Kč do rozpočtu roku 2021.</t>
  </si>
  <si>
    <t>Akce byla schválena usnesením rady kraje č. 61/5448 dne 30.4.2019. Akce technicky navazuje na akci Dokončení stavby „Energetické úspory ve SŠ technické v Opavě“, která byla zahájena v listopadu 2020. Z tohoto důvodu byly zapojeny finanční prostředky ve výši 700 tis. Kč do rozpočtu roku 2021.</t>
  </si>
  <si>
    <t>Rekonstrukce oplocení a zpevněných ploch (Mateřská škola Paraplíčko, Havířov, příspěvková organizace )</t>
  </si>
  <si>
    <t>Akce byla schválena usnesením rady kraje č. 71/6466 dne 7.10.2019. Nastalo zpoždění v procesu stavebního řízení akce. Z tohoto důvodu byly zapojeny finanční prostředky ve výši 400 tis. Kč do rozpočtu roku 2021.</t>
  </si>
  <si>
    <t xml:space="preserve">Akce byla schválena usnesením rady kraje č. 71/6466 dne 7.10.2019. Realizace 1. etapy byla dokončena v prosinci 2020. S ohledem na délku splatnosti faktur došlo k čerpání za stavební práce a služby v rámci akce v lednu 2021.  Z tohoto důvodu byly zapojeny finanční prostředky ve výši 2.269,6 tis. Kč do rozpočtu roku 2021. </t>
  </si>
  <si>
    <t>Celková oprava hygienických zařízení a zdravotechniky (Dětský domov a Školní jídelna, Havířov-Podlesí, Čelakovského 1, příspěvková organizace)</t>
  </si>
  <si>
    <t>Napojení na městskou kanalizaci (Základní umělecká škola, Město Albrechtice, Tyršova 1, příspěvková organizace)</t>
  </si>
  <si>
    <t>Oprava zdravotechniky objektu školy (Masarykova střední škola zemědělská a Vyšší odborná škola, Opava, příspěvková organizace)</t>
  </si>
  <si>
    <t>Rekonstrukce atletického oválu (Gymnázium, Karviná, příspěvková organizace)</t>
  </si>
  <si>
    <t xml:space="preserve">Akce byla schválena usnesením zastupitelstva kraje č. 14/1652 dne 12.12.2019. Dokončení stavby se předpokládalo v listopadu 2020. Z důvodu nepříznivých klimatických podmínek, které neumožňují dodržení technologických postupů pro realizaci umělých povrchů, byla stavba přerušena a akce bude dokončena v první polovině roku  2021; následně proběhne fakturace. Z tohoto důvodu byly zapojeny finanční prostředky ve výši 1.326,7 tis. Kč do rozpočtu roku 2021. </t>
  </si>
  <si>
    <t>Rekonstrukce elektroinstalace budovy školy (Základní škola Floriána Bayera, Kopřivnice, Štramberská 189, příspěvková organizace)</t>
  </si>
  <si>
    <t>Rekonstrukce elektroinstalace v tělocvičnách (Gymnázium Petra Bezruče, Frýdek-Místek, příspěvková organizace)</t>
  </si>
  <si>
    <t>Rekonstrukce hlavního vstupu budovy školy a šaten (Gymnázium a Střední odborná škola, Frýdek-Místek, Cihelní 410, příspěvková organizace)</t>
  </si>
  <si>
    <t>Rekonstrukce nádvoří (Střední zdravotnická škola a Vyšší odborná škola zdravotnická, Ostrava, příspěvková organizace)</t>
  </si>
  <si>
    <t>Akce byla schválena usnesením zastupitelstva kraje  č. 14/1652 dne 12.12.2019. Předpokládaný termín dokončení projektové dokumentace je v první polovině roku 2021. Z tohoto důvodu byly zapojeny finanční prostředky ve výši 300 tis. Kč do rozpočtu roku 2021.</t>
  </si>
  <si>
    <t>Rekonstrukce plynové kotelny (Gymnázium Hladnov a Jazyková škola s právem státní jazykové zkoušky, Ostrava, příspěvková organizace)</t>
  </si>
  <si>
    <t>Rekonstrukce rozvodny nízkého napětí a trafostanice (Střední škola prof. Zdeňka Matějčka, Ostrava-Poruba, příspěvková organizace)</t>
  </si>
  <si>
    <t>Akce byla schválena usnesením zastupitelstva kraje č. 14/1652 dne 12.12.2019.  Akce je v realizaci. S ohledem na podmínky ze strany společnosti ČEZ Distribuce a.s., na které část samotné realizace přímo závisí, došlo k posunutí termínu ukončení akce na první polovinu roku 2021. Z tohoto důvodu byly zapojeny finanční prostředky ve výši 620,9 tis. Kč do roku 2021.</t>
  </si>
  <si>
    <t>Rekonstrukce střechy tělocvičny (Gymnázium Olgy Havlové, Ostrava-Poruba, příspěvková organizace)</t>
  </si>
  <si>
    <t>Rekonstrukce školní kuchyně a výdejny (Základní škola, Ostrava-Poruba, Čkalovova 942, příspěvková organizace)</t>
  </si>
  <si>
    <t>Akce byla schválena usnesením zastupitelstva kraje č. 14/1652 dne 12.12.2019. S ohledem na délku stavebního řízení byly zapojeny finanční prostředky ve výši 433,18 tis. Kč do rozpočtu roku 2021.</t>
  </si>
  <si>
    <t>Sanace dvorní části budov školy (Základní umělecká škola, Nový Jičín, Derkova 1, příspěvková organizace)</t>
  </si>
  <si>
    <t>Sanace hlavní budovy školy (Střední průmyslová škola stavební, Opava, příspěvková organizace)</t>
  </si>
  <si>
    <t>Sanace suterénního zdiva (Střední škola, Bohumín, příspěvková organizace)</t>
  </si>
  <si>
    <t>Úprava okolí školy (Obchodní akademie a Střední odborná škola logistická, Opava, příspěvková organizace)</t>
  </si>
  <si>
    <t>Vybudování trafostanic (Vyšší odborná škola, Střední odborná škola a Střední odborné učiliště, Kopřivnice, příspěvková organizace)</t>
  </si>
  <si>
    <t>Akce byla schválena usnesením zastupitelstva kraje č. 14/1652 dne 12.12.2019. Projektová dokumentace je již dokončena a v roce 2021 dojde k realizaci stavby. Zbylé finanční prostředky z roku 2020 budou použity na financování stavby. Z tohoto důvodu byly zapojeny finanční prostředky ve výši 233,8 tis. Kč do rozpočtu roku 2021.</t>
  </si>
  <si>
    <t>Výměna oken budovy školy (Základní škola a Mateřská škola, Nový Jičín, Dlouhá 54, příspěvková organizace)</t>
  </si>
  <si>
    <t>Výměna zdroje vytápění hlavní školní budovy (Odborné učiliště a Praktická škola, Hlučín, příspěvková organizace)</t>
  </si>
  <si>
    <t>Výstavba trafostanice (Střední škola techniky a služeb, Karviná, příspěvková organizace)</t>
  </si>
  <si>
    <t>Akce byla schválena usnesením zastupitelstva kraje č. 14/1652 dne 12.12.2019.  Akce byla již vysoutěžena a je uzavřena smlouva o dílo na zpracování projektové dokumentace včetně zhotovitele stavby. Z důvodů komplikované administrace ohledně budov a pozemků, na kterých bude realizace provedena, dojde k předání první části projektové dokumentace během první poloviny roku 2021. Z tohoto důvodu byly zapojeny finanční prostředky ve výši 2.500 tis. Kč do roku 2021.</t>
  </si>
  <si>
    <t>Zateplení objektu školy na ul. O. Jeremiáše (Střední škola služeb a podnikání, Ostrava-Poruba, příspěvková organizace)</t>
  </si>
  <si>
    <t>Změna systému ústředního topení (Dětský domov a Školní jídelna, Radkov-Dubová 141, příspěvková organizace)</t>
  </si>
  <si>
    <t>Pořízení zemědělské techniky (Školní statek, Opava, příspěvková organizace)</t>
  </si>
  <si>
    <t>Akce byla schválena usnesením rady kraje č. 76/6927 dne 9.12.2019. Nastalo zpoždění v procesu stavebního řízení akce. Z tohoto důvodu byly zapojeny finanční prostředky ve výši 783,41 tis. Kč do rozpočtu roku 2021.</t>
  </si>
  <si>
    <t>Moravskoslezský kraj obdržel od Úřadu regionální rady výzvu na vrácení části proplacené dotace v rámci projektu, a to na základě zjištění následné kontroly ze strany pověřeného auditního subjektu. Vzhledem k tomu, že Moravskoslezský kraj s výsledky auditu nesouhlasí, požádal o prodloužení lhůty pro vrácení části dotace  a zároveň podal návrh na sporné řízení z veřejnoprávní smlouvy podle § 141 Správního řádu. Po ukončení sporného řízení kraj obdržel rozhodnutí o porušení rozpočtové kázně. Rada kraje rozhodla usnesením č. 4/262 ze dne 22.12.2016 o podání odvolání proti rozhodnutí o porušení rozpočtové kázně. Splatnost odvodu začíná běžet od právní moci uvedeného rozhodnutí. Nevyčerpané finanční prostředky byly zapojeny do rozpočtu roku 2021.</t>
  </si>
  <si>
    <t>Profinancování a kofinancování projektu a náklady na udržitelnost byly schváleny zastupitelstvem kraje dne 22.9.2016 usnesením č. 21/2254. Projekt dosud nebyl předložen do výzvy, protože zatím žádná podporující jeho cíle nebyla vyhlášena. Projektová dokumentace byla dokončena, z uzavřené smlouvy na zpracování projektové dokumentace vyplývá závazek z titulu výkonu autorského dozoru, který bude hrazen v následujících letech. Na základě výše uvedeného byly nevyčerpané finanční prostředky zapojeny do rozpočtu roku 2021.</t>
  </si>
  <si>
    <t>Zastupitelstvo kraje rozhodlo o profinancování a kofinancování projektu dne 25.9.2015 usnesením č. 16/1634. Nevyčerpané finanční prostředky ze zálohových plateb jsou určeny k financování i v roce 2021. Nevyčerpané finanční prostředky byly zapojeny do rozpočtu roku 2021.</t>
  </si>
  <si>
    <t>Zastupitelstvo kraje rozhodlo o profinancování a kofinancování projektu dne 13.9.2018 usnesením č. 9/1004 a dále o navýšení profinancování a kofinancování projektu dne 13.12.2018 usnesením č. 10/1130. Vzhledem k náročnosti administrace výběrových řízení v rámci projektu a posunu harmonogramu realizace projektu. Nevyčerpané finanční prostředky byly zapojeny do rozpočtu roku 2021.</t>
  </si>
  <si>
    <t>Aditivní technologie a 3D tisk do škol v Moravskoslezském kraji</t>
  </si>
  <si>
    <t>Zahájení přípravy projektu bylo schváleno zastupitelstvem kraje dne 25.9.2015 usnesením č. 16/1624. Vzhledem k větší časové náročnosti přípravy projektu byly rozpočtované prostředky přesunuty do roku 2021.</t>
  </si>
  <si>
    <t>Zastupitelstvo kraje rozhodlo profinancovat a kofinancovat projekt usnesením č. 4/266 ze dne 15.6.2017  a o navýšení profinancování a kofinancování rozhodlo dne 4.6.2020 usnesením č. 16/1927. Smlouva o dílo na stavební práce byla uzavřena v listopadu 2020, k úhradě stavebních prací tedy vzhledem k nastaveným platebním podmínkám dojde až v roce 2021. Z tohoto důvodu byly nevyčerpané finanční prostředky zapojeny do rozpočtu roku 2021.</t>
  </si>
  <si>
    <t>Zastupitelstvo kraje rozhodlo o profinancování a kofinancování projektu dne 14.9.2017 usnesením č. 5/450.  Nevyčerpané finanční prostředky ze zálohových plateb jsou určeny k financování aktivit projektu i v roce 2021. Nevyčerpané finanční prostředky byly zapojeny do rozpočtu roku 2021.</t>
  </si>
  <si>
    <t>Zastupitelstvo kraje rozhodlo o profinancování a kofinancování projektu dne 13.9.2018 usnesením č. 9/1004. Vzhledem k posunu harmonogramu realizace projektu (epidemie COVID - prodlužování termínu realizace dodávek) byly nevyčerpané finanční prostředky zapojeny do rozpočtu roku 2021.</t>
  </si>
  <si>
    <t>Zastupitelstvo kraje rozhodlo o profinancování a kofinancování projektu dne 13.9.2018 usnesením č. 9/1004. Vzhledem k posunu harmonogramu realizace projektu (epidemie COVID - prodlužování termínu realizace dodávek)  byly nevyčerpané finanční prostředky zapojeny do rozpočtu roku 2021.</t>
  </si>
  <si>
    <t>Zastupitelstvo kraje rozhodlo o profinancování a kofinancování projektu dne 13.9.2018 usnesením č. 9/1004. Vzhledem k náročnosti administrace výběrových řízení a posunu harmonogramu realizace projektu  byly nevyčerpané finanční prostředky zapojeny do rozpočtu roku 2021.</t>
  </si>
  <si>
    <t>Zastupitelstvo kraje rozhodlo profinancovat a kofinancovat projekt usnesením č. 10/1094 ze dne 13.12.2018. Rozhodnutí o poskytnutí dotace bylo vydáno v červenci 2019. Realizátorem stavby je slovenská firma Rofis, s.r.o. Z důvodu celosvětové situace COVID a karantenních opaření došlo ke zpomalení postupu stavebních prací. Z tohoto důvodu byly nevyčerpané finanční prostředky zapojeny do rozpočtu roku 2021.</t>
  </si>
  <si>
    <t>Zahájení přípravy projektu bylo sváleno zastupitelstvem kraje dne 13.12.2018 usnesením č. 10/1088. Projekt se stavebně zatím nerealizuje, nebyla podána žádost o dotaci z důvodu předčasného uzavření výzvy. Z uzavřené smlouvy na zpracování projektové dokumentace vyplývají závazky z titulu pozastávky a výkonu autorského dozoru, které budou hrazeny v následujících letech. Z tohoto důvodu byly nevyčerpané finanční prostředky zapojeny do rozpočtu roku 2021.</t>
  </si>
  <si>
    <t>Zahájení přípravy projektu bylo schváleno zastupitelstvem kraje dne 13.12.2018 usnesením č. 10/1088. Projekt se stavebně zatím nerealizuje, nebyla podána žádost o dotaci z důvodu předčasného uzavření výzvy. Z uzavřené smlouvy na zpracování projektové dokumentace vyplývají závazky z titulu pozastávky a výkonu autorského dozoru, které budou hrazeny v následujících letech. Z tohoto důvodu byly nevyčerpané finanční prostředky zapojeny do rozpočtu roku 2021.</t>
  </si>
  <si>
    <t>Zastupitelstvo kraje rozhodlo o profinancování a kofinancování projektu dne 13.6.2019 usnesením č. 12/1431. Vzhledem k větší časové náročnosti přípravy a realizace projektu byly nevyčerpané finanční prostředky zapojeny do rozpočtu roku 2021.</t>
  </si>
  <si>
    <t>Zastupitelstvo kraje rozhodlo profinancovat a kofinancovat projekt  usnesením č. 14/1687 ze dne 12.12.2019. Rada kraje dne 13.1.2020 rozhodla usnesením č. 78/7054 o poskytnutí účelové investiční dotace na úhradu projektové dokumentace. Z uzavřené smlouvy na zpracování projektové dokumentace vyplývají závazky, a to i z titulu inženýrské činnosti a výkonu autorského dozoru, které budou hrazeny v roce 2021. Z tohoto důvodu byly nevyčerpané finanční prostředky zapojeny do rozpočtu roku 2021.</t>
  </si>
  <si>
    <t>Zastupitelstvo kraje rozhodlo profinancovat a kofinancovat projekt  usnesením č. 14/1687 ze dne 12.12.2019. Rada kraje dne 13.1.2020 rozhodla usnesením č. 78/7054 o poskytnutí účelové investiční dotace na úhradu projektové dokumentace. Z uzavřené smlouvy na zpracování projektové dokumentace vyplývají závazky, a to i z titulu inženýrské činnosti a výkonu autorského dozoru, které budou hrazeny v roce 2021. Dále je uzavřena smlouva na stanovení reálných odbytových cen, závazky  vyplývající z této smlouvy budou hrazeny v roce 2021. Z tohoto důvodu byly nevyčerpané finanční prostředky zapojeny do rozpočtu roku 2021.</t>
  </si>
  <si>
    <t>Výuka pro Průmysl 4.0 II</t>
  </si>
  <si>
    <t>Zastupitelstvo kraje rozhodlo o profinancování a kofinancování projektu dne 17.12.2020 usnesením č. 2/54. Vzhledem k větší časové náročnosti přípravy projektu byly rozpočtované prostředky přesunuty na rok 2021.</t>
  </si>
  <si>
    <t>Supporting attractivness of health and social care professions in regions</t>
  </si>
  <si>
    <t>Zastupitelstvo kraje rozhodlo o profinancování a kofinancování projektu dne 5.3.2020 usnesením č. 15/1841. V říjnu 2020 přijal kraj 1. zálohovou platbu, která je určena k financování projektu i v roce 2021 a 2022. Z tohoto důvodu  byly nevyčerpané finanční prostředky zapojeny do rozpočtu roku 2021.</t>
  </si>
  <si>
    <t>Poskytování bezplatné stravy dětem ohroženým chudobou ve školách z prostředků OP PMP v Moravskoslezském kraji IV</t>
  </si>
  <si>
    <t>Zastupitelstvo kraje rozhodlo o profinancování a kofinancování projektu dne 5.3.2020 usnesením č. 15/1842. V říjnu 2020 přijal kraj 1. zálohovou platbu, která je určena k financování projektu i v roce 2021. Z tohoto důvodu byly nevyčerpané finanční prostředky zapojeny do rozpočtu roku 2021.</t>
  </si>
  <si>
    <t>PŘEHLED VÝDAJŮ V ODVĚTVÍ ÚZEMNÍHO PLÁNOVÁNÍ A STAVEBNÍHO ŘÁDU V ROCE 2020</t>
  </si>
  <si>
    <t>Finanční prostředky byly určeny na zajištění expertních posudků, oponentních studií, právních služeb, znaleckých posudků. Nevyčerpané prostředky představují úsporu na akci.</t>
  </si>
  <si>
    <t>Finanční prostředky určené pro nákup vícetisků, kopií apod., dále pro potřeby činnosti oddělení územního plánování a stavebního řádu. V roce 2020 byly alokovány prostředky pro úhradu realizace veřejných zákazek společností MT Legal. Nevyčerpané prostředky představují úsporu na akci.</t>
  </si>
  <si>
    <t>Finanční prostředky určené na pořízení územních studií byly z důvodu nenaplňování daňových příjmů v souvislosti s koronavirovou nákazou COVID-19 převedeny do rozpočtové rezervy kraje.</t>
  </si>
  <si>
    <t>Nevyčerpané finanční prostředky ve výši 973,21 tis. Kč určené na pokrytí jednotlivých etap aktualizací Zásad územního rozvoje Moravskoslezského kraje byly převedeny do rozpočtu kraje roku 2021.</t>
  </si>
  <si>
    <t>Zastupitelstvo kraje rozhodlo o zahájení přípravy projektu  dne 12.9.2019 usnesením č. 13/1593.  Vzhledem k větší časové náročnosti přípravy projektu a přípravy veřejné zakázky došlo k posunu harmonogramu projektu; nevyčerpané finanční prostředky ve výši 700 tis. Kč byly převedeny do rozpočtu roku 2021.</t>
  </si>
  <si>
    <t>PŘEHLED VÝDAJŮ V ODVĚTVÍ ZDRAVOTNICTVÍ V ROCE 2020</t>
  </si>
  <si>
    <t xml:space="preserve">Program na podporu projektů ve zdravotnictví </t>
  </si>
  <si>
    <t>Akce schválena usnesením zastupitelstva kraje č. 14/1652 ze dne 12.12.2019. Na základě uzavřené smlouvy č. 00620/2019/ZDR  se subjektem 1. KORONERSKÁ  s.r.o. jsou platby prováděny měsíčně na základě předložených faktur. Finanční prostředky určené na zajištění ohledání za měsíc prosinec 2020 byly na základě faktury proplaceny v lednu 2021. Součástí jsou finanční prostředky ve výši 62,5 tis. Kč určené na administraci veřejné zakázky (zajištění v letech 2021-2023). Z toho důvodu byl zůstatek finančních prostředků na akci převeden do rozpočtu roku 2021.</t>
  </si>
  <si>
    <t>Čerpání finančních prostředků probíhalo na základě požadavků na zpracování znaleckých posudků. Četnost znaleckých posudků pro potřeby odvolacího řízení nelze dopředu stanovit či odhadnout. Z toho důvodu došlo k nedočerpání finančních prostředků této akce.</t>
  </si>
  <si>
    <t>V průběhu roku 2020 došlo ke snížení rozpočtu na akci o 13.546 tis. Kč. Finanční prostředky byly přesunuty v rámci odvětví zdravotnictví na reprodukci majetku kraje a na výdaje související s pandemii COVID-19, např. pořízení zdravotnických přístrojů, posunutí splatnosti návratné finanční výpomoci Sanatorium Jablunkov a.s. K nedočerpání finančních prostředků akce došlo z důvodu nižších požadavků na dohody o provedení práce.</t>
  </si>
  <si>
    <t>Zastupitelstvo kraje usnesením č. 2/52 ze dne 17.12.2020 rozhodlo o peněžitém vkladu 25.500 tis. Kč do základního kapitálu obchodní společnosti Sanatorium Jablunkov, a.s., a rozhodlo uzavřít smlouvu o upsání akcií ke zvýšení základního kapitálu s uvedenou obchodní společností. Z tohoto důvodu byly převedeny finanční prostředky do rozpočtu 2021.</t>
  </si>
  <si>
    <t>Akce byla schválena zástupitelstvem kraje usnesením č. 14/1652 ze dne 12.12.2019, se subjektem TV Polar byla uzavřena smlouva č. 00296/2020/KH na nákup vysílacího času včetně poskytnutí licence k televiznímu pořadu TV Medicína. Fakturace  posledních 2 dílů proběhla v lednu 2021. Z tohoto důvodu byly finanční prostředky převedeny do rozpočtu 2021.</t>
  </si>
  <si>
    <t>Akce byla schválena zastupitelstvem kraje usnesením č. 14/1652 ze dne 12.12.2019. Z důvodu šíření onemocnění Covid-19 se akce nekonala v obvyklém rozsahu. Finanční plnění ze smlouvy a objednávky bylo prodlouženo do roku 2021. Z tohoto důvodu byly finanční prostředky převedeny do rozpočtu 2021.</t>
  </si>
  <si>
    <t xml:space="preserve">Akce byla schválena zastupitelstvem kraje usnesením č. 14/1652 ze dne 12.12.2019, na zajištění služby byly uzavřeny smlouvy s Městskou nemocnicí Ostrava, p. o., č. 00542/2020/ZDR a č. 00543/2020/ZDR (dospělí, dorost a děti) a se společností AJNA s.r.o. č. 02023/2020/ZDR (zubní). Úhrada za měsíc prosinec proběhla na základě faktur v lednu 2021. Z toho důvodu byly finanční prostředky převedeny do rozpočtu 2021. </t>
  </si>
  <si>
    <t xml:space="preserve">Podpora reformy psychiatrie - ID - Multidisciplinární terénní tým Třinec (Slezská diakonie, Český Těšín) </t>
  </si>
  <si>
    <t>Nevyčerpané finanční prostředky ve výši 4.386 tis. Kč určené na vytvoření tzv. Identitní brány v rámci ICT krajského úřadu pro jednoznačnou identifikaci občanů využívajících elektronické služby a 155 tis. Kč na zajištění technické podpory software VMware, který slouží k virtualizaci serverů pro Nemocnici Frýdek-Místek, p.o. byly převedeny do rozpočtu roku 2021. Zbývající nevyčerpané prostředky představují úsporu při financování rozvoje Hostované spisové služby.</t>
  </si>
  <si>
    <t xml:space="preserve">ID - projekt Specializovaná paliativní (hospicová) péče v hospici CITADELA (Diakonie Valašské Meziříčí) </t>
  </si>
  <si>
    <t>ID - projekt Ozdravný a edukační pobyt (Golf Club Lipiny, spolek, Karviná)</t>
  </si>
  <si>
    <t>ID - projekt Dofinancování nákladů na elektrickou energii a mzdy (Hospic Frýdek-Místek, příspěvková organizace)</t>
  </si>
  <si>
    <t>ID - projekt Rekonstrukce učebny na rehabilitační místnost a pořízení koně pro výkon hipoterapie (Dětský ranč Hlučín)</t>
  </si>
  <si>
    <t>ID - projekt 4. MULTIOBOROVÉ SETKÁNÍ DĚTSKÉ POLYTRAUMA (Dětské polytrauma, z.s., Pustá Polom)</t>
  </si>
  <si>
    <t>Finanční prostředky ve výši 35,16 tis. Kč vrátila organizace Dětské polytrauma v rámci závěrečného vyúčtování poskytnuté dotace z důvodu nedočerpání s ohledem na Covid-19.</t>
  </si>
  <si>
    <t>ID - projekt Provozní výdaje Centra Života (Nadační fond Pavla Novotného, Chlebičov)</t>
  </si>
  <si>
    <t>ID - projekt Zlepšení funkčnosti a citlivosti metody časného záchytu nádorů pomocí signálních psů díky nově zrekonstruované budově (České centrum signálních zvířat, z.s., Nový Jičín)</t>
  </si>
  <si>
    <t>ID - projekt Zajištění dostupnosti mobilní hospicové péče v době Covidu (Mobilní hospic Ondrášek, o.p.s., Poruba)</t>
  </si>
  <si>
    <t>Zastupitelstvo kraje usnesením č. 2/51 ze dne 17.12.2020 rozhodlo poskytnout neinvestiční dotaci na úhradu uznatelných nákladů s jednorázovou úhradou ve lhůtě do 60 dnů ode dne předložení bezchybného závěrečného vyúčtování. Termín předložení vyučtování byl stanoven na 15.1.2021. Z tohoto důvodu byly finanční prostředky ve výši 150 tis. Kč převedeny do rozpočtu 2021.</t>
  </si>
  <si>
    <t>ID - projekt Pořízení zubní soupravy a kompresoru do zubní ambulance v Rýmařově (Zubka, s.r.o., Rýmařov)</t>
  </si>
  <si>
    <t>Rada kraje usnesením č. 87/7611 ze dne 4.5.2020 schválila zvýšení závazného ukazatele "příspěvek na provoz" příspěvkovým organizacím v odvětví zdravotnictví. Nemocnice s poliklinikou Karviná-Ráj, p. o., vrátila v závěru roku 2020 poskytnuté finanční prostředky ve výši 230 tis. Kč, po zjištění pochybení ihned požádala o jejich zpětné poskytnutí. Finanční prostředky byly převedeny do rozpočtu roku 2021.</t>
  </si>
  <si>
    <t>Rada kraje usnesením č. 82/7374 ze dne 2.3.2020 vzala na vědomí informaci o průběhu financování akce z rozpočtu kraje v letech 2019-2023. Dodávka pracovních oděvů pro pozemní výjezdové skupiny a dodávka obuvi z veřejné zakázky roku 2019 bude v 2021. Z toho důvodu byl uskutečněn převod finančních prostředků ve výši 15.620 tis. Kč do rozpočtu roku 2021.</t>
  </si>
  <si>
    <t>Nemocnice s poliklinikou Karviná-Ráj, p. o., vrátila nevyčerpané prostředky v rámci finančního vypořádání na konci roku 2020.</t>
  </si>
  <si>
    <t>SR - Zvýšení ochrany měkkých cílů v resortu zdravotnictví – neinvestiční výdaje</t>
  </si>
  <si>
    <t>Finanční prostředky jsou určeny k poskytnutí návratné finanční výpomoci nemocnicím na předfinancování podílů ze státního rozpočtu a Evropské unie (ve výši 90 % z celkových způsobilých výdajů projektů) na akce spolufinancované z IROP. Jedná se o projekty Zvýšení zabezpečení informačních systémů, výpočetních středisek a síťové komunikace v nemocnici ve výši 32.730,52 tis. Kč, projekt Modernizace vybavení pro obory návazné péče - 2. část pro NsP Karviná-Ráj ve výši 20.169 tis. Kč, projekt Beskydské centrum duševního zdraví pro Nemocnici ve Frýdku-Místku ve výši 3.516,58 tis. Kč, projekt Modernizace vybavení pro obory návazné péče NsP Havířov ve výši 5.605,38 tis. Kč a projekt Modernizace a rekonstrukce pavilonu psychiatrie NsP Havířov, p. o., ve výši 22.500 tis. Kč. Z důvodu realizace projektů i v následujících letech byly finanční prostředky převedeny v celkové výši 84.521,48 tis. Kč do rozpočtu 2021.</t>
  </si>
  <si>
    <t>Magnetická rezonance (Nemocnice s poliklinikou Havířov, příspěvková organizace)</t>
  </si>
  <si>
    <t>Akce byla schválena usnesením rady kraje č. 76/6915 ze dne 9.12.2019. V listopadu r. 2020 byla podepsána smlouva se zhotovitelem a byla zahájena realizace. Akce byla ukončena a předána v lednu 2021. S ohledem na termín plnění a platební podmínky vyplývající z ustanovení smlouvy o dílo byly zapojeny finanční finanční prostředky ve výši 163,39 tis. Kč do rozpočtu roku 2021.</t>
  </si>
  <si>
    <t>Rada kraje usnesením č. 95/8355 ze dne 31.8.2020 schválila finanční prostředky na automatické dveře pro Nemocnici Třinec, p. o. V roce 2020 byla uzavřena smlouva s dodavatelem, dodání plánováno v závěru roku, fakturace proběhla v lednu 2021. Z tohoto důvodu byly finanční prostředky ve výši 500 tis. Kč převedeny do roku 2021.
Finanční prostředky nebyly dočerpány na parkovací systémy z důvodu nižší vysoutěžené ceny.</t>
  </si>
  <si>
    <t>Akce schválena radou kraje usnesením č. 76/6945 ze dne 9.12.2019 ve výši 6.800 tis. Kč. Z důvodu epidemiologické situace a také nutnosti předělání vnitřních prostor budovy na primární ambulance došlo k prodloužení realizace akce do roku 2021. Nedočerpané prostředky byly převedeny do rozpočtu 2021.</t>
  </si>
  <si>
    <t>Rekonstrukce počítačové sítě v budově A (Nemocnice ve Frýdku-Místku, příspěvková organizace)</t>
  </si>
  <si>
    <t>Akce schválena radou kraje usnesením č. 91/7932 ze dne 22.6.2020. Finanční prostředky jsou čerpány postupně na základě předložených faktur. Z důvodu prodloužení doby realizace akce byly nedočerpané finanční prostředky převedeny do rozpočtu 2021.</t>
  </si>
  <si>
    <t>Vyvolávací systém ambulance dle GDPR (Nemocnice ve Frýdku-Místku, příspěvková organizace)</t>
  </si>
  <si>
    <t>Akce schválena radou kraje usnesením č. 91/7932 ze dne 22.6.2020. Finanční prostředky jsou čerpány postupně na základě předložených faktur. Z důvodu prodloužení doby realizace akce do 30.6.2021 byly finanční prostředky převedeny do rozpočtu 2021.</t>
  </si>
  <si>
    <t>Energetické úspory (Nemocnice ve Frýdku-Místku, příspěvková organizace)</t>
  </si>
  <si>
    <t>Akce schválena radou kraje usnesením č. 91/7932 ze dne 22.6.2020. Z důvodu prodloužení realizace akce do 30.6.2021 byly finanční prostředky převedeny do rozpočtu 2021.</t>
  </si>
  <si>
    <t>Stravovací úsek – odpadové žlaby pod myčkami (Nemocnice ve Frýdku-Místku, příspěvková organizace)</t>
  </si>
  <si>
    <t>Přípojka vody pro areál (Nemocnice ve Frýdku-Místku, příspěvková organizace)</t>
  </si>
  <si>
    <t>Kartový systém (Nemocnice ve Frýdku-Místku, příspěvková organizace)</t>
  </si>
  <si>
    <t>Akce schválena radou kraje usnesením č. 91/7932 ze dne 22.6.2020. Finanční prostředky jsou čerpány postupně na základě předložených faktur. Z důvodu plánovaného ukončení akce do 30.6.2021 byly finanční prostředky převedeny do rozpočtu 2021.</t>
  </si>
  <si>
    <t>Obnova koncových přepínačů počítačové sítě (Nemocnice ve Frýdku-Místku, příspěvková organizace)</t>
  </si>
  <si>
    <t>Vjezdová závora s pokladním systémem (Nemocnice ve Frýdku-Místku, příspěvková organizace)</t>
  </si>
  <si>
    <t>SERVER NIS - obnova (Slezská nemocnice v Opavě, příspěvková organizace)</t>
  </si>
  <si>
    <t>Pořízení vybavení operačních sálů - příspěvkové organizace MSK</t>
  </si>
  <si>
    <t>Stavební úpravy - interna (Nemocnice s poliklinikou Karviná-Ráj, příspěvková organizace)</t>
  </si>
  <si>
    <t>Rekonstrukce traumatologicko-chirurgické ambulance Orlová (Nemocnice s poliklinikou Karviná-Ráj, příspěvková organizace)</t>
  </si>
  <si>
    <t>Rekonstrukce rehabilitace v Orlové (Nemocnice s poliklinikou Karviná-Ráj, příspěvková organizace)</t>
  </si>
  <si>
    <t>Pavilon S - rozvody medicinálního kyslíku (Slezská nemocnice v Opavě, příspěvková organizace)</t>
  </si>
  <si>
    <t>Město Albrechtice - apalická jednotka budovy OOP (Sdružené zdravotnické zařízení Krnov, příspěvková organizace)</t>
  </si>
  <si>
    <t>Kompenzace k trafu vysokého napětí (Nemocnice ve Frýdku-Místku, příspěvková organizace)</t>
  </si>
  <si>
    <t>Stavební úpravy sesteren pro zajištění ochrany osobních údajů pacientů (Nemocnice ve Frýdku-Místku, příspěvková organizace)</t>
  </si>
  <si>
    <t>Akce byla schválena usnesením rady kraje č. 91/7932 ze dne 22.6.2020. V současné době se dokončuje projektová dokumentace akce, termín jejího zpracování a odevzdání byl posunut z důvodu, že nemocnice nemohla akci v roce 2020 při epidemiologické situaci realizovat. Vyhlášení veřejné zakázky na výběr zhotovitele je předpokládán v dubnu 2021 a realizace stavby bude dokončena do konce roku 2021. Z tohoto důvodu byly převedeny finanční prostředky do rozpočtu roku 2021.</t>
  </si>
  <si>
    <t>Venkovní posezení pro pacienty GDO (Slezská nemocnice v Opavě, příspěvková organizace)</t>
  </si>
  <si>
    <t>Akce schválena radou kraje usnesením č. 84/7452 ze dne 23.3.2020.  U akce došlo k posunutí realizace s ohledem na vykonávané stavební práce a zastavění vyčleněného prostoru pro uvedený projekt. Z tohoto důvodu byly finanční prostředky převedeny do rozpočtu 2021.</t>
  </si>
  <si>
    <t>Studie proveditelnosti energetických úspor v areálu nemocnice (Slezská nemocnice v Opavě, příspěvková organizace)</t>
  </si>
  <si>
    <t>Akce schválena radou kraje usnesením č. 91/7932 ze dne 22.6.2020. Finanční prostředky čerpány postupně na základě faktur, z důvodu prodloužení realizace akce byly finanční prostředky převedeny do rozpočtu 2021.</t>
  </si>
  <si>
    <t>Nákup lůžek - příspěvkové organizace kraje</t>
  </si>
  <si>
    <t>Dispoziční úpravy pro hygienické filtry (Nemocnice s poliklinikou Havířov, příspěvková organizace)</t>
  </si>
  <si>
    <t>Rekonstrukce příjmových prostor (Nemocnice s poliklinikou Havířov, příspěvková organizace)</t>
  </si>
  <si>
    <t>Obnova kyslíkových ramp (Nemocnice Třinec,
příspěvková organizace)</t>
  </si>
  <si>
    <t>Akce schválena radou kraje usnesením č. 95/8348 ze dne 31.8.2020. K nedočerpání akce došlo z důvodu nižší vysoutěžené ceny.</t>
  </si>
  <si>
    <t>Vybavení stravovacího provozu - příspěvkové organizace v odvětví zdravotnictví</t>
  </si>
  <si>
    <t>Akce schválena radou kraje usnesením č. 95/8355 ze dne 31.8.2020. K nedočerpání došlo z důvodu nižší vysoutěžené ceny (mrazírenská technologie, Nemocnice Třinec, p. o.).</t>
  </si>
  <si>
    <t>Rekonstrukce prostor pro dokumentační pracovnice (Nemocnice Třinec, příspěvková organizace)</t>
  </si>
  <si>
    <t>Akce byla schválena usnesením rady kraje č. 95/8355 ze dne 31.8.2020. V současné době probíhá realizace díla, avšak v souvislosti s šířením nemoci COVID-19 došlo k posunu dokončení stavebních úprav, které se nestihly dle původního předpokladu v prosinci 2020. Z tohoto důvodu byly převedeny nevyčerpané finanční prostředky do rozpočtu roku 2021.</t>
  </si>
  <si>
    <t>Zvýšení lůžkové kapacity rehabilitace II, včetně vybavení (Nemocnice Třinec, příspěvková organizace)</t>
  </si>
  <si>
    <t>Havarijní zdroj vytápění (Nemocnice Třinec, příspěvková organizace)</t>
  </si>
  <si>
    <t>Akce byla schválena usnesením rady kraje č. 95/8355 ze dne 31.8.2020. Předmětem akce je zpracování projektové dokumentace, která má být dokončena dle dodatku ke smlouvě v březnu 2021. Z tohoto důvodu byly nevyčerpané finanční prostředky převedeny do rozpočtu roku 2021.</t>
  </si>
  <si>
    <t>Vybudování urgentního příjmu (Nemocnice Třinec, příspěvková organizace)</t>
  </si>
  <si>
    <r>
      <t>Akce byla schválena usnesením rady kraje č. 95/8355 dne 31.8.2020.</t>
    </r>
    <r>
      <rPr>
        <sz val="8"/>
        <rFont val="Tahoma"/>
        <family val="2"/>
        <charset val="238"/>
      </rPr>
      <t xml:space="preserve"> V současné době probíhá zpracování studie stavby.</t>
    </r>
    <r>
      <rPr>
        <sz val="8"/>
        <color theme="1"/>
        <rFont val="Tahoma"/>
        <family val="2"/>
        <charset val="238"/>
      </rPr>
      <t xml:space="preserve"> Z tohoto důvodu byly převedeny nevyčerpané finanční prostředky do rozpočtu roku 2021.</t>
    </r>
  </si>
  <si>
    <t>Stavební úpravy Centrální sterilizace (Nemocnice Třinec, příspěvková organizace)</t>
  </si>
  <si>
    <r>
      <t>Akce byla schválena usnesením rady kraje č. 95/8355 dne 31.8.202</t>
    </r>
    <r>
      <rPr>
        <sz val="8"/>
        <rFont val="Tahoma"/>
        <family val="2"/>
        <charset val="238"/>
      </rPr>
      <t>0. V současné době probíhá zpracování projektové dokumentace</t>
    </r>
    <r>
      <rPr>
        <sz val="8"/>
        <color theme="1"/>
        <rFont val="Tahoma"/>
        <family val="2"/>
        <charset val="238"/>
      </rPr>
      <t>. Z tohoto důvodu  byly převedeny nevyčerpané finanční prostředky do rozpočtu roku 2021.</t>
    </r>
  </si>
  <si>
    <t>Rekonstrukce oddělení radiologie (Nemocnice s poliklinikou Havířov, příspěvková organizace)</t>
  </si>
  <si>
    <t>Výstavba urgentního příjmu (Nemocnice s poliklinikou Karviná-Ráj, příspěvková organizace)</t>
  </si>
  <si>
    <t>Akce byla schválena usnesením rady kraje č. 3/122 ze dne 30.11.2020 s časovou použitelností do 31.12.2021. Z tohoto důvodu byly převedeny finanční prostředky do rozpočtu roku 2021.</t>
  </si>
  <si>
    <t>Vybudování neurologického ambulantního traktu (Nemocnice ve Frýdku-Místku, příspěvková organizace)</t>
  </si>
  <si>
    <t>Stavební úpravy a přístrojové vybavení zubní ambulance (Nemocnice ve Frýdku-Místku, příspěvková organizace)</t>
  </si>
  <si>
    <t>Rekonstrukce v budově R pro stanici lůžek následné péče (Nemocnice ve Frýdku-Místku, příspěvková organizace)</t>
  </si>
  <si>
    <t>Operační lůžkový fond – 5. NP (Nemocnice ve Frýdku-Místku, příspěvková organizace)</t>
  </si>
  <si>
    <t>Skladovací prostory nemocnice (Nemocnice ve Frýdku-Místku, příspěvková organizace)</t>
  </si>
  <si>
    <t>Modernizace Odborného léčebného ústavu Metylovice (Odborný léčebný ústav Metylovice - Moravskoslezské sanatorium, příspěvková organizace)</t>
  </si>
  <si>
    <t>Akce byla schválena usnesením rady kraje č. 4/266 ze dne 14.12.2020  s časovou použitelností do 31.12.2021. Z tohoto důvodu byly převedeny finanční prostředky ve výši 4.000 tis. Kč do rozpočtu roku 2021.</t>
  </si>
  <si>
    <t>Akce byla schválena usnesením rady kraje č. 61/5465  ze dne 30.4.2019. V roce 2020 byl vybrán zhotovitel projektové dokumentace. Soutěž na zhotovitele projektu se však musela z objektivních důvodů třikrát opakovat, což způsobilo prodloužení termínu zahájení projektových prací o více než půl roku. Termín dokončení a předání projektové dokumentace se tak posunul na konec roku 2020. S ohledem na délku splatnosti faktur byly nedočerpané finanční prostředky převedeny do rozpočtu roku 2021.</t>
  </si>
  <si>
    <t>Nevyčerpané finanční prostředky představují závazek kraje, tyto zdroje převést do  následujícího kalendářního roku na reinvestice a opravy se dle smlouvy o nájmu podniku s nájemcem Radioterapie a.s. (nyní Nemocnice AGEL Nový Jičín a.s.).</t>
  </si>
  <si>
    <t>V rámci akce schváleny radou kraje usnesením č. 96/8462 ze dne 21.9.2020 finanční prostředky pro Sdružené zdravotnické zařízení Krnov, p. o., na realizaci projektu „Zvýšení zabezpečení informačních systémů, výpočetních středisek a síťové komunikace v nemocnici“. Probíhá realizace, průběžné čerpání na základě předložených faktur. Z důvodu epidemiologické situace realizace prodloužena. Finanční prostředky zahrnuty k převodu do rozpočtu roku 2021.</t>
  </si>
  <si>
    <t xml:space="preserve">Nevyčerpané finanční prostředky představují pojistné plnění ze škodní události na majetku pronajatém Nemocnici Nový Jičín a. s. V souladu se smlouvou o nájmu podniku je nemocnice oprávněna požadovat úhradu vynaložených nákladů za odstranění následků škody. Vzhledem k tomu, že nemocnice do konce roku 2020 nezaslala refakturaci, byly nevyčerpané finanční prostředky převedeny do rozpočtu roku 2021. </t>
  </si>
  <si>
    <t>Akce byla schválena usnesením zastupitelstva kraje č. 2/28 dne 22.12.2016. Akce je v realizaci s termínem dokončení březen 2021. S ohledem na délku splatnosti faktur byla platba za stavební práce, které byly povedeny v měsíci prosinec 2020 splatná v únoru 2021. Z tohoto důvodu byly nevyčerpané finanční prostředky převedeny do rozpočtu roku 2021.</t>
  </si>
  <si>
    <t>Realizace akce byla přesunuta na rok 2021. Finanční prostředky byly v roce 2020 použity na dokrytí výpadku příjmů ze sdílených daní, který byl způsoben epidemiologickou situací.</t>
  </si>
  <si>
    <t xml:space="preserve">Akce byla schválena usnesením zastupitelstva kraje č. 2/28 dne 22.12.2016. V současné době je dokončena projektová dokumentace. Akce navazuje na již realizovanou akci v gesci Slezské nemocnice Opava (Pavilon H - stavební úpravy a přístavba). Akci je možné zahájit až po dokončení výše uvedené stavby. Smluvně vázané prostředky jsou pro zajištění posouzení reálné odbytové ceny (sml. se spol. FLAGRO a.s.). Počátkem roku 2021 je předpokládáno vyhlášení výběrového řízení na zhotovitele stavby a následně zahájení realizace stavby. Z tohoto důvodu byly převedeny finanční prostředky do rozpočtu roku 2021. </t>
  </si>
  <si>
    <t>Akce schválena usnesením zastupitelstva kraje č. 14/1652 ze dne 12.12.2019. Rada kraje usnesením č.  4/266 ze dne 14.12.2020 schválila finanční prostředky na obnovu přístrojové techniky pro příspěvkové organizace v odvětví zdravotnictví, a to pro Nemocnici ve Frýdku-Místku, p. o., ve výši 9.000 tis. Kč, Nemocnici s poliklinikou Karviná- Ráj, p. o., ve výši 10.000 tis. Kč, Slezské nemocnici v Opavě, p. o., ve výši 5.000 tis. Kč. Finanční prostředky ve výši 24.000 tis. Kč byly převedeny do rozpočtu 2021.
Rada kraje schválila usnesením č. 3/122 dne 30.11.2020 Nemocnici ve Frýdku-Místku, p. o., investiční příspěvek do fondu investic účelově určený na obnovu přístrojové techniky (ventilátor, americké boty, myčku podložních mís) s časovou použitelností do 31.12.2021. Z tohoto důvodu byly převedeny finanční prostředky ve výši 502,85 tis. Kč do rozpočtu roku 2021.
K nedočerpání finančních prostředků došlo u Slezské nemocnice v Opavě, p. o. (pořízení multimodální PC) a Nemocnice Třinec, p. o. (pořízení echo přístroj, elektrovozík, denzitomert a další), a to z důvodu vysoutěžení nižších cen. 
Do rozpočtu roku 2021 se převedlo celkem 24.502,85 tis. Kč.</t>
  </si>
  <si>
    <r>
      <t xml:space="preserve">Akce byla schválena usnesením zastupitelstva kraje č. 6/520 dne 14.12.2017. </t>
    </r>
    <r>
      <rPr>
        <sz val="8"/>
        <rFont val="Tahoma"/>
        <family val="2"/>
        <charset val="238"/>
      </rPr>
      <t>Byla předána 1. část projektové dokumentace (DUR a průzkumy) a podána žádost o vydání rozhodnutí o umístění stavby, další části díla (dokumentace) budou dokončeny v roce 2021</t>
    </r>
    <r>
      <rPr>
        <sz val="8"/>
        <color theme="1"/>
        <rFont val="Tahoma"/>
        <family val="2"/>
        <charset val="238"/>
      </rPr>
      <t>. Z tohoto důvodu byly převedeny finanční prostředky do rozpočtu roku 2021.</t>
    </r>
  </si>
  <si>
    <t>Akce byla schválena usnesením zastupitelstva kraje č. 6/520 dne 14.12.2017. Začátkem září r. 2020 byl uzavřen dodatek ke smlouvě se zhotovitelem. Dokončení realizace je plánováno do konce dubna 2021. Z tohoto důvodu byly převedeny finanční prostředky do rozpočtu roku 2021.</t>
  </si>
  <si>
    <t>Rada kraje usnesením č. 92/8062 ze dne 20.7.2020 schválila nákup sanitního vozidla RLP-RV pro výjezdové stanoviště Orlová (ZZS MSK, p. o.). Vozidlo bude dodáno během 1. pol. roku 2021. Z tohoto důvodu byly převedeny finanční prostředky ve výši 1.694 tis. Kč do rozpočtu 2021. 
Rada kraje usnesením č. 95/8348 ze dne 31.8.2021 schválila pořízení sanitního vozidla pro Nemocnici Třinec, p. o. Dle uzavřené smlouvy s dodavatelem proběhne dodání do 12 měsíců od uzavření, tj. v říjnu 2021. Z tohoto důvodu byly převedeny finanční prostředky ve výši 1.200 tis. Kč do rozpočtu roku 2021.</t>
  </si>
  <si>
    <t>Akce byla schválena usnesením rady kraje č. 61/5465 ze dne 30.4.2019. V roce 2020 proběhlo zadávací řízení na výběr zhotovitele a v únoru 2021 byla zahájena realizace akce. Z tohoto důvodu byly převedeny finanční prostředky do rozpočtu roku 2021.</t>
  </si>
  <si>
    <t>Odstranění příčin hrozící havárie vnitřního bazénu (Odborný léčebný ústav Metylovice - Moravskoslezské sanatorium, příspěvková organizace)</t>
  </si>
  <si>
    <r>
      <t>Akce byla schválena usnesením zastupitelstva kraje č. 14/1652 ze dne 12.12.2019. V roce 2020 byla dokončena projektová dokumentace a proběhlo zadávací řízení na výběr zho</t>
    </r>
    <r>
      <rPr>
        <sz val="8"/>
        <rFont val="Tahoma"/>
        <family val="2"/>
        <charset val="238"/>
      </rPr>
      <t>tovitele. V únoru 2021 byla zahájena realizace akce. Z tohoto důvodu byly převedeny finanční prostředky do rozpočtu roku 2021.</t>
    </r>
  </si>
  <si>
    <t>Rekonstrukce hemodialýzy v budově S (Nemocnice ve Frýdku-Místku, příspěvková organizace)</t>
  </si>
  <si>
    <t>Akce byla schválena usnesením zastupitelstva kraje č. 14/1652 ze dne 12.12.2019. V současné době probíhá realizace stavby. S  ohledem na platební podmínky a fakturaci dle smlouvy o dílo byly převedeny nevyčerpané finanční prostředky do rozpočtu roku 2021.</t>
  </si>
  <si>
    <t>Rekonstrukce šaten sester (Nemocnice s poliklinikou Havířov, příspěvková organizace)</t>
  </si>
  <si>
    <t>Vestavba sociálních zařízení (Nemocnice s poliklinikou Karviná-Ráj, příspěvková organizace)</t>
  </si>
  <si>
    <t xml:space="preserve">Finanční prostředky byly určeny na projekční přípravu. Dle smlouvy o dílo nebyl uhrazen autorský dozor ve výši 7.680 Kč. Příspěvková organizace má požadavek na realizaci akce z rozpočtu MSK v roce 2022 ve výši 21.200 tis. Kč, ve kterém je zohledněn i autorský dozor, který se hradí až po realizaci akce. </t>
  </si>
  <si>
    <t>Výstavba JIP dětského oddělení a boxu ARO (Nemocnice s poliklinikou Karviná-Ráj, příspěvková organizace)</t>
  </si>
  <si>
    <t>Akce byla schválena usnesením zastupitelstva kraje č. 14/1652 dne 12.12.2019. Aktuálně není upřesněn rozsah projektové dokumentace. S ohledem na délku stavebního řízení byly převedeny finanční prostředky do rozpočtu roku 2021.</t>
  </si>
  <si>
    <t>Výstavba operačních sálů a dospávacích pokojů (Nemocnice s poliklinikou Karviná-Ráj, příspěvková organizace)</t>
  </si>
  <si>
    <t>Akce byla schválena usnesením zastupitelstva kraje č. 14/1652 dne 12.12.2019. Realizace akce byla zahájena v říjnu 2020. S  ohledem na platební podmínky a fakturaci dle smlouvy o dílo byly převedeny nevyčerpané finanční prostředky do rozpočtu roku 2021.</t>
  </si>
  <si>
    <t>Rekonstrukce stravovacího provozu (Nemocnice ve Frýdku-Místku, příspěvková organizace)</t>
  </si>
  <si>
    <t>Zastupitelstvo kraje rozhodlo o profinancování a kofinancování projektu dne 19.9.2013 usnesením 6/453. Realizace projektu byla ukončena. V listopadu 2016 byl doručen kontrolní protokol auditu Ministerstva financí, kde byla vyměřena 5% korekce veřejné zakázky na stavební práce. Kraj obdržel rozhodnutí o porušení rozpočtové kázně,  proti kterému bylo podáno odvolání. Nevyčerpané finanční prostředky byly převedeny do rozpočtu roku 2021.</t>
  </si>
  <si>
    <t>Zastupitelstvo kraje rozhodlo profinancovat a kofinancovat projekt usnesením č. 21/2234 ze dne 22.9.2016.  ZK rozhodlo o změně profinancování a kofinancování dne 15.6.2017 usnesením č. 4/275, dále 13.3.2019 usnesením č. 11/1234 a 13.6.2019 usnesením č. 12/1421. Z důvodu pomalejšího čerpání vzhledem ke skladbě provedených prací na stavbě v jednotlivých měsících a také z důvodu nutnosti uzavření dodatku č.1 a č.2 na vícepráce došlo k průtahům ve stavebních pracech oproti plánovanému harmonogramu. Nevyčerpané finanční prostředky byly převedeny do rozpočtu roku 2021.</t>
  </si>
  <si>
    <t>Zastupitelstvo kraje rozhodlo o profinancování a kofinancování projektu usnesením č. 21/2254 ze dne 22.9.2016. Výzva k předkládání žádostí o dotaci, v jejímž rámci měl být projekt podán, byla předčasně ukončena. Při zpracování projektové dokumentace došlo ke zpoždění, které bylo způsobené prodloužením řízení u stavebního úřadu.  Z tohoto důvodu byly nevyčerpané finanční prostředky zapojeny do rozpočtu roku 2021.</t>
  </si>
  <si>
    <t xml:space="preserve">O kofinancování akce rozhodlo zastupitelstvo kraje usneseními č. 9/987 z 13.9.218 a č. 13/1566 z 12.9.2019. Realizace dle rozhodnutí o poskytnutí dotace je do roku 2021. V současné době probíhají veřejné zakázky a nákup přístrojů. Z toho důvodu proběhl převod nevyčerpaných finančních prostředků do rozpočtu 2021. </t>
  </si>
  <si>
    <t>O kofinancování projektu "Modernizace vybavení pro obory návazné péče v NsP Karviná-Ráj, p. o. - 2. část" rozhodlo zastupitelstvo kraje usnesením č. 13/1566 ze dne 12.9.2019. V současné době se vyhlašují veřejné zakázky, financování proběhne až v roce 2021. Z toho důvodu byly finanční prostředky ve výši 2.241 tis. Kč převedeny do rozpočtu 2021.
K nedočerpání finančních prostředků na akci došlo u Nemocnice s poliklinikou Havířov, p. o., z důvodu nižší vysoutěžené ceny.</t>
  </si>
  <si>
    <t>Kybernetická bezpečnost – příspěvkové organizace v odvětví zdravotnictví</t>
  </si>
  <si>
    <t>O kofinancování projektů "Zvýšení zabezpečení informačních systémů, výpočetních středisek a síťové komunikace v nemocnici" v rámci výzvy č. 10 IROP rozhodlo zastupitelstvo kraje usnesením č. 13/1570 ze dne 12.9.2019. Řešena žádost o prodloužení realizace projektů do konce roku 2020, z toho důvodu došlo k přesunu nevyčerpaných prostředků do rozpočtu 2021.</t>
  </si>
  <si>
    <t>Beskydské centrum duševního zdraví (Nemocnice ve Frýdku-Místku, příspěvková organizace)</t>
  </si>
  <si>
    <t>O kofinancování projektu rozhodlo zastupitelstvo kraje usnesením č. 15/1834 ze dne 5.3.2020. Dle vydaného rozhodnutí o poskytnutí dotace MMR je ukončení financování projektu v roce 2021. Z toho důvodu byly nevyčerpané finanční prostředky převedeny do rozpočtu 2021.</t>
  </si>
  <si>
    <t>Provoz Beskydského centra duševního zdraví  (Nemocnice ve Frýdku-Místku, příspěvková organizace)</t>
  </si>
  <si>
    <t>Koncem roku byla připsána dotace ze státního rozpočtu kapitoly Ministerstva zdravotnictví. Jedná se o mylně vrácenou dotaci příspěvkovou organizací Nemocnice ve Frýdku-Místku. Z důvodu zaslání těchto finančních prostředků zpět příspěvkové organizaci byly finanční prostředky převedeny do upraveného rozpočtu kraje na rok 2021.</t>
  </si>
  <si>
    <t>Specializační vzdělávání v oboru dětská neurologie</t>
  </si>
  <si>
    <t>PŘEHLED VÝDAJŮ V ODVĚTVÍ ŽIVOTNÍHO PROSTŘEDÍ V ROCE 2020</t>
  </si>
  <si>
    <t>Dotační program byl vyhlášen jako dvouletý a nevyplacené finanční prostředky jsou smluvně vázány. Jejich vyplácení probíhá na základě výzev spolu s průběžným vyúčtováním, a proto čerpání dotací bude probíhat i v průběhu roku 2021. Nevyčerpané finanční prostředky jsou účelově určené jen na podporu výstavby a obnovy vodohospodářské infrastruktury a nevyčerpané finanční prostředky byly zapojeny do rozpočtu kraje na rok 2021.</t>
  </si>
  <si>
    <t>Vyplácení v rámci dotačního programu probíhalo do 60 dnů od nabytí účinnosti smlouvy nebo od doručení závěrečného vyúčtování, které dle podmínek programu mělo být nejpozději do 15.1.2021. Z tohoto důvodu byly nevyčerpané finanční prostředky zapojeny do rozpočtu roku 2021.</t>
  </si>
  <si>
    <t>Finanční prostředky jsou smluvně vázány na poskytnutí dotací v rámci dotačního programu Podpora včelařství v MSK. S ohledem na podmínky dotačního programu, podle kterých bude dotace vyplacena až po  předložení závěrečného vyúčtování, tj. nejpozději do 15.1.2021, byly nevyčerpané finanční prostředky ve výši 1.047,80 tis. Kč zapojeny usnesením RK č. 6/358 ze dne 11.1.2021 do rozpočtu roku 2021. Zbývající finanční prostředky představují rezervu z důvodu nižších skutečných uznatelných nákladů.</t>
  </si>
  <si>
    <t>Dotační program -  Podpora odpadového hospodářství</t>
  </si>
  <si>
    <t>Finanční prostředky jsou smluvně vázány na poskytnutí dotací v rámci dvouletého dotačního programu Podpora odpadového hospodářství v MSK. Vzhledem k tomu, že vyplacení dotací je smluvně stanoveno ve 2 splátkách - 50 % po nabytí účinnosti smlouvy a 50 % po předložení závěrečné vyúčtování s termínem nejpozději do 31.7.2021, byly nevyčerpané finanční prostředky usnesením RK č. 6/358 ze dne 11.1.2021 zapojeny do rozpočtu kraje na rok 2021.</t>
  </si>
  <si>
    <t>Dotační program byl vyhlášen jako dvouletý a nevyplacené finanční prostředky jsou smluvně vázány. Jejich vyplácení probíhá ve 2 splátkách, a to do 30 dnů od nabytí účinnosti smlouvy a potom do 30 dnů od závěrečného vyúčtování, které má být doručeno nejpozději do 15.11.2021, a proto čerpání dotací probíhá i v průběhu roku 2021. Z tohoto důvodu byly nevyčerpané finanční prostředky zapojeny do rozpočtu kraje na rok 2021.</t>
  </si>
  <si>
    <t xml:space="preserve">Dotační program byl vyhlášen jako dvouletý a nevyplacené finanční prostředky jsou smluvně vázány. Vzhledem k tomu, že vyplácení dotací probíhá na základě předložení závěrečného vyúčtování, budou tyto finanční prostředky vypláceny také v průběhu roku 2021. Nevyčerpané finanční prostředky byly zapojeny do rozpočtu kraje na rok 2021.  </t>
  </si>
  <si>
    <t>Dotační program byl vyhlášen jako dvouletý a nevyplacené finanční prostředky jsou smluvně vázány. Vzhledem k tomu, že vyplácení dotací probíhá na základě předložení závěrečného vyúčtování, budou tyto finanční prostředky vypláceny také  v průběhu roku 2021. Nevyčerpané finanční prostředky byly zapojeny do rozpočtu kraje na rok 2021.</t>
  </si>
  <si>
    <t>Nevyčerpané finanční prostředky představují úsporu.</t>
  </si>
  <si>
    <t>Dotační program - Kotlíkové dotace v Moravskoslezském kraji 3. grantové schéma (AMO)</t>
  </si>
  <si>
    <t xml:space="preserve">Dotační program Kotlíkové dotace v Moravskoslezském kraji - 3. výzva v rámci adaptačního a mitigačního opatření  byl schválen usnesením rady kraje č. 9/15 ze dne 22.6.2020. Jedná se o víceletý dotační program. Realizace dílčích projektů včetně předložení vyúčtování kotlíkové dotace je nastavena do 30.9.2023.  Vyúčtování jsou předkládána a proplácena průběžně. Kontrola těchto předložených vyúčtování a proplácení dotací bude probíhat v roce 2019 až 2024. Proto byly nevyčerpané finanční prostředky převedeny do roku 2021. </t>
  </si>
  <si>
    <t xml:space="preserve">V souvislosti s dotačním programem Kotlíkové dotace v Moravskoslezském kraji jsou poskytovány individuální dotace, které jsou rovněž určené na výměnu kotlů. Jelikož jsou finanční prostředky vypláceny na základě předloženého vyúčtování o realizaci výměny kotle s termínem nejpozději do 31.12.2023, jsou prostředky převedeny do rozpočtu 2021. </t>
  </si>
  <si>
    <t xml:space="preserve">Nevyčerpané finanční prostředky představují úsporu. </t>
  </si>
  <si>
    <t xml:space="preserve">Akce rozpočtu "Plán rozvoje vodovodů a kanalizací" byla schválena usnesením zastupitelstva kraje č. 14/1652 ze dne 12. 12. 2019. V rámci této akce rozpočtu byla vysoutěžena a uzavřena smlouva na "Aplikaci pro webovou prezentaci a správu Plánu rozvoje vodovodů a kanalizací MSK" ve výši 694.056 Kč, úspora ve výši 805.944 Kč byla usnesením č. 94/8193 ze dne 17. 8. 2020 převedena do rozpočtové rezervy kraje. </t>
  </si>
  <si>
    <t>Finanční prostředky byly převedeny do rozpočtové rezervy kraje v souladu s usnesením rady kraje č. 86/7563 ze dne 20. 4. 2020, kterým rada kraje schválila opatření k řešení ekonomických dopadů COVID-19 na rozpočet kraje na rok 2020. Úspory budou použity na pokrytí výpadku daňových příjmů kraje.</t>
  </si>
  <si>
    <t xml:space="preserve">Čerpání finančních prostředků probíhá podle potřeb, neboť v oblasti posuzování vlivů na životní prostředí se nedá odhadnout, jak množství  podaných žádostí na zpracování posudku EIA, tak jejich cena. Finanční prostředky ve výši 186.306 Kč jsou vázány smlouvami, a to č. 01145/2019/ŽPZ ve výši 53.748 Kč, smlouva č. 05111/2020/ŽPZ ve výši 48.158 Kč a smlouva č. 04536/2020/ŽPZ ve výši 84.400 Kč a proto byly převedeny a zapojeny do rozpočtu roku 2021. Zbývající nevyčerpané finanční prostředky představují úsporu. </t>
  </si>
  <si>
    <t xml:space="preserve">Finanční prostředky na této akci rozpočtu jsou smluvně vázány v objednávkách ke konkrétnímu zpracování posudku k aktualizaci bezpečnostního programu či bezpečnostní zprávy dle zákona č. 224/2016 Sb., o prevenci závažných havárií. Vzhledem k tomu, že tyto požadavky nelze předem odhadnout, byly zasmluvněné prostředky ve výši 160 tis. Kč usnesením RK č. 8/412 ze dne 25.1.2021 zapojeny na danou akci do rozpočtu roku 2021, kdy budou průběžně vyplaceny, a zbývajíci finanční prostředky představují úsporu. </t>
  </si>
  <si>
    <t xml:space="preserve">Nevyčepané finanční prostředky byly rezervovány na případnou potřebu opravy čapích hnízd. Vzhledem k tomu, že v roce 2020 nevznikla tato potřeba, představují nevyčerpané finanční prostředky úsporu. </t>
  </si>
  <si>
    <t xml:space="preserve">V rámci této akce rozpočtu je mj. hrazeno zajištění péče, zpracování plánů péče o přírodní rezervace a přírodní památky. Tato akce byla částečně kryta z účelových finančních prostředků, které představují příjmy z poplatků za znečišťování ovzduší dle § 15 zákona č. 201/2021 Sb., o ochraně ovzduší, ve znění pozdějších předpisů, podle kterého mohou být použity pouze na financování opatření v oblasti ochrany životního prostředí. Z důvodu zachování účelovosti byly tyto nevyčerpané finanční prostředky ve výši 459,40 tis. Kč zapojeny usnesením RK č. 8/412 ze dne 25.1.2021 do rozpočtu roku 2021. Zbývající nevyčerpané finanční prostředky představují úsporu. </t>
  </si>
  <si>
    <t>Podpora činností v oblasti ochrany životního prostředí</t>
  </si>
  <si>
    <t>Finanční prostředky představují účelově určené příjmy z poplatků za znečišťování ovzduší dle § 15 zákona č. 201/2021 Sb., o ochraně ovzduší, ve znění pozdějších předpisů, podle kterého mohou být použity na vrácení přeplatků záloh odvedených na těchto poplatcích a na financování opatření v oblasti ochrany životního prostředí. Z důvodu zachování účelovosti byly tyto nevyčerpané finanční prostředky zapojeny do rozpočtu roku 2021.</t>
  </si>
  <si>
    <t>Finanční prostředky jsou uvolňovány z havarijního účtu, který je ročně doplňován do výše 10 mil. Kč v souladu se Zásadami pro poskytování finančních prostředků z rozpočtu kraje a na základě rozhodnutí zastupitelstva kraje. Nevyčerpané finanční prostředky byly zapojeny do rozpočtu kraje na rok 2021.</t>
  </si>
  <si>
    <t>Finanční prostředky v rámci této akci rozpočtu byly smluvně vázány na nákup licencí mj. k pořadu Ekomagazín. S ohledem na smluvně stanovený termín plnění k 31.12.2020 nedošlo k finální fakturaci v roce 2020, proto nevyčerpané finanční prostředky byly zapojeny usnesením č. 6/358 ze dne 15.1.2021 do rozpočtu 2021.</t>
  </si>
  <si>
    <t>V rámci této akce rozpočtu byla mj. uzavřena objednávka na aktivity související s projektem "IP LIFE for Coal Mining Landscape Adaptation" pro financování z programu LIFE. S ohledem na termín plnění, který je stanoven až v roce 2021, kdy rovněž proběhne  finální fakturace, jsou nevyčerpané finanční prostředky zapojeny usnesením RK č. 8/412 ze dne 25.1.2021 do rozpočtu roku 2021.</t>
  </si>
  <si>
    <t xml:space="preserve">V rámci této akce rozpočtu jsou mj. smluvně vázané finanční prostředky na poskytnutí dotací z rozpočtu MSK, jejichž vyplacení je dle podmínek smluv vázáno až po předložení závěrečného vyúčtování, tj. až v roce 2021. Z tohoto důvodu byly nevyčerpané finanční prostředky ve výši 485 tis. Kč zapojeny usnesením RK č. 8/412 ze dne 25.1.2021 do rozpočtu roku 2021. Zbývající nevyčerpané finanční prostředky představují úsporu. </t>
  </si>
  <si>
    <t>Fin. prostředky ve výši 239,58 tis. Kč jsou vázány obj. č. 1005/2020/ŽPZ/O na projekt sázení stromků na Ondřejníku, termín plnění rok 2021. Z tohoto důvodu byly finanční prostředky zapojeny do rozpočtu roku 2021. Zbylé finanční prostředky přestavují úsporu.</t>
  </si>
  <si>
    <t xml:space="preserve">V rámci této akce rozpočtu byla uzavřena smlouva č. 04139/2018/KŘ na zpracování územní energetické koncepce ve výši 1.178.540 Kč. Zbývající finanční prostředky ve výši 181,50 tis. Kč jsou vázány touto smlouvou a byly zapojeny do rozpočtu 2021 k doplacení této koncepce na základě rozhodnutí MPO o prodloužení termínu realizace do 31. 12. 2021. </t>
  </si>
  <si>
    <t>Jedná se o nevyplacenou náhradu škody, dle rozhodnutí o poskytnutí dotace č. j. MF-24721/2020/1201-3 ze dne 11. 9. 2020, ve výši 18 tis. Kč, která bude v rámci finančního vypořádání za rok 2020 vrácena Ministerstvu financí.</t>
  </si>
  <si>
    <t xml:space="preserve">ID- projekt Čištění vodního náhonu Jakubčovice nad Odrou (obec Jakubčovice nad Odrou) </t>
  </si>
  <si>
    <t xml:space="preserve">Obci Jakubčovice nad Odrou na projekt "Čištění vodního náhonu" byla usn. 2/122 ze dne 17.12.2020 schválena dotace ve výši 200 tis. Kč. Vzhledem k tomu, že smlouva bude uzavřena na přelomu 02-03/2021 a vyplacení dotace bude po nabytí účinnosti smlouvy, byly tyto finanční prostředky zapojeny do rozpočtu 2021. </t>
  </si>
  <si>
    <t>ID - projekt Revitalizace klubovny Zahrádkářského svazu Ostrava Výškovice (Základní organizace Českého zahrádkářského svazu Ostrava-Výškovice)</t>
  </si>
  <si>
    <t>ID - projekt Příprava pro 3. ročník Středoevropského mistrovství v orbě a 47. ročník MČR v orbě (Společnost pro orbu České republiky, z.s.)</t>
  </si>
  <si>
    <t>Úspory ve výši 1.395 tis. Kč byly převedeny do rozpočtové rezervy kraje v souladu s usnesením rady kraje č. 86/7563 ze dne 20. 4. 2020, kterým rada kraje schválila opatření k řešení ekonomických dopadů COVID-19 na rozpočet kraje na rok 2020.</t>
  </si>
  <si>
    <t>Plán rozvoje vodovodů a kanalizací Moravskoslezského kraje-webová aplikace</t>
  </si>
  <si>
    <t>Finanční prostředky jsou vázány na realizaci webové aplikace - veřejná zakázka č. 185/2019. Po realizaci webové aplikace bude vyhlášena veřejná zakázka na data do této aplikace. Prostředky byly převedeny a zapojeny do rozpočtu 2021.</t>
  </si>
  <si>
    <t xml:space="preserve">Zastupitelstvo kraje rozhodlo o profinancování a kofinancování projektu dne 14.6.2018 usnesením č. 8/894. Vzhledem k posunu harmonogramu realizace projektu byly nevyčerpané finanční prostředky ve výši 2.101,75 tis. Kč převedeny do rozpočtu roku 2021. </t>
  </si>
  <si>
    <t xml:space="preserve">Zastupitelstvo kraje rozhodlo o profinancování a kofinancování projektu dne 22.9.2016 usnesením č. 21/2247. Vzhledem k větší časové náročnosti přípravy projektu byly nevyčerpané finanční prostředky ve výši 88,4 tis. Kč převedeny do rozpočtu roku 2021. </t>
  </si>
  <si>
    <t>Zastupitelstvo kraje rozhodlo o profinancování a kofinancování projektu dne 16.3.2017 usnesením č. 3/156. V projektu došlo k přesunutí některých aktivit, z tohoto důvodu byly nevyčerpané finanční prostředky převedeny do rozpočtu na rok 2021.</t>
  </si>
  <si>
    <t xml:space="preserve">Zastupitelstvo kraje rozhodlo o profinancování a kofinancování projektu dne 13.9.2018 usnesením č. 9/991. Vzhledem k posunu harmonogramu realizace projektu byly nevyčerpané finanční prostředky ve výši 289,11 tis. Kč převedeny do rozpočtu roku 2021. </t>
  </si>
  <si>
    <t xml:space="preserve">Zastupitelstvo kraje rozhodlo o profinancování a kofinancování projektu dne 22.9.2016 usnesením č. 21/2247. Vzhledem k posunu harmonogramu realizace projektu byly nevyčerpané finanční prostředky ve výši 167,69 tis. Kč převedeny do rozpočtu roku 2021. </t>
  </si>
  <si>
    <t xml:space="preserve">Zastupitelstvo kraje rozhodlo o profinancování a kofinancování projektu dne 14.3.2018 usnesením č. 7/753. Vzhledem k posunu harmonogramu realizace projektu byly nevyčerpané finanční prostředky ve výši 5.692,51 tis. Kč převedeny do rozpočtu roku 2021. </t>
  </si>
  <si>
    <t>Zastupitelstvo kraje rozhodlo o profinancování a kofinancování projektu usnesením č. 10/1115  ze dne 13. 12. 2018. Vzhledem k větší časové náročnosti projektu byly finanční prostředky v průběhu roku 2020 sníženy.</t>
  </si>
  <si>
    <t>IP LIFE for Coal Mining Landscape Adaptation</t>
  </si>
  <si>
    <t xml:space="preserve">Zastupitelstvo kraje rozhodlo o profinancování a kofinancování projektu dne 13.6.2019 usnesením č. 12/1435. Vzhledem k větší časové náročnosti přípravy projektu byly nevyčerpané finanční prostředky ve výši 495,22 tis. Kč převedeny do rozpočtu roku 2021. </t>
  </si>
  <si>
    <t>Eliminace nadměrného šíření jmelí bílého na vybraných úsecích v Moravskoslezském kraji II</t>
  </si>
  <si>
    <t>V roce 2021 se bude zastupitelstvu kraje předložen návrh na ukončení přípravy projektu.</t>
  </si>
  <si>
    <t xml:space="preserve">Dotační program Kotlíkové dotace v Moravskoslezském kraji - 2. výzva byl schválen usnesení rady kraje č. 16/1383 ze dne 27.6.2017. Jedná se o víceletý dotační program. Realizace dílčích projektů včetně předložení vyúčtování kotlíkové dotace bylo nastaveno do 13.12.2019. Všechna předložená vyúčtování byla proplacena nejpozději do konce roku 2020. Nevyčerpané finanční prostředky (podíl EU) se budou vracet na účet Ministerstva životního prostředí, proto byly nevyčerpané finanční prostředky převedeny do roku 2021. </t>
  </si>
  <si>
    <t xml:space="preserve">Dotační program Kotlíkové dotace v Moravskoslezském kraji - 3. výzva byl schválen usnesení rady kraje č. 60/5388 ze dne 9.4.2019. Jedná se o víceletý dotační program. Realizace dílčích projektů včetně předložení vyúčtování kotlíkové dotace je nastavena do 30.9.2023. Vyúčtování jsou předkládána a proplácena průběžně. Kontrola těchto předložených vyúčtování a proplácení dotací bude probíhat v roce 2019 až 2024. Proto byly  nevyčerpané finanční prostředky převedeny do roku 2021. </t>
  </si>
  <si>
    <t>Úspora vznikla v důsledku snížení pronajaté plochy v budovách krajského úřadu cizím subjektům a příznivých klimatických podmínek v zimním období, kdy došlo ke snížení spotřeby energií a tím i nižším výdajům na tyto energie.</t>
  </si>
  <si>
    <t>Nevyčerpané finanční prostředky ve výši 2.321,1 tis. Kč byly účelově převedeny do rozpočtu roku 2021 na zajištění procesů elektronických výběrových řízení a souvisejících činností v rámci systému sdružených nákupů, na zpracování analýzy vnitřního fungování příspěvkových organizací Moravskoslezského kraje v oblasti školství a sociálních věcí, na úhradu výkonu funkce pověřence pro ochranu osobních údajů pro vybrané příspěvkové organizace za prosinec 2020. Zbývající prostředky představují úsporu na akci.</t>
  </si>
  <si>
    <t>Nevyčerpané finanční prostředky ve výši 65 tis. Kč byly účelově převedeny do rozpočtu roku 2021 na úhradu zadávacího řízení k veřejné zakázce "Centrální pojištění nemovitého, movitého majetku, vozidel a odpovědnosti kraje a jeho organizací". Zbývající nevyčerpané prostředky představují úsporu, která vznikla nižšími náklady na úhradu výdajů za vyhotovení znaleckých posudků o ceně nemovitých věcí a práv odpovídajících věcnému břemeni, za zpracování geometrických plánů a studií na realizaci investičních záměrů.</t>
  </si>
  <si>
    <t xml:space="preserve">Moravskoslezský kraj uzavřel rámcovou pojistnou smlouvu č. 02696/2016/IM ze dne 21.6.2016 na pojištění souboru vozidel krajského úřadu a příspěvkových organizací kraje na období od 1.7.2016 do 30.6.2021. V pojistné smlouvě je sjednáno automatické připojištění a odpojištění vozidel s tím, že po skončení ročního pojistného období dojde k vyúčtování pojistného (doplatek nebo přeplatek) za toto pojistné období a ke stanovení nové výše pojistného dle aktuálního stavu vozidel k počátku dalšího pojistného období. Z tohoto  důvodu byly nevyčerpané finanční prostředky převedeny do rozpočtu roku 2021. </t>
  </si>
  <si>
    <t>Důvodem nedočerpání bylo především snížení bankovních poplatků a počtů pohybů, ke kterým se vážou poplatky, a to z důvodu zavedení vládních protiepidemiologických opatření  v souvislosti s koronavirovou nákazou COVID-19.</t>
  </si>
  <si>
    <t xml:space="preserve">Důvodem nedočerpání bylo především výrazné snížení úrokových sazeb u úvěrů poskytnutých UCB, a.s., jakožto dopad zavedených vládních protiepidemiologických opatření  v souvislosti s koronavirovou nákazou COVID-19. </t>
  </si>
  <si>
    <t>Nevyčerpané finanční prostředky ve výši 9.000 tis. Kč byly účelově převedeny do rozpočtu roku 2021 v souvislosti se směnou Integrovaného výjezdového centra v Českém Těšíně, kdy Moravskoslezskému kraji vznikla daňová povinnost  uhradit DPH. Zároveň došlo v návaznosti na vládní protiepidemiologická opatření vydaná v souvislosti s koronavirovou nákazou COVID-19 k výraznému poklesu hrazených plateb DPH, čímž vznikla úspora na této akci.</t>
  </si>
  <si>
    <t xml:space="preserve">Dotace na financování nekrytých závazků Regionální radě regionu soudržnosti Moravskoslezsko </t>
  </si>
  <si>
    <t>Výdaje spojené s projektem Finanční zdraví obcí</t>
  </si>
  <si>
    <t>Vzhledem k tomu, že smlouva o poskytnutí dotace Slezské univerzitě byla uzavřena v závěru roku 2020, byly nevyčerpané finanční prostředky použity do schváleného rozpočtu kraje roku 2021 na stejné akci.</t>
  </si>
  <si>
    <t>Finanční prostředky vytvořené v závěru roku převodem z avizovaných úspor jednotlivých odvětví byly použity jako zdroj pro tvorbu rozpočtu následujícího roku a byly v plné výši zapojeny do schváleného rozpočtu kraje roku 2021.</t>
  </si>
  <si>
    <t>Rezerva na mimořádné akce a akce s nedořešeným financováním</t>
  </si>
  <si>
    <t>Finanční prostředky byly v průběhu roku převáděny k použití v rámci jiných akcí a průběžně navyšovány o úspory ve výdajích a o přijaté neúčelové příjmy v souladu s usneseními rady kraje č. 49/4318 ze dne 23.10.2018 a č. 94/8193 ze dne 17.8.2020. Nevyčerpané finanční prostředky jsou součástí zůstatku hospodaření roku 2020.</t>
  </si>
  <si>
    <t>Finanční vypořádání 2020 - akce spolufinancované z evropských finančních zdrojů</t>
  </si>
  <si>
    <t>Finanční vypořádání 2020 - ostatní akce</t>
  </si>
  <si>
    <t>Na základě usnesení zastupitelstva kraje č. 23/1964 ze dne 29.2.2012 uzavřel Moravskoslezský kraj smlouvu o poskytování energetických služeb se zaručeným výsledkem. Dle smlouvy bude v případě dosažení úspory nad garantovanou hodnotu dělena finanční nad úspora mezi kraj a společnost následovně: u zateplených objektů v poměru 70:30, u nezateplených objektů 50:50. Společnosti ENESA, a.s., bude tato částka vyplacena a následně ze strany společnosti zpětně reinvestována do majetku kraje formou dalších úsporných opatření, která budou krajem schválena. Za účelem vypořádání roku 2020 byly nevyčerpané finanční prostředky převedeny do rozpočtu roku 2021.</t>
  </si>
  <si>
    <t xml:space="preserve">Nevyčerpané finanční prostředky ve výši 500 tis. Kč určené na pořízení licencí Microsoft CAL pro příspěvkové organizace Moravskoslezského kraje byly účelově převedeny do rozpočtu roku 2021.  </t>
  </si>
  <si>
    <t>Jednotný personální a mzdový systém pro příspěvkové organizace Moravskoslezského kraje</t>
  </si>
  <si>
    <t>Finanční prostředky určené na výdaje související s přípravou projektové a analytické dokumentace pro Jednotný personální a mzdový systém pro příspěvkové organizace Moravskoslezského kraje v rámci podpory elektronizace veřejné správy byly převedeny do rozpočtové rezervy kraje v souvislosti s opatřeními k řešení ekonomických dopadů COVID-19 na rozpočet kraje.</t>
  </si>
  <si>
    <t>Zastupitelstvo kraje rozhodlo o profinancování a kofinancování projektu dne 15.6.2017 usnesením č. 4/317. Z důvodu úhrady závazku plynoucího z objednávky na studii proveditelnosti byly nevyčerpané finanční prostředky ve výši 25,41 tis. Kč převedeny do rozpočtu rok 2021.</t>
  </si>
  <si>
    <t>PŘEHLED VÝDAJŮ V ODVĚTVÍ VLASTNÍ SPRÁVNÍ ČINNOST KRAJE A ČINNOST ZASTUPITELSTVA KRAJE V ROCE 2020</t>
  </si>
  <si>
    <t>Nevyčerpané finanční prostředky ve výši 10.079,76 tis. Kč určené na nákup výpočetní techniky, na zpracování informační koncepce a aktualizace architektury ICT kraje, na rozšíření funkcionality správy identit (IdM) a autentizačních bran o možnost vícefaktorové autentizace, na poskytování právního poradenství a konzultací souvisejících s realizací zadávacího řízení na uzavření rámcové dohody na komplexní administraci zadávacích řízení a právní poradenství v oblasti veřejného investování pro Moravskoslezský kraj, na dodávku interiérového vybavení pro nové členy rady kraje, byly vzhledem k dodacím podmínkám převedeny do rozpočtu kraje roku 2021. Zbývající nevyčerpané finanční prostředky představují úsporu provozních výdajů vzniklou vhodným výběrem dodavatelů zboží a služeb, nižšími náklady za dodávku energií a z důvodu vládních opatření v souvislosti s koronavirovou nákazou COVID-19.</t>
  </si>
  <si>
    <t>Nevyčerpané finanční prostředky představují úsporu v důsledku nižších vynaložených provozních výdajů souvisejících s činností uvolněných členů zastupitelstva kraje z důvodu vládních opatření v souvislosti s koronavirovou nákazou COVID-19.</t>
  </si>
  <si>
    <t>Finanční prostředky určené na platy zaměstnanců krajského úřadu včetně povinných pojistných odvodů slouží zároveň k předfinancování činností jednotlivých projektových týmů v průběhu roku. Na konci roku došlo k přeúčtování těchto prostředků v návaznosti na financování z evropských finančních zdrojů, čímž vznikla úspora na této akci.</t>
  </si>
  <si>
    <t>Finanční prostředky fondu jsou čerpány v souladu se statutem fondu, nevyčerpané prostředky byly převedeny k použití v roce 2021.</t>
  </si>
  <si>
    <t>SR -  Účelové dotace na výdaje spojené s volbami do zastupitelstev v obcích</t>
  </si>
  <si>
    <t>Výdaje související s organizačním zajištěním konání nových voleb do zastupitelstev obcí byly nižší než dotace poskytnutá kraji ze státního rozpočtu.</t>
  </si>
  <si>
    <t>SR - Účelové dotace na výdaje spojené se společnými volbami do Senátu a zastupitelstev krajů</t>
  </si>
  <si>
    <t>Výdaje související s organizačním zajištěním konáním společných voleb do Senátu a zastupitelstev krajů byly nižší než dotace poskytnutá kraji ze státního rozpočtu.</t>
  </si>
  <si>
    <t>V rámci akce byla usnesením rady kraje č. 71/6466 ze dne 7.10.2019 schválena rekostrukce zasedací místnosti ve 3. NP a 4. NP budovy G a vybavení těchto prostor. Veřejná zakázka na výběr zhotovitele díla skončila na konci října 2020. V listopadu byla podepsána smlouva se zhotovitelem a byla zahájena realizace akce.  S ohledem na termín plnění a platební podmínky vyplývající z ustanovení smlouvy o dílo byly nevyčerpané finanční prostředky ve výši 1.398,7 tis. Kč zapojeny do rozpočtu roku 2021.</t>
  </si>
  <si>
    <t>Nevyčerpané finanční prostředky ve výši 10.311 tis. Kč určené na nákup aktivních prvků, deduplikační jednotku, LTO mechaniku a notebooky byly z důvodu zpoždění dodání převedeny do rozpočtu kraje roku 2021.</t>
  </si>
  <si>
    <t>Nevyčerpané finanční prostředky ve výši 2.320 tis. Kč na nákup 4 ks osobních vozidel s pohonem na CNG byly převedeny do rozpočtu kraje roku 2021. Ostatní nevyčerpané prostředky představují úsporu na akci.</t>
  </si>
  <si>
    <t>Nevyčerpané finanční prostředky ve výši 172,16 tis. Kč určené na nákup notebooků byly z důvodu zpoždění dodání převedeny do rozpočtu kraje roku 2021.</t>
  </si>
  <si>
    <t>Efektivní rozvoj zaměstnanců KÚ MSK</t>
  </si>
  <si>
    <t>Zastupitelstvo kraje usnesením č. 16/1944 ze dne 4. 6. 2020 rozhodlo ukončit přípravu projektu.</t>
  </si>
  <si>
    <t>Zastupitelstvo kraje rozhodlo o profinancování a kofinancování projektu dne 15.6.2017 usnesením č. 4/315. Nevyčerpané finanční prostředky ze zálohové platby jsou určeny k financování aktivit projektu i v roce 2021, proto byly prostředky ve výši 1.246,94 tis. Kč převedeny do rozpočtu roku 2021.</t>
  </si>
  <si>
    <t>Vstřícný a kompetentní KÚ MSK</t>
  </si>
  <si>
    <t xml:space="preserve">Zastupitelstvo kraje rozhodlo o profinancování a kofinancování projektu dne 13.6.2019 usnesením č. 12/1433. Vzhledem k větší časové náročnosti přípravy projektu byly nevyčerpané finanční prostředky ve výši 250 tis. Kč převedeny do rozpočtu roku 2021. </t>
  </si>
  <si>
    <t>Zastupitelstvo kraje rozhodlo profinancovat a kofinancovat projekt  usnesením č. 14/1696 ze dne 12.12.2019 ve výši 2.500 tis. Kč. Dne 26.9.2019 byla uzavřena smlouva na projektovou dokumentaci a zhotovení stavby se společností ČEZ solární, s.r.o. Dle plánovaného harmonogramu a podmínek smluv měla být fyzická realizace projektu zahájena v dubnu 2020 a v roce 2020 ukončena. Společnost ČEZ solární byl v prodlení s dodáním realizační dokumentace stavby a s dodáním stavebního povolení. Z uvedených důvodů neproběhla úhrada závazků vyplývajících z uzavřené smlouvy a nevyčerpané finanční prostředky  ve výši 1.126 tis. Kč byly převedeny do roku 2021.</t>
  </si>
  <si>
    <t>Skutečné čerpání 2020</t>
  </si>
  <si>
    <t>Regionální rada regionu soudržnosti Moravskoslezsko (dále také „RRRS MSK“) byla řídícím orgánem Regionálního operačního programu Moravskoslezsko. V průběhu jeho realizace prováděla různými formami krácení nebo odvody poskytnutých dotací. V případech odvolacích řízení proti rozhodnutí RRRS MSK rozhodnutých ve prospěch příjemce dotace, vznikají RRRS MSK závazky související s neoprávněně krácenými dotacemi. Vláda ČR schválila použití finančních prostředků státního rozpočtu ke krytí těchto závazků do maximálně 50 % jejich výše. Zároveň byla prostřednictvím Asociace krajů vyjádřena shoda, že kraje budou financovat zbývající 50 % těchto závazků.  Moravskoslezský kraj uzavřel s RRRS MSK smlouvu o poskytnutí účelové dotace na krytí 50 % uvedených závazků s platností do konce roku 2021. Z tohoto důvodu byly nevyčerpané finanční prostředky převedeny do rozpočtu na rok 2021.</t>
  </si>
  <si>
    <t>PŘEHLED DOTAČNÍCH PROGRAMŮ PODPOŘENÝCH Z ROZPOČTU KRAJE
V ROCE 2020</t>
  </si>
  <si>
    <t>Oprava komunikací v Moravskoslezském kraji, kůrovcová kalamita</t>
  </si>
  <si>
    <t>Podpora Místních akčních skupin Moravskoslezského kraje</t>
  </si>
  <si>
    <t>Podpora natáčení audiovizuálních děl v Moravskoslezském kraji</t>
  </si>
  <si>
    <t>Vstupy do turistických atraktivit zdarma</t>
  </si>
  <si>
    <t>Program na podporu financování běžných výdajů souvisejících s poskytováním sociálních služeb včetně realizace protidrogové politiky</t>
  </si>
  <si>
    <t>Program na podporu komunitní práce a na zmírňování následků sociálního vyloučení v Moravskoslezském kraji</t>
  </si>
  <si>
    <t>Program na podporu aktivit sociálního podnikání v Moravskoslezském kraji</t>
  </si>
  <si>
    <t>Program podpory vybavení zařízení sociálních služeb v souvislosti s přechodem na vysílací standard DVB-T2 na období 2019 – 2020</t>
  </si>
  <si>
    <t>1786+8408</t>
  </si>
  <si>
    <t xml:space="preserve">Podpora technických a přírodovědných aktivit v oblastech využití volného času dětí a mládeže, celoživotního vzdělávání osob se zdravotním postižením </t>
  </si>
  <si>
    <t>Podpora volnočasových aktivit pro mládež</t>
  </si>
  <si>
    <r>
      <t>1763</t>
    </r>
    <r>
      <rPr>
        <sz val="10"/>
        <color rgb="FFFF0000"/>
        <rFont val="Tahoma"/>
        <family val="2"/>
        <charset val="238"/>
      </rPr>
      <t>+8316</t>
    </r>
  </si>
  <si>
    <t>Kotlíkové dotace v Moravskoslezském kraji 3. grantové schéma (AMO)</t>
  </si>
  <si>
    <t>PŘEHLED INDIVIDUÁLNÍCH DOTACÍ POSKYTNUTÝCH Z ROZPOČTU KRAJE V ROCE 2020</t>
  </si>
  <si>
    <t>Národní agentura pro veřejné zakázky, o.p.s., Praha</t>
  </si>
  <si>
    <t>Beskydská stavební, a.s., Třinec</t>
  </si>
  <si>
    <t>FICHNA - HUDECZEK a.s., Píšť</t>
  </si>
  <si>
    <t>OHL ŽS, a.s., Brno</t>
  </si>
  <si>
    <t>STRABAG a.s., Praha</t>
  </si>
  <si>
    <t>TECHARTSTAV s.r.o., Ostrava Poruba</t>
  </si>
  <si>
    <t>TVARSTAV - REAL, s.r.o., Nový Jičín</t>
  </si>
  <si>
    <t xml:space="preserve">Obec Bítov </t>
  </si>
  <si>
    <t>Obec Václavov u Bruntálu</t>
  </si>
  <si>
    <t>Obec Vřesina - okres Ostrava</t>
  </si>
  <si>
    <t xml:space="preserve">Obec Vyšní Lhoty </t>
  </si>
  <si>
    <t>Římskokatolická farnost Hněvošice</t>
  </si>
  <si>
    <t>Římskokatolická farnost Kunčice pod Ondřejníkem, Kunčice pod Ondřejníkem</t>
  </si>
  <si>
    <t>Římskokatolická farnost Litultovice, Litultovice</t>
  </si>
  <si>
    <t>Římskokatolická farnost Odry, Odry</t>
  </si>
  <si>
    <t>Římskokatolická farnost Skřipov u Opavy, Skřipov</t>
  </si>
  <si>
    <t>Římskokatolická farnost Strahovice, Strahovice</t>
  </si>
  <si>
    <t>Kulturní centrum Cooltour Ostrava z.ú., Ostrava-Moravská Ostrava a Přívoz</t>
  </si>
  <si>
    <t>DANCE STUDIO LIKE s.r.o., Ostrava</t>
  </si>
  <si>
    <t>Klub plynárenské historie, Hlučín</t>
  </si>
  <si>
    <t>Kultura pro Slezskou Ostravu, z.s., Ostrava, Slezská Ostrava</t>
  </si>
  <si>
    <t>Matice slezská, pobočný spolek v Hradci nad Moravicí, Hradec nad Moravicí</t>
  </si>
  <si>
    <t>Nový příběh, zapsaný ústav, Svatoňovice</t>
  </si>
  <si>
    <t>TROJHALÍ KAROLINA, Ostrava-Moravská Ostrava a Přívoz</t>
  </si>
  <si>
    <t>"Sdružení válečných veteránů ČR" , Praha</t>
  </si>
  <si>
    <t>Nadační fond Paragraf, Ostrava</t>
  </si>
  <si>
    <t>Moravskoslezský pakt zaměstnanosti, z.s., Ostrava Mariánské Hory a Hulváky</t>
  </si>
  <si>
    <t>TEEN enterprise, z.s., Ostrava</t>
  </si>
  <si>
    <t>Klub biatlonu Olomouc, p.s., Olomouc</t>
  </si>
  <si>
    <t>Obec Prostřední Bečva</t>
  </si>
  <si>
    <t>Praděd vysílač s.r.o., Skalička</t>
  </si>
  <si>
    <t>Sportovní klub ve Vrbně pod Pradědem, z.s.</t>
  </si>
  <si>
    <t>SPS - STAS, s.r.o., Malá Morávka</t>
  </si>
  <si>
    <t>UAX s.r.o., Bernartice nad Odrou</t>
  </si>
  <si>
    <t>Veteran Car Club Ostrava, Ostrava, Svinov</t>
  </si>
  <si>
    <t>Vojenská lázeňská a rekreační zařízení</t>
  </si>
  <si>
    <t>Duha - sdružení dětí a mládeže pro volný čas, přírodu a recesi, Zámeček, Havířov-Šumbark</t>
  </si>
  <si>
    <t>Colliery SRDCEM z.s., Ostrava</t>
  </si>
  <si>
    <t>Národní rada osob se zdravotním postižením České republiky, z.s., Praha 7</t>
  </si>
  <si>
    <t>Hana Dolasová, Ostrava Michálkovice</t>
  </si>
  <si>
    <t>Spolek FDF team Olomouc, Olomouc</t>
  </si>
  <si>
    <t>5Promotion s.r.o., Ostrava Přívoz</t>
  </si>
  <si>
    <t>Automoto klub v AČR, Ludvíkov</t>
  </si>
  <si>
    <t>Basketpoint Frýdek-Místek z.s., Frýdek-Místek</t>
  </si>
  <si>
    <t>BH Ski team z.s., Frýdlant nad Ostravicí</t>
  </si>
  <si>
    <t>BK Hladnov Ostrava, z.s., Ostrava-Slezská Ostrava</t>
  </si>
  <si>
    <t>Český florbal, Praha 4</t>
  </si>
  <si>
    <t>Český volejbalový svaz s.r.o., Praha 6</t>
  </si>
  <si>
    <t>FC HLUČÍN a.s., Hlučín</t>
  </si>
  <si>
    <t>HC AZ Havířov 2010, Havířov</t>
  </si>
  <si>
    <t>HORSE AGRO, s.r.o., Ostrava Poruba</t>
  </si>
  <si>
    <t>Jezdecký klub Stará Ves nad Ondřejnicí z.s., Stará Ves nad Ondřejnicí</t>
  </si>
  <si>
    <t>JUDO BESKYDY z.s., Frýdek-Místek</t>
  </si>
  <si>
    <t>Kabal team Karviná z.s., Karviná</t>
  </si>
  <si>
    <t>Městský fotbalový klub Kravaře z.s.</t>
  </si>
  <si>
    <t>OK SILESIA z. s., Třinec</t>
  </si>
  <si>
    <t>Orel jednota Mořkov, Mořkov</t>
  </si>
  <si>
    <t>Parahokej Havířov z.s.</t>
  </si>
  <si>
    <t>PIERRO FORTE, z.s., Ostrava Muglinov</t>
  </si>
  <si>
    <t>SKI &amp; BIKE MANIC, spolek, Bílá</t>
  </si>
  <si>
    <t>SKI MOSTY, Mosty u Jablunkova</t>
  </si>
  <si>
    <t>Slovan Horní Žukov z.s., Český Těšín</t>
  </si>
  <si>
    <t>Sportovní centrum Bystřice, z.s., Bystřice</t>
  </si>
  <si>
    <t>Sportovní klub Rodina v pohybu Opava, z.s., Opava</t>
  </si>
  <si>
    <t>Svaz lyžařů České republiky z.s., Praha 6</t>
  </si>
  <si>
    <t>Tělovýchovná jednota Dolní Lomná</t>
  </si>
  <si>
    <t>Tělovýchovná jednota Slezan Opava, z.s., Opava</t>
  </si>
  <si>
    <t>TJ OPAVA, Opava</t>
  </si>
  <si>
    <t>TJ Start Ostrava - Poruba, z.s., Ostrava-Poruba</t>
  </si>
  <si>
    <t>TK PLUS s.r.o., Prostějov</t>
  </si>
  <si>
    <t xml:space="preserve">Vodní lyžování a wakeboarding Havířov z.s., Těrlicko </t>
  </si>
  <si>
    <t>Junák - svaz skautů a skautek ČR, okres Frýdek-Místek</t>
  </si>
  <si>
    <t>OpenEye, z.s. , Praha</t>
  </si>
  <si>
    <t>Rada dětí a mládeže Moravskoslezského kraje, z.s.</t>
  </si>
  <si>
    <t>České centrum signálních zvířat, z. s. , Nový Jičín</t>
  </si>
  <si>
    <t>Dětské polytrauma, z.s., Pustá Polom</t>
  </si>
  <si>
    <t>Zubka, s.r.o., Rýmařov</t>
  </si>
  <si>
    <r>
      <t>Stabilizace zdravotnického personálu a</t>
    </r>
    <r>
      <rPr>
        <sz val="10"/>
        <rFont val="Tahoma"/>
        <family val="2"/>
        <charset val="238"/>
      </rPr>
      <t xml:space="preserve"> vzdělávání</t>
    </r>
  </si>
  <si>
    <t>ZO ČSOP NOVÝ JIČÍN 70/02 , Nový Jičín</t>
  </si>
  <si>
    <t>Český svaz chovatelů, z.s., Základní organizace Kravaře, Kravaře</t>
  </si>
  <si>
    <t>Gustav Kotajny, Český Těšín</t>
  </si>
  <si>
    <t>E-expert, spol. s r.o., Ostrava-Moravská Ostrava a Přívoz</t>
  </si>
  <si>
    <t>Ostravané kulturně, z.s., Ostrava - Moravská Ostrava a Přívoz</t>
  </si>
  <si>
    <t>Ústav digitálního vzdělávání, z. ú., Ostrava Hulváky</t>
  </si>
  <si>
    <t>Základní organizace Českého zahrádkářského svazu Štěpánkovice, Štěpánkovice</t>
  </si>
  <si>
    <t>ODVĚTVÍ FINANCE A SPRÁVA MAJETKU</t>
  </si>
  <si>
    <t>Odvětví finance a správa majetku celkem</t>
  </si>
  <si>
    <t>Clown Media&amp;Marketing s.r.o., Ostrava Hrabová</t>
  </si>
  <si>
    <t>PŘEHLED ÚČELOVÝCH DOTACÍ ZE STÁTNÍHO ROZPOČTU A STÁTNÍCH FONDŮ PODLÉHAJÍCÍCH FINANČNÍMU VYPOŘÁDÁNÍ ZA ROK 2020</t>
  </si>
  <si>
    <r>
      <t xml:space="preserve">Poskytnuto v roce 2020 
</t>
    </r>
    <r>
      <rPr>
        <sz val="8"/>
        <rFont val="Tahoma"/>
        <family val="2"/>
        <charset val="238"/>
      </rPr>
      <t>(a předešlých letech)</t>
    </r>
  </si>
  <si>
    <r>
      <t xml:space="preserve">Použito v roce 2020
</t>
    </r>
    <r>
      <rPr>
        <sz val="8"/>
        <rFont val="Tahoma"/>
        <family val="2"/>
        <charset val="238"/>
      </rPr>
      <t>(a předešlých letech)</t>
    </r>
  </si>
  <si>
    <t>Nedočerpáno 
v roce 2020</t>
  </si>
  <si>
    <t>Vráceno do SR 
v průběhu roku 2020</t>
  </si>
  <si>
    <t>Vráceno při FV 
v roce 2020</t>
  </si>
  <si>
    <t>Vráceno 
z příjmu 2021</t>
  </si>
  <si>
    <t>Vráceno 
z přebytku 2020</t>
  </si>
  <si>
    <r>
      <t>33063</t>
    </r>
    <r>
      <rPr>
        <vertAlign val="superscript"/>
        <sz val="8"/>
        <rFont val="Tahoma"/>
        <family val="2"/>
        <charset val="238"/>
      </rPr>
      <t>*)</t>
    </r>
  </si>
  <si>
    <t>Podpora financování přímé pedagogické činnosti učitelů do nároku PHmax v mateřských, základních, středních školách a konzervatořích</t>
  </si>
  <si>
    <t>Mimořádné odměny zaměstnanců dětských domovů za práci po dobu nouzového stavu</t>
  </si>
  <si>
    <t>Celkem za Ministerstvo školství, mládeže a tělovýchovy</t>
  </si>
  <si>
    <t>Účelové dotace na krizové stavy</t>
  </si>
  <si>
    <t>Celkem za Ministerstvo dopravy</t>
  </si>
  <si>
    <r>
      <t>13013</t>
    </r>
    <r>
      <rPr>
        <vertAlign val="superscript"/>
        <sz val="8"/>
        <rFont val="Tahoma"/>
        <family val="2"/>
        <charset val="238"/>
      </rPr>
      <t>*)</t>
    </r>
  </si>
  <si>
    <r>
      <t>13014</t>
    </r>
    <r>
      <rPr>
        <vertAlign val="superscript"/>
        <sz val="8"/>
        <rFont val="Tahoma"/>
        <family val="2"/>
        <charset val="238"/>
      </rPr>
      <t>*)</t>
    </r>
  </si>
  <si>
    <t>Podpora administrace krajských projektů
Operačního programu potravinové a materiální
pomoci</t>
  </si>
  <si>
    <t>Mimořádné odměny pro sociální pracovníky na krajských úřadech</t>
  </si>
  <si>
    <r>
      <t>13305</t>
    </r>
    <r>
      <rPr>
        <vertAlign val="superscript"/>
        <sz val="8"/>
        <rFont val="Tahoma"/>
        <family val="2"/>
        <charset val="238"/>
      </rPr>
      <t>**)</t>
    </r>
  </si>
  <si>
    <t>Neinvestiční nedávkové transfery podle zákona č. 108/2006 Sb., o sociálních službách (§ 101, § 102 a § 103)</t>
  </si>
  <si>
    <t>Transf.na st.přísp.zřiz.zař.pro děti vyž.okam.pom.</t>
  </si>
  <si>
    <t>Řešení naléhavých potřeb při zabezpečení provozu sociálních služeb zřízených a provozovaných obcemi</t>
  </si>
  <si>
    <t>Celkem za Ministerstvo práce a sociálních věcí</t>
  </si>
  <si>
    <t>Krizové situace 2020 (mimo povodní)</t>
  </si>
  <si>
    <t>Účelové dotace na výdaje spojené se společnými volbami do Senátu a zastupitelstev krajů</t>
  </si>
  <si>
    <t>Celkem za Všeobecnou pokladní správu</t>
  </si>
  <si>
    <t>Celkem za Ministerstvo vnitra</t>
  </si>
  <si>
    <r>
      <t>35019</t>
    </r>
    <r>
      <rPr>
        <vertAlign val="superscript"/>
        <sz val="8"/>
        <rFont val="Tahoma"/>
        <family val="2"/>
        <charset val="238"/>
      </rPr>
      <t>***)</t>
    </r>
  </si>
  <si>
    <r>
      <t>35021</t>
    </r>
    <r>
      <rPr>
        <vertAlign val="superscript"/>
        <sz val="8"/>
        <rFont val="Tahoma"/>
        <family val="2"/>
        <charset val="238"/>
      </rPr>
      <t>****)</t>
    </r>
  </si>
  <si>
    <t>Zvýšení ochrany měkkých cílů v resortu zdravotnictví – neinvestiční výdaje</t>
  </si>
  <si>
    <t>COVID-19-ohodnocení</t>
  </si>
  <si>
    <t>Celkem za Ministerstvo kultury</t>
  </si>
  <si>
    <t>Ministerstvo průmyslu a obchodu</t>
  </si>
  <si>
    <t>Program podpory vybavení zařízení sociálních služeb prostřednictvím finanční podpory kraje v souvislosti s přechodem na vysílací standard DVB-T2</t>
  </si>
  <si>
    <t>Celkem za Ministerstvo průmyslu a obchodu</t>
  </si>
  <si>
    <t>Podpora expozičních a výstavních projektů</t>
  </si>
  <si>
    <t>ISO II/D preventivní ochrana před nepříznivými vlivy prostředí - neinvestiční</t>
  </si>
  <si>
    <t>Akviziční fond - IV</t>
  </si>
  <si>
    <t>ISO II/A zabezpečení objektů - investiční</t>
  </si>
  <si>
    <t>ISO II/C výkupy předmětů kulturní hodnoty mimořádného významu - investiční</t>
  </si>
  <si>
    <t>Úřad vlády</t>
  </si>
  <si>
    <t>Podpora koordinátorů romských poradců</t>
  </si>
  <si>
    <t>Celkem za Úřad vlády</t>
  </si>
  <si>
    <t>Celkem za Státní fond dopravní infrastruktury</t>
  </si>
  <si>
    <r>
      <t xml:space="preserve">**) </t>
    </r>
    <r>
      <rPr>
        <sz val="8"/>
        <rFont val="Tahoma"/>
        <family val="2"/>
        <charset val="238"/>
      </rPr>
      <t>Nevyčerpané finanční prostředky ve výši 1.684.039,48 Kč budou zaslány ministerstvu až po výstupu z řízení ve věci podezření na porušení rozpočtové kázně odborem podpory korporátního řízení a kontroly Krajského úřadu Moravskoslezského kraje.</t>
    </r>
  </si>
  <si>
    <r>
      <t xml:space="preserve">***) </t>
    </r>
    <r>
      <rPr>
        <sz val="8"/>
        <rFont val="Tahoma"/>
        <family val="2"/>
        <charset val="238"/>
      </rPr>
      <t>Příspěvková organizace kraje vrátila nevyčerpané prostředky ve výši 144.253 Kč přímo na vypořádací účet Ministerstva zdravotnictví.</t>
    </r>
  </si>
  <si>
    <r>
      <t xml:space="preserve">****) </t>
    </r>
    <r>
      <rPr>
        <sz val="8"/>
        <rFont val="Tahoma"/>
        <family val="2"/>
        <charset val="238"/>
      </rPr>
      <t>Příspěvková organizace kraje vrátila v průběhu roku 2020 nevyčerpané prostředky ve výši 146.200 Kč přímo na účet Ministerstva zdravotnictví.</t>
    </r>
  </si>
  <si>
    <t>PŘEHLED AKCÍ MORAVSKOSLEZSKÉHO KRAJE SPOLUFINANCOVANÝCH Z EVROPSKÝCH FINANČNÍCH ZDROJŮ
S ČERPÁNÍM VÝDAJŮ V ROCE 2020</t>
  </si>
  <si>
    <t>číslo akce</t>
  </si>
  <si>
    <t>Očekávaná výše dotace v %</t>
  </si>
  <si>
    <t>2016</t>
  </si>
  <si>
    <t>2017</t>
  </si>
  <si>
    <t>2019</t>
  </si>
  <si>
    <t>2020</t>
  </si>
  <si>
    <t>Geoportál MSK - část dopravní infrastruktura</t>
  </si>
  <si>
    <t>Rekonstrukce MÚK Bazaly II. etapa</t>
  </si>
  <si>
    <t>Silnice III/4787 Ostrava ul. Výškovická – rekonstrukce mostů ev. č. 4787-3.3 a 4787-4.3</t>
  </si>
  <si>
    <t xml:space="preserve">Nové vedení trasy silnice III/4848, ul. Palkovická, Frýdek - Místek </t>
  </si>
  <si>
    <t>Dynamický dopravní dispečink</t>
  </si>
  <si>
    <t>Rekonstrukce a modernizace sil. II/475 Stonava průtah II.</t>
  </si>
  <si>
    <t>Zlepšenie dostupnosti ku kultúrnym pamiatkam na slovenskej a českej strane</t>
  </si>
  <si>
    <t xml:space="preserve">Památník J. A. Komenského ve Fulneku - živé muzeum </t>
  </si>
  <si>
    <t>Vybudování expozice muzea Těšínska v Jablunkově "Muzeum Trojmezí"</t>
  </si>
  <si>
    <t>Muzeum Šipka - expozice archeologie a geologie Štramberku (2)</t>
  </si>
  <si>
    <t>Toulky údolím Olše (2)</t>
  </si>
  <si>
    <t>Technická pomoc II- Podpora aktivit v rámci Programu Interreg V-A ČR - PR</t>
  </si>
  <si>
    <t>Podpora činnosti sekretariátu III a zajištění chodu Regionální stálé konference Moravskoslezského kraje v rámci Operačního programu Technická pomoc 2014-2020</t>
  </si>
  <si>
    <t>Efektivní naplňování střednědobého plánu v podmínkách MSK</t>
  </si>
  <si>
    <t>Podpora komunitní práce v MSK II</t>
  </si>
  <si>
    <t>Chráněné bydlení Sagapo II</t>
  </si>
  <si>
    <t>Nákup bytů pro chráněné bydlení</t>
  </si>
  <si>
    <t>Iniciativa na podporu zaměstnanosti mládeže v MSK</t>
  </si>
  <si>
    <t>Odborné, kariérové a polytechnické vzdělávání</t>
  </si>
  <si>
    <t>Specializované laboratoře na SPŠ chemické akad. Heyrovského v Ostravě</t>
  </si>
  <si>
    <t>Energetické úspory ve SŠ technické v Opavě</t>
  </si>
  <si>
    <t>Energetické úspory v  Dětském domově v Lichnově</t>
  </si>
  <si>
    <t xml:space="preserve">Energetické úspory v areálu  Dětského domova SRDCE a SŠ, ZŠ a MŠ v Karviné </t>
  </si>
  <si>
    <t>Rozšíření a modernizace prostor Základní školy a Mateřské školy Motýlek, Kopřivnice, Smetanova 1122, příspěvkové organizace</t>
  </si>
  <si>
    <t>Energetické úspory ve VOŠ zdravotnická Ostrava</t>
  </si>
  <si>
    <t>Výstavba výjezdového stanoviště v Novém Jičíně</t>
  </si>
  <si>
    <t>Modernizace vybavení pro obory návazné péče v NsP Karviná-Ráj, p.o (2)</t>
  </si>
  <si>
    <t>Modernizace vybavení pro obory návazné péče v NsP Havířov, p.o. (2)</t>
  </si>
  <si>
    <t>Kybernetická bezpečnost – příspěvkové organizace v odvětví zdravotnictví  (2)</t>
  </si>
  <si>
    <t>Beskydské centrum duševního zdraví (Nemocnice ve Frýdku-Místku, p.o) (2)</t>
  </si>
  <si>
    <t>ODVĚTVÍ ÚZEMNÍHO PLÁNOVÁNÍ:</t>
  </si>
  <si>
    <t>Digitální technická mapa Moravskoslezského kraje</t>
  </si>
  <si>
    <t>Clear AIR and Climate adaptation in Ostrava and other cities</t>
  </si>
  <si>
    <t>Kotlíkové dotace v Moravskoslezském kraji - 3. grantové schéma</t>
  </si>
  <si>
    <t xml:space="preserve">         (3)  Rozdílná očekávaná výše dotace ve dvou částech projektu - xx % zateplení/xx % vzduchotechnika.</t>
  </si>
  <si>
    <t>Zateplení vybraných objektů Slezské nemocnice v Opavě - II. etapa, památkové objekty</t>
  </si>
  <si>
    <t>Pořízení firewallu Fortigate 60F</t>
  </si>
  <si>
    <t>Bezpečnost dopravy na silnicích II. a III. tříd</t>
  </si>
  <si>
    <t>Most 48416-3 Frýdlant nad Ostravicí</t>
  </si>
  <si>
    <t>Most 4848-15 Kozlovice</t>
  </si>
  <si>
    <t>Okružní křižovatka silnic III/46611 x III/4697, Ludgeřovice</t>
  </si>
  <si>
    <t>Veřejné informační služby knihoven - neivestice</t>
  </si>
  <si>
    <t>Zámek Nová Horka – expozice přízemí</t>
  </si>
  <si>
    <t>Zámek Bruntál - revitalizace objektu</t>
  </si>
  <si>
    <t>Odvodnění budovy Těšínského divadla</t>
  </si>
  <si>
    <t>Těšínské divadlo - Malá scéna</t>
  </si>
  <si>
    <t xml:space="preserve">Dětské centrum Pampeliška, příspěvková organizace </t>
  </si>
  <si>
    <t>Stavební opravy budovy na ul. Rooseveltova</t>
  </si>
  <si>
    <t>Stavební úpravy budovy na ul. Rybářská 27 - část 2</t>
  </si>
  <si>
    <t>Stavební úpravy přízemí objektu Bezručova</t>
  </si>
  <si>
    <t>Rekonstrukce střechy včetně zateplení a rekonstrukce fasády</t>
  </si>
  <si>
    <t>Přístavba chráněného bydlení Sedlnice</t>
  </si>
  <si>
    <t>Komplexní přístup ke zvýšení kvality poskytovaných sociálních služeb ve Fontána, p.o.</t>
  </si>
  <si>
    <t>Zavádění nových prostředků komunikace s uživateli služeb v Harmonii, p. o.</t>
  </si>
  <si>
    <t>Rekonstrukce ubytovací části a přístavba budovy D</t>
  </si>
  <si>
    <t>Rozvoj procesů kvality v Síriu</t>
  </si>
  <si>
    <t>Mimořádné odměny zaměstnanců dětských domovů a dětských domovů se školou za práci po dobu nouzového stavu vyhlášeného v souvislosti s onemocněním covid-19</t>
  </si>
  <si>
    <t>Oprava komunikace u Dětského domova a ŠJ Čeladná</t>
  </si>
  <si>
    <t>Výměna dveří, obkladů stěn a dovybavení</t>
  </si>
  <si>
    <t>Celková oprava hygienických zařízení a zdravotechniky</t>
  </si>
  <si>
    <t>Změna systému ústředního topení</t>
  </si>
  <si>
    <t>Rekonstrukce hlavního vstupu budovy školy a šaten</t>
  </si>
  <si>
    <t>Úpravy prostor pro PPP a školní jídelnu</t>
  </si>
  <si>
    <t>Rekonstrukce sociálního zařízení v domově mládeže</t>
  </si>
  <si>
    <t>Havarijní stav střech – spojovací krček SK 1, 2 a střecha nad tělocvičnou T1a</t>
  </si>
  <si>
    <t>Rekonstrukce elektroinstalace v tělocvičnách</t>
  </si>
  <si>
    <t>Restaurování plastiky</t>
  </si>
  <si>
    <t>Rekonstrukce topného systému tělocvičny</t>
  </si>
  <si>
    <t>Restaurování plastiky ve vstupní hale</t>
  </si>
  <si>
    <t>Oprava zdravotechniky objektu školy</t>
  </si>
  <si>
    <t>Výměna obkladů stěn včetně dveří</t>
  </si>
  <si>
    <t>Rekonstrukce školního dvora</t>
  </si>
  <si>
    <t>Sanace učebny B 102</t>
  </si>
  <si>
    <t>Výměna zdroje vytápění hlavní školní budovy</t>
  </si>
  <si>
    <t>Oprava střechy</t>
  </si>
  <si>
    <t>Vybudování dílen pro praktické vyučování</t>
  </si>
  <si>
    <t>Výměna střešní krytiny</t>
  </si>
  <si>
    <t>Sanace hlavní budovy školy</t>
  </si>
  <si>
    <t>Oprava havarijního stavu podlahových krytin v učebnách</t>
  </si>
  <si>
    <t>Rekonstrukce prostor dílen</t>
  </si>
  <si>
    <t>Rekonstrukce střešního pláště haly č. 3</t>
  </si>
  <si>
    <t>Oprava kanalizačního systému a odpadních jímek</t>
  </si>
  <si>
    <t>Rekonstrukce rozvodny nízkého napětí a trafostanice</t>
  </si>
  <si>
    <t>Zateplení objektu školy na ul. O. Jeremiáše</t>
  </si>
  <si>
    <t>Stavební úpravy části školy pro potřeby Vzdělávacího a výcvikového střediska a umístění sídla Správy silnic MSK v Ostravě-Zábřehu</t>
  </si>
  <si>
    <t>Výstavba trafostanice</t>
  </si>
  <si>
    <t>Rekonstrukce nádvoří</t>
  </si>
  <si>
    <t>Pořízení zemědělské techniky</t>
  </si>
  <si>
    <t>Vybudování trafostanic</t>
  </si>
  <si>
    <t>Výměna oken budovy školy</t>
  </si>
  <si>
    <t>Výměna osobního výtahu a oprava střechy strojovny</t>
  </si>
  <si>
    <t>Rekonstrukce elektroinstalace budovy školy</t>
  </si>
  <si>
    <t>PD vybavení interiéru školy nábytkem</t>
  </si>
  <si>
    <t>Propojení budovy školy a jídelny a instalace výtahu</t>
  </si>
  <si>
    <t>Rekonstrukce školní kuchyně a výdejny</t>
  </si>
  <si>
    <t>Oprava hromosvodů</t>
  </si>
  <si>
    <t>Rekonstrukce obálky budovy a podhledu sálu</t>
  </si>
  <si>
    <t>Napojení na městskou kanalizaci</t>
  </si>
  <si>
    <t>Sanace dvorní části budov školy</t>
  </si>
  <si>
    <t>Dispoziční úpravy pro hygienické filtry</t>
  </si>
  <si>
    <t>Magnetická rezonance</t>
  </si>
  <si>
    <t>Rekonstrukce oddělení radiologie</t>
  </si>
  <si>
    <t>Rekonstrukce příjmových prostor</t>
  </si>
  <si>
    <t>Rekonstrukce šaten sester</t>
  </si>
  <si>
    <t>Rekonstrukce rehabilitace v Orlové</t>
  </si>
  <si>
    <t>Rekonstrukce traumatologicko-chirurgické ambulance Orlová</t>
  </si>
  <si>
    <t>Stavební úpravy - interna</t>
  </si>
  <si>
    <t>Vestavba sociálních zařízení</t>
  </si>
  <si>
    <t>Výměna automatických dveří-COS Karviná</t>
  </si>
  <si>
    <t>Výstavba JIP dětského oddělení a boxu ARO</t>
  </si>
  <si>
    <t>Výstavba operačních sálů a dospávacích pokojů</t>
  </si>
  <si>
    <t>Výstavba urgentního příjmu</t>
  </si>
  <si>
    <t>Havarijní zdroj vytápění</t>
  </si>
  <si>
    <t>Obnova kyslíkových ramp</t>
  </si>
  <si>
    <t>Rekonstrukce prostor pro dokumentační pracovnice</t>
  </si>
  <si>
    <t>Stavební úpravy Centrální sterilizace</t>
  </si>
  <si>
    <t>Vybudování urgentního příjmu</t>
  </si>
  <si>
    <t>Zvýšení lůžkové kapacity rehabilitace II, včetně vybavení</t>
  </si>
  <si>
    <t>Beskydské centrum duševního zdraví</t>
  </si>
  <si>
    <t>Energetické úspory</t>
  </si>
  <si>
    <t>Kartový systém</t>
  </si>
  <si>
    <t>Kompenzace k trafu vysokého napětí</t>
  </si>
  <si>
    <t>Obnova koncových přepínačů počítačové sítě</t>
  </si>
  <si>
    <t>Operační lůžkový fond – 5. NP</t>
  </si>
  <si>
    <t>Provoz Beskydského centra duševního zdraví</t>
  </si>
  <si>
    <t>Přípojka vody pro areál</t>
  </si>
  <si>
    <t>Rekonstrukce hemodialýzy v budově S</t>
  </si>
  <si>
    <t>Rekonstrukce počítačové sítě v budově A</t>
  </si>
  <si>
    <t>Rekonstrukce v budově R pro stanici lůžek následné péče</t>
  </si>
  <si>
    <t>Skladovací prostory nemocnice</t>
  </si>
  <si>
    <t>Stavební úpravy a přístrojové vybavení zubní ambulance</t>
  </si>
  <si>
    <t>Stavební úpravy sesteren pro zajištění ochrany osobních údajů pacientů</t>
  </si>
  <si>
    <t>Stravovací úsek – odpadové žlaby pod myčkami</t>
  </si>
  <si>
    <t>Vjezdová závora s pokladním systémem</t>
  </si>
  <si>
    <t>Vybudování neurologického ambulantního traktu</t>
  </si>
  <si>
    <t>Vyvolávací systém ambulance dle GDPR</t>
  </si>
  <si>
    <t>Modernizace Odborného léčebného ústavu Metylovice</t>
  </si>
  <si>
    <t>Odstranění příčin hrozící havárie vnitřního bazénu</t>
  </si>
  <si>
    <t>Město Albrechtice - apalická jednotka budovy OOP</t>
  </si>
  <si>
    <t>Pavilon S - rozvody medicinálního kyslíku</t>
  </si>
  <si>
    <t>SERVER NIS - obnova</t>
  </si>
  <si>
    <t>Studie proveditelnosti energetických úspor v areálu nemocnice</t>
  </si>
  <si>
    <t>Venkovní posezení pro pacienty GDO</t>
  </si>
  <si>
    <t xml:space="preserve">Město Andělská Hora </t>
  </si>
  <si>
    <t>Dotační program - Podpora odpadového hospodářství</t>
  </si>
  <si>
    <t xml:space="preserve">Město Dolní Benešov </t>
  </si>
  <si>
    <t xml:space="preserve">Obec Bílov </t>
  </si>
  <si>
    <t>Dotace- oprava hasičského automobilu Tatra 148 CAS 32</t>
  </si>
  <si>
    <t xml:space="preserve">Obec Bordovice </t>
  </si>
  <si>
    <t xml:space="preserve">Obec Bravantice </t>
  </si>
  <si>
    <t xml:space="preserve">Obec Dolní Domaslavice </t>
  </si>
  <si>
    <t>Dotace - rekonstrukce Hasičské zbrojnice č.p. 156, Háj ve Slezsku, Smolkov</t>
  </si>
  <si>
    <t xml:space="preserve">Obec Hodslavice </t>
  </si>
  <si>
    <t xml:space="preserve">Obec Horní Lomná </t>
  </si>
  <si>
    <t>Dotace - projekt Čištění vodního náhonu Jakubčovice nad Odrou</t>
  </si>
  <si>
    <t>Obec Jiříkov</t>
  </si>
  <si>
    <t xml:space="preserve">Obec Karlovice </t>
  </si>
  <si>
    <t xml:space="preserve">Obec Křišťanovice </t>
  </si>
  <si>
    <t>Obec Kunčice pod Ondřejníkem</t>
  </si>
  <si>
    <t xml:space="preserve">Obec Lichnov </t>
  </si>
  <si>
    <t xml:space="preserve">Obec Luboměř </t>
  </si>
  <si>
    <t xml:space="preserve">Obec Mankovice </t>
  </si>
  <si>
    <t xml:space="preserve">Obec Mošnov </t>
  </si>
  <si>
    <t>Obec Rudná pod Pradědem</t>
  </si>
  <si>
    <t>Obec Staré Město</t>
  </si>
  <si>
    <t xml:space="preserve">Obec Staříč </t>
  </si>
  <si>
    <t xml:space="preserve">Obec Veřovice </t>
  </si>
  <si>
    <t xml:space="preserve">Obec Vojkovice </t>
  </si>
  <si>
    <t xml:space="preserve">Obec Vražné </t>
  </si>
  <si>
    <t>Obec Vřesina</t>
  </si>
  <si>
    <t xml:space="preserve">Obec Žermanice </t>
  </si>
  <si>
    <t xml:space="preserve">Ostrava, Hošťálkovice </t>
  </si>
  <si>
    <t>Dotace - projekt Modernizace pracovního prostředí pedagogických pracovníků ZŠ Gebauerova – pracoviště Ibsenova</t>
  </si>
  <si>
    <t>Ostrava, Radvanice a Bártovice</t>
  </si>
  <si>
    <t>Dotace - projekt Dofinancování nákladů na elektrickou energii a mzdy - Hospic Frýdek-Místek</t>
  </si>
  <si>
    <t>Dotace - projekt Pořízení vozidla pro přepravu imobilních osob na vozíku - Sociální služby Karviná</t>
  </si>
  <si>
    <t>Dotace - projekt Památník obětem střelby v Poliklinice Fakultní nemocnice v Ostravě dne 10. prosince 2019</t>
  </si>
  <si>
    <t>Dotace -  projekt Vybavení hasičů SOJ při protipovodňových zásazích</t>
  </si>
  <si>
    <t>Svazek obcí mikroregionu Hlučínska-Západ</t>
  </si>
  <si>
    <t>Slezské zemské muzeum</t>
  </si>
  <si>
    <t>Gelderland</t>
  </si>
  <si>
    <t>Kolegium Pracowników Sluzb Spolecznych w Lublinie</t>
  </si>
  <si>
    <t>Région Grand Est, Francie</t>
  </si>
  <si>
    <t>Stichting BVE Oost-Gelderland</t>
  </si>
  <si>
    <t>Stichting Regionaal Opleidingen Centrum Rivor</t>
  </si>
  <si>
    <t>Szkola Policealna – Medyczne Studium Zawodowe im. Stanislawa Liebharta</t>
  </si>
  <si>
    <t>Wojewodztwo Lubelskie</t>
  </si>
  <si>
    <t>24VS s.r.o., Frýdek-Místek</t>
  </si>
  <si>
    <t>Ad fontem, z.s., Brno</t>
  </si>
  <si>
    <t>Dotace - projekt Dobrovolníci pomáhají v době pandemie</t>
  </si>
  <si>
    <t>Akademie karate Ostrava, z.s., Ostrava</t>
  </si>
  <si>
    <t>Aktivní senioři Bruntálu, z.s., Bruntál</t>
  </si>
  <si>
    <t>AKVAHELP METAL spol. s r.o., Třinec</t>
  </si>
  <si>
    <t>ALMA MATER, zapsaný spolek, Bohumín</t>
  </si>
  <si>
    <t xml:space="preserve">Dotační program - Program na podporu projektů ve zdravotnictví </t>
  </si>
  <si>
    <t>Alzheimercentrum Ostrava z.ú., Ostrava Vítkovice</t>
  </si>
  <si>
    <t>Anděl Strážný, z.ú., Praha</t>
  </si>
  <si>
    <t>Anna Bieleszová, Bukovec</t>
  </si>
  <si>
    <t>ApeSight s.r.o., Ostrava Moravská Ostrava a Přívoz</t>
  </si>
  <si>
    <t>AREVAL s.r.o., Vendryně</t>
  </si>
  <si>
    <t>Asociace středoškolských klubů České republiky z.s., Brno-střed</t>
  </si>
  <si>
    <t>Asociace TOM ČR, Turistický oddíl mládeže 9901 Čmoudík, Ostrava-Jih</t>
  </si>
  <si>
    <t>ASOMPO, a.s., Životice u Nového Jičína</t>
  </si>
  <si>
    <t>AVANCE EUROPE s.r.o. , Praha 3 Žižkov</t>
  </si>
  <si>
    <t>Dotace - projekt Turnaje badmintonu v ČR i MSK jako jeden z vývozních artiklů cestovního ruchu MSK</t>
  </si>
  <si>
    <t>Basketbalový klub NH Ostrava, z.s., Ostrava-Moravská Ostrava a Přívoz</t>
  </si>
  <si>
    <t>Beskydská panoramata s.r.o., Ostrava - Jih</t>
  </si>
  <si>
    <t>Bílovecká nemocnice, a.s.</t>
  </si>
  <si>
    <t>BIO ILLUSION s.r.o., Praha</t>
  </si>
  <si>
    <t>Bionaut s.r.o., Praha</t>
  </si>
  <si>
    <t>Campanula vodáci, z. s., Ostrava</t>
  </si>
  <si>
    <t>CENTROM z. s., Ostrava, Vítkovice</t>
  </si>
  <si>
    <t>Centrum náhradní rodinné péče dětí se zdravotním hendikepem, z.s., Ostrava</t>
  </si>
  <si>
    <t>Centrum pro rodinu Sluníčko, z.s., Petrovice u Karviné</t>
  </si>
  <si>
    <t>Centrum pro zdravotně postižené Moravskoslezského kraje, Ostrava-Moravská Ostrava  a Přívoz</t>
  </si>
  <si>
    <t>Centrum sociálních služeb Ostrava, o.p.s.,Ostrava, Mariánské Hory a Hulváky</t>
  </si>
  <si>
    <t>Cesta bez barier, spolek, Staříč</t>
  </si>
  <si>
    <t>Cieslar, s.r.o., Bystřice</t>
  </si>
  <si>
    <t>Clown Media&amp;Marketing s.r.o. , Ostrava Hrabová</t>
  </si>
  <si>
    <t>Dotace - projekt CooLBĚŽKA CUP Pustevny 2020</t>
  </si>
  <si>
    <t>České centrum signálních zvířat, z. s., Nový Jičín</t>
  </si>
  <si>
    <t>Dotace - projekt Zlepšení funkčnosti a citlivosti metody časného záchytu nádorů pomocí signálních psů díky nově zrekonstruované budově</t>
  </si>
  <si>
    <t>České dráhy, a.s., Praha</t>
  </si>
  <si>
    <t>Český svaz včelařů, z.s., základní organizace Baška , Kunčičky u Bašky</t>
  </si>
  <si>
    <t>Český svaz včelařů, z.s., základní organizace Dolní Domaslavice, Lučina</t>
  </si>
  <si>
    <t>Český svaz včelařů, z.s., základní organizace Hlučín, Hlučín</t>
  </si>
  <si>
    <t>Český svaz včelařů, z.s., základní organizace Horní Datyně, Vartimov</t>
  </si>
  <si>
    <t>Český svaz včelařů, z.s., základní organizace Mniší, Kopřivnice</t>
  </si>
  <si>
    <t>Český svaz včelařů, z.s., základní organizace Morávka, Morávka</t>
  </si>
  <si>
    <t>Český svaz včelařů, z.s., základní organizace Nové Sedlice, Štítina</t>
  </si>
  <si>
    <t>Český svaz včelařů, z.s., základní organizace Nový Jičín, Nový Jičín</t>
  </si>
  <si>
    <t>Český svaz včelařů, z.s., základní organizace Odry, Odry</t>
  </si>
  <si>
    <t>Český svaz včelařů, z.s., základní organizace Radvanice - Bartovice, Ostrava</t>
  </si>
  <si>
    <t>Český svaz včelařů, z.s., základní organizace Studénka, Studénka</t>
  </si>
  <si>
    <t>ČSS, z.s. - sportovně střelecký klub Břidličná, Břidličná</t>
  </si>
  <si>
    <t>ČSS, z.s. - sportovně střelecký klub Sedlnice, Sedlnice</t>
  </si>
  <si>
    <t>DAKOTA, o.p.s., Ostrava-Jih</t>
  </si>
  <si>
    <t>Daniel Lazar, Ostrava-Jih, Zábřeh</t>
  </si>
  <si>
    <t>DAP Services a.s., Ostrava Moravská Ostrava a Přívoz</t>
  </si>
  <si>
    <t>Darja Dunajová, Hlučín</t>
  </si>
  <si>
    <t>Dotace - projekt 4. MULTIOBOROVÉ SETKÁNÍ DĚTSKÉ POLYTRAUMA</t>
  </si>
  <si>
    <t>Dotace - projekt Rekonstrukce učebny na rehabilitační místnost a pořízení koně pro výkon hipoterapie</t>
  </si>
  <si>
    <t>DHC Sokol Poruba z.s., Ostrava Poruba</t>
  </si>
  <si>
    <t>Dotace - projekt Specializovaná paliativní (hospicová) péče v hospici CITADELA</t>
  </si>
  <si>
    <t>Dobrý domov s.r.o., Ostrava</t>
  </si>
  <si>
    <t>"Elio, z.s.", Praha 10 Vršovice</t>
  </si>
  <si>
    <t>EquiRelax Slezská Harta, z.s., Razová</t>
  </si>
  <si>
    <t>Ergon - sociální podnik, z.s.</t>
  </si>
  <si>
    <t>FC Baník Ostrava, a.s., Ostrava-Slezská Ostrava</t>
  </si>
  <si>
    <t>FINIDR, s.r.o., Český Těšín</t>
  </si>
  <si>
    <t>FOIBOS BOOKS s.r.o., Praha 4</t>
  </si>
  <si>
    <t>Dotace - projekt 12. setkání postižených a opuštěných dětí z MSK</t>
  </si>
  <si>
    <t>Dotace - projekt 7. ročník tvůrčí dílny ‑ přehlídky kulturně společenských aktivit postižených a opuštěných dětí z MSK</t>
  </si>
  <si>
    <t>FOR HELP - AUTISMUS z.s., Ostrava Poruba</t>
  </si>
  <si>
    <t>FORCE TEAM JESENÍK z.s., Jeseník</t>
  </si>
  <si>
    <t>FreOn Services s.r.o., Opava</t>
  </si>
  <si>
    <t>Futsal team Růžové Tlapičky Hukvaldy, Hukvaldy</t>
  </si>
  <si>
    <t>FV ODRA Petřkovice, Ostrava-Petřkovice</t>
  </si>
  <si>
    <t>Galerie Věž z.s., Frýdek-Místek</t>
  </si>
  <si>
    <t xml:space="preserve">Geometry Prague, s.r.o., Praha </t>
  </si>
  <si>
    <t>GepART pictures s.r.o., Opatov</t>
  </si>
  <si>
    <t xml:space="preserve">Dotace - projekt Ozdravný a edukační pobyt </t>
  </si>
  <si>
    <t>GW Train Regio a.s., Ústí nad Labem</t>
  </si>
  <si>
    <t>Dotace - projekt MICHALRUN</t>
  </si>
  <si>
    <t>Happy Sport Opava, Opava</t>
  </si>
  <si>
    <t>HC VÍTKOVICE RIDERA a.s., Ostrava-Jih</t>
  </si>
  <si>
    <t>HOKEJOVÁ ŠKOLA - OSTRAVA, z.s., Ostrava-Jih</t>
  </si>
  <si>
    <t>Hokejový klub Frýdek-Místek, Frýdek-Místek</t>
  </si>
  <si>
    <t>Hokejový klub Nový Jičín, z. s., Nový Jičín</t>
  </si>
  <si>
    <t>Dotace - pořízení 2 ks terénních čtyřkolek pro potřeby Horské služby oblast Jeseníky a Beskydy</t>
  </si>
  <si>
    <t>Dotace - projekt Betlém na Hrčavě</t>
  </si>
  <si>
    <t>Hrůzek Vladimír, Frýdek-Místek, Chlebovice</t>
  </si>
  <si>
    <t>Dotace - projekt Chytrá myšlenka Moravskoslezského kraje</t>
  </si>
  <si>
    <t>Hudební talenty z.s., Ostrava Plesná</t>
  </si>
  <si>
    <t>CHRPA sociální firma Slezské diakonie o.p.s., Krnov</t>
  </si>
  <si>
    <t>I.S.C. SPORTS s.r.o., Praha 15 Hostivař</t>
  </si>
  <si>
    <t>Ignis Forst s.r.o., Hrčava</t>
  </si>
  <si>
    <t>Ing. František Mališ, Pržno</t>
  </si>
  <si>
    <t>Ing. Jakub Rakus, Bohumín</t>
  </si>
  <si>
    <t>Ing. Petr Kovalský, Smilovice</t>
  </si>
  <si>
    <t>Institut prevence, z. s., Ostrava Poruba</t>
  </si>
  <si>
    <t>Jakub Horák , Ostrava Poruba</t>
  </si>
  <si>
    <t>Janečka Libor, Frýdek-Místek</t>
  </si>
  <si>
    <t>JANTA s.r.o., Brno</t>
  </si>
  <si>
    <t>Jezdecký klub Baník Ostrava, Ostrava-Stará bělá</t>
  </si>
  <si>
    <t>Jezdecký klub Opava - Kateřinky, z.s. , Opava</t>
  </si>
  <si>
    <t>Jiří Rozsypal, Prchalov</t>
  </si>
  <si>
    <t>JK Stáj Kennbery, Český Těšín</t>
  </si>
  <si>
    <t>JONÁŠŮV SPOLEK, z.s., Hlučín</t>
  </si>
  <si>
    <t>JOPRESS SPORT, z.s., Praha 4 Michle</t>
  </si>
  <si>
    <t>Junák - český skaut, středisko Havířov, z. s., Havířov</t>
  </si>
  <si>
    <t>Junák - český skaut, středisko Ludgeřovice, z. s., Ludgeřovice</t>
  </si>
  <si>
    <t>Junák - český skaut, středisko Polanka nad Odrou, z. s., Polanka nad Odrou</t>
  </si>
  <si>
    <t>Junák - český skaut, středisko Příbor, z. s., Příbor</t>
  </si>
  <si>
    <t>Junák - český skaut, středisko Šenov, z. s., Šenov</t>
  </si>
  <si>
    <t>Junák - český skaut, středisko Zvon Opava, z. s., Opava</t>
  </si>
  <si>
    <t>JUNIOR GOLF, z.s., Čeladná</t>
  </si>
  <si>
    <t xml:space="preserve">Klub bechtěreviků ČR z.s., Praha </t>
  </si>
  <si>
    <t>Klub SPORTU FIT-GYM z.s., Havířov</t>
  </si>
  <si>
    <t>KOLA PRO AFRIKU obecně prospěšná společnost, Ostrava - Jih</t>
  </si>
  <si>
    <t>KOLEČKO z.s., Ostrava</t>
  </si>
  <si>
    <t>Dotace - projekt Sociální automobil</t>
  </si>
  <si>
    <t>Krasobruslení Nový Jičín, z. s., Nový Jičín</t>
  </si>
  <si>
    <t>Krizové a kontaktní centrum "Pod slunečníkem" o.p.s., Opava</t>
  </si>
  <si>
    <t>Křesťanská akademie mladých, z.s., Frýdlant nad Ostravicí</t>
  </si>
  <si>
    <t>Kulturně sportovní spolek Elegant, Ostrava-Jih</t>
  </si>
  <si>
    <t>LEFOX, s.r.o., Bruntál</t>
  </si>
  <si>
    <t xml:space="preserve">Lesní mateřská škola Vrabčí hnízdo </t>
  </si>
  <si>
    <t>Libuše Šerá, Kopřivnice</t>
  </si>
  <si>
    <t>LK Baník Ostrava z.s., Ostrava-Muglinov</t>
  </si>
  <si>
    <t>Lukáš Lindner, Bohumín</t>
  </si>
  <si>
    <t>Lukáš Sudolský, Ostrava Třebovice</t>
  </si>
  <si>
    <t>Dotace - projekt Setkání u kulatého stolu Život a doprava v bezpečném a chytrém městě či obci MSK</t>
  </si>
  <si>
    <t>Mannschaft s.r.o., Praha</t>
  </si>
  <si>
    <t>Maraton klub Seitl Ostrava</t>
  </si>
  <si>
    <t>MARLENKA international s.r.o., Frýdek-Místek</t>
  </si>
  <si>
    <t>Martin Carbol, Kunčičky u Bašky</t>
  </si>
  <si>
    <t>MAS Frýdlantsko - Beskydy z.s., Čeladná</t>
  </si>
  <si>
    <t>MAS Hrubý Jeseník, z.s., Bruntál</t>
  </si>
  <si>
    <t>MAS Jablunkovsko, z. s., Bystřice</t>
  </si>
  <si>
    <t>MAS Lašsko, z. s., Štramberk</t>
  </si>
  <si>
    <t>MAS Pobeskydí, z.s., Třanovice</t>
  </si>
  <si>
    <t>MAS Slezská brána, z. s., Řepiště</t>
  </si>
  <si>
    <t>MasterFilm, s.r.o., Praha</t>
  </si>
  <si>
    <t>Mgr. Halina Františáková, Ostrava-Moravská Ostrava a Přívoz</t>
  </si>
  <si>
    <t>Dotace - projekt Rekordy handicapovaných hrdinů</t>
  </si>
  <si>
    <t>Dotace - projekt Homesharing - sdílení péče o osoby s PAS</t>
  </si>
  <si>
    <t>MISTKA SEWING s.r.o., Český Těšín</t>
  </si>
  <si>
    <t>Místní akční skupina Bohumínsko, z.s., Bohumín</t>
  </si>
  <si>
    <t>Místní akční skupina Opavsko, Hradec nad Moravicí</t>
  </si>
  <si>
    <t xml:space="preserve">Dotace - projekt Mezinárodní centrum mezikulturní integrace </t>
  </si>
  <si>
    <t>Dotace - projekt Zajištění dostupnosti mobilní hospicové péče v době Covidu</t>
  </si>
  <si>
    <t>Moravian Gators Nový Jičín z.s., Nový Jičín</t>
  </si>
  <si>
    <t xml:space="preserve">Dotace - projekt Febiofest Ostrava 2020 </t>
  </si>
  <si>
    <t>Moravskoslezský krajský svaz jachtingu, z. s., Ostrava, Mariánské Hory a Hulváky</t>
  </si>
  <si>
    <t>MOS s.r.o., Břidličná</t>
  </si>
  <si>
    <t>MOS technik s.r.o., Odry</t>
  </si>
  <si>
    <t>MUDr. Josef Ječmínek s.r.o., Hněvošice</t>
  </si>
  <si>
    <t>MUDr. Lidie REZNEROVÁ s.r.o., Český Těšín</t>
  </si>
  <si>
    <t>Nacity facility s.r.o., Opava</t>
  </si>
  <si>
    <t>Dotace - festival Noc práva v Ostravě</t>
  </si>
  <si>
    <t>Dotace - provozní výdaje Centra Života</t>
  </si>
  <si>
    <t>Dotace - projekt Zmírnění dopadů vyvolaných pandemií COVID-19 na malé a střední podnikatele v Moravskoslezském kraji</t>
  </si>
  <si>
    <t>NAVZDORY s.r.o., Ostrava-Jih, Zábřeh</t>
  </si>
  <si>
    <t>New Dimension, s.r.o., Frýdek-Místek</t>
  </si>
  <si>
    <t>Nová šance, z. s.,  Ostrava-Koblov</t>
  </si>
  <si>
    <t>Oktarína TR s.r.o., Havířov Dolní Suchá</t>
  </si>
  <si>
    <t>One MOVie s.r.o., Praha</t>
  </si>
  <si>
    <t>OSTRAVA BADMINTON KLUB z.s., Ostrava Poruba</t>
  </si>
  <si>
    <t>OSTRAVA SQUASH KLUB z.s., Ostrava Poruba</t>
  </si>
  <si>
    <t>Ostravská organizace vozíčkářů, Ostrava</t>
  </si>
  <si>
    <t>Dotace - Konference Smart technologie</t>
  </si>
  <si>
    <t>PERSEUS, z.s., Ostrava, Moravská Ostrava a Přívoz</t>
  </si>
  <si>
    <t>PETARDA PRODUCTION a.s., Ostrava-Slezská Ostrava</t>
  </si>
  <si>
    <t xml:space="preserve">Dotace - projekt PZKO - plynové kotle </t>
  </si>
  <si>
    <t>POST BELLUM, o.p.s., Praha</t>
  </si>
  <si>
    <t>pošli RADOST s.r.o., Ostrava Hulváky</t>
  </si>
  <si>
    <t>Progres Tri-Treg, s.r.o., Třinec</t>
  </si>
  <si>
    <t>Protimluv, Ostrava-Vítkovice</t>
  </si>
  <si>
    <t>R3STAV s.r.o., Ostrava Poruba</t>
  </si>
  <si>
    <t>Regionální muzeum v Kopřivnici, o. p. s.</t>
  </si>
  <si>
    <t>Regionální sdružení územní spolupráce Těšínského Slezska, Český Těšín</t>
  </si>
  <si>
    <t>Rodinné centrum KAŠTÁNEK, z.s., Ostrava-Poruba</t>
  </si>
  <si>
    <t>ROZKOŠ bez RIZIKA, Brno</t>
  </si>
  <si>
    <t>Rozvoj Krnovska o.p.s., Krnov</t>
  </si>
  <si>
    <t>RÝMAŘOVSKO o.p.s., Rýmařov</t>
  </si>
  <si>
    <t>Římskokatolická farnost Bruntál</t>
  </si>
  <si>
    <t>Římskokatolická farnost Budišov nad Budišovkou, Budišov nad Budišovkou</t>
  </si>
  <si>
    <t>Římskokatolická farnost Janov ve Slezsku</t>
  </si>
  <si>
    <t>Římskokatolická farnost Kunín, Kunín</t>
  </si>
  <si>
    <t>Římskokatolická farnost Mokré Lazce , Mokré Lazce</t>
  </si>
  <si>
    <t>Římskokatolická farnost sv. Ducha Opava, Opava</t>
  </si>
  <si>
    <t>Sandra Čermáková, Ludgeřovice</t>
  </si>
  <si>
    <t>Santarius s.r.o., Havířov</t>
  </si>
  <si>
    <t>Sbor dobrovolných hasičů Osoblaha, Osoblaha</t>
  </si>
  <si>
    <t>Sbor dobrovolných hasičů Těškovice, Těškovice</t>
  </si>
  <si>
    <t>Sdružení CHEWAL, z.s. , Bystřice nad Olší</t>
  </si>
  <si>
    <t>Sdružení obrany spotřebitelů - Asociace, z.s., Brno</t>
  </si>
  <si>
    <t>Dotace - podpora činnosti Sdružení válečných veteránů ČR Moravskoslezského kraje</t>
  </si>
  <si>
    <t>Sdružení za rozvoj kultury a sportu obce Sedlnice, z.s., Sedlnice</t>
  </si>
  <si>
    <t>Senior fitnes z. s., Praha</t>
  </si>
  <si>
    <t>Senioři České republiky, z. s., Krajská organizace Moravskoslezského kraje, Frýdek-Místek</t>
  </si>
  <si>
    <t>SH ČMS - Okresní sdružení hasičů Frýdek-Místek, Frýdek-Místek</t>
  </si>
  <si>
    <t>SH ČMS - Okrsek Heřmánky, Heřmánky</t>
  </si>
  <si>
    <t>SH ČMS - Sbor dobrovolných hasičů Baška, Baška</t>
  </si>
  <si>
    <t>Dotace - koupě pozemku pro výchovu hasičské mládeže a aktivity SDH</t>
  </si>
  <si>
    <t>SH ČMS - Sbor dobrovolných hasičů Bolatice, Bolatice</t>
  </si>
  <si>
    <t>SH ČMS - Sbor dobrovolných hasičů Bordovice, Bordovice</t>
  </si>
  <si>
    <t>SH ČMS - Sbor dobrovolných hasičů Borová, Bolatice</t>
  </si>
  <si>
    <t>SH ČMS - Sbor dobrovolných hasičů Bukovec, Bukovec</t>
  </si>
  <si>
    <t>SH ČMS - Sbor dobrovolných hasičů Čermná ve Slezsku, Čermná ve Slezsku</t>
  </si>
  <si>
    <t>SH ČMS - Sbor dobrovolných hasičů Dobrá, Dobrá</t>
  </si>
  <si>
    <t>SH ČMS - Sbor dobrovolných hasičů Dobroslavice, Dobroslavice</t>
  </si>
  <si>
    <t>SH ČMS - Sbor dobrovolných hasičů Frenštát pod Radhoštěm, Frenštát pod Radhoštěm</t>
  </si>
  <si>
    <t>SH ČMS - Sbor dobrovolných hasičů Fulnek, Fulnek</t>
  </si>
  <si>
    <t>SH ČMS - Sbor dobrovolných hasičů Hlavnice, Hlavnice</t>
  </si>
  <si>
    <t>SH ČMS - Sbor dobrovolných hasičů Hlinka, Hlinka</t>
  </si>
  <si>
    <t>SH ČMS - Sbor dobrovolných hasičů Holasovice, Holasovice</t>
  </si>
  <si>
    <t>SH ČMS - Sbor dobrovolných hasičů Holčovice, Holčovice</t>
  </si>
  <si>
    <t>SH ČMS - Sbor dobrovolných hasičů Hostašovice, Hostašovice</t>
  </si>
  <si>
    <t>SH ČMS - Sbor dobrovolných hasičů Hukovice, Bartošovice</t>
  </si>
  <si>
    <t>SH ČMS - Sbor dobrovolných hasičů Chlebičov, Chlebičov</t>
  </si>
  <si>
    <t>SH ČMS - Sbor dobrovolných hasičů Chuchelná, Chuchelná</t>
  </si>
  <si>
    <t>SH ČMS - Sbor dobrovolných hasičů Jakubčovice nad Odrou, Jakubčovice nad Odrou</t>
  </si>
  <si>
    <t>SH ČMS - Sbor dobrovolných hasičů Janovice, Janovice</t>
  </si>
  <si>
    <t>SH ČMS - Sbor dobrovolných hasičů Jezdkovice, Jezdkovice</t>
  </si>
  <si>
    <t xml:space="preserve">Dotace - dovybavení JSDH Kajlovec, týmu dětí a dospělých a SDH Kajlovec </t>
  </si>
  <si>
    <t>SH ČMS - Sbor dobrovolných hasičů Kaňovice, Kaňovice</t>
  </si>
  <si>
    <t>SH ČMS - Sbor dobrovolných hasičů Krásná, Krásná</t>
  </si>
  <si>
    <t>SH ČMS - Sbor dobrovolných hasičů Kunčičky, Ostrava Kunčičky</t>
  </si>
  <si>
    <t>SH ČMS - Sbor dobrovolných hasičů Lichnov, Lichnov</t>
  </si>
  <si>
    <t>SH ČMS - Sbor dobrovolných hasičů Lubina II., Kopřivnice</t>
  </si>
  <si>
    <t>SH ČMS - Sbor dobrovolných hasičů Lubno, Frýdlant nad Ostravicí</t>
  </si>
  <si>
    <t>SH ČMS - Sbor dobrovolných hasičů Martinov, Ostrava Martinov</t>
  </si>
  <si>
    <t>SH ČMS - Sbor dobrovolných hasičů Návsí, Návsí</t>
  </si>
  <si>
    <t>SH ČMS - Sbor dobrovolných hasičů Oldřišov, Oldřišov</t>
  </si>
  <si>
    <t>SH ČMS - Sbor dobrovolných hasičů Opava-Komárov, Opava</t>
  </si>
  <si>
    <t>SH ČMS - Sbor dobrovolných hasičů Orlová - Poruba, Orlová</t>
  </si>
  <si>
    <t>SH ČMS - Sbor dobrovolných hasičů Otice, Otice</t>
  </si>
  <si>
    <t>SH ČMS - Sbor dobrovolných hasičů Palkovice, Palkovice</t>
  </si>
  <si>
    <t>SH ČMS - Sbor dobrovolných hasičů Petřvald-Březiny, Petřvald</t>
  </si>
  <si>
    <t>SH ČMS - Sbor dobrovolných hasičů Písek, Písek</t>
  </si>
  <si>
    <t>SH ČMS - Sbor dobrovolných hasičů Píšť, Píšť</t>
  </si>
  <si>
    <t>SH ČMS - Sbor dobrovolných hasičů Polanka, Ostrava</t>
  </si>
  <si>
    <t>SH ČMS - Sbor dobrovolných hasičů Pražmo, Pražmo</t>
  </si>
  <si>
    <t>SH ČMS - Sbor dobrovolných hasičů Prchalov, Příbor</t>
  </si>
  <si>
    <t>SH ČMS - Sbor dobrovolných hasičů Ropice, Ropice</t>
  </si>
  <si>
    <t>SH ČMS - Sbor dobrovolných hasičů Roudno, Roudno</t>
  </si>
  <si>
    <t>SH ČMS - Sbor dobrovolných hasičů Rýmařov, Rýmařov</t>
  </si>
  <si>
    <t>SH ČMS - Sbor dobrovolných hasičů Řeka, Řeka</t>
  </si>
  <si>
    <t>SH ČMS - Sbor dobrovolných hasičů Skalice, Frýdek-Místek</t>
  </si>
  <si>
    <t>SH ČMS - Sbor dobrovolných hasičů Smolkov, Háj ve Slezsku</t>
  </si>
  <si>
    <t>SH ČMS - Sbor dobrovolných hasičů Sosnová, Sosnová</t>
  </si>
  <si>
    <t>SH ČMS - Sbor dobrovolných hasičů Stará Ves, Stará Ves</t>
  </si>
  <si>
    <t>SH ČMS - Sbor dobrovolných hasičů Sudice, Sudice</t>
  </si>
  <si>
    <t>SH ČMS - Sbor dobrovolných hasičů Svoboda, Štěpánkovice</t>
  </si>
  <si>
    <t>SH ČMS - Sbor dobrovolných hasičů Tísek, Tísek</t>
  </si>
  <si>
    <t>SH ČMS - Sbor dobrovolných hasičů Třinec-Guty, Třinec</t>
  </si>
  <si>
    <t>SH ČMS - Sbor dobrovolných hasičů Vávrovice, Opava</t>
  </si>
  <si>
    <t>SH ČMS - Sbor dobrovolných hasičů Veřovice, Veřovice</t>
  </si>
  <si>
    <t>SH ČMS - Sbor dobrovolných hasičů Vítkov, Vítkov</t>
  </si>
  <si>
    <t>SH ČMS - Sbor dobrovolných hasičů Vlaštovičky, Opava</t>
  </si>
  <si>
    <t>SH ČMS - Sbor dobrovolných hasičů Vrážné, Vražné</t>
  </si>
  <si>
    <t>SH ČMS - Sbor dobrovolných hasičů Vršovice, Vršovice</t>
  </si>
  <si>
    <t>SH ČMS - Sbor dobrovolných hasičů Výškovice, Bílovec</t>
  </si>
  <si>
    <t>SH ČMS - Sbor dobrovolných hasičů Vyšní Lhoty, Vyšní Lhoty</t>
  </si>
  <si>
    <t>SH ČMS - Sbor dobrovolných hasičů Zátor, Zátor</t>
  </si>
  <si>
    <t>SH ČMS - Sbor dobrovolných hasičů Zlatníky, Opava</t>
  </si>
  <si>
    <t>SH ČMS - Sbor dobrovolných hasičů Žabeň, Žabeň</t>
  </si>
  <si>
    <t>SH ČMS - Sbor dobrovolných hasičů Žilina u Nového Jičína, Nový Jičín</t>
  </si>
  <si>
    <t>SH ČMS - Sbor dobrovolných hasičů Životské Hory, Lhotka u Litultovice</t>
  </si>
  <si>
    <t>Shiraland z.s., Řepiště</t>
  </si>
  <si>
    <t>Schaffartzik Robert, Bohušov</t>
  </si>
  <si>
    <t>Schaffartziková Ludmila Mgr., Bohušov</t>
  </si>
  <si>
    <t>Sidonie Design s.r.o., Ostrava Moravská Ostrava a Přívoz</t>
  </si>
  <si>
    <t>SIMABELLE s.r.o., Mosty u Jablunkova</t>
  </si>
  <si>
    <t>Síť pro rodinu, z.s., Praha</t>
  </si>
  <si>
    <t>SK PEPA CENTRUM OPAVA</t>
  </si>
  <si>
    <t>SKSB Ostrava z.s., Ostrava-Poruba</t>
  </si>
  <si>
    <t>Slamka Consulting, s.r.o., Ostrava Moravská Ostrava a Přívoz</t>
  </si>
  <si>
    <t>SOBIC - Smart &amp; Open Base for Innovations in European Cities and Regions, z.ú., Třinec</t>
  </si>
  <si>
    <t>Spirála Ostrava, z.ú., Ostrava-Jih</t>
  </si>
  <si>
    <t>Dotace - projekt Příprava pro 3. ročník Středoevropského mistrovství v orbě a 47. ročník MČR v orbě</t>
  </si>
  <si>
    <t>Spolek - sport, zábava pro děti a dospělé - KDYŽ NEMŮŽEŠ TAK PŘIDEJ VÍC, Frýdek-Místek</t>
  </si>
  <si>
    <t xml:space="preserve">Dotace -  projekt MTB závod &amp; doprovodný program v areálu Bike Park Kopřivná – 26.-27.9.2020 </t>
  </si>
  <si>
    <t>Dotace - projekt Realizace evaluace politiky bydlení PORTAVITA</t>
  </si>
  <si>
    <t>Spolek přátel Albrechtic, Albrechtice</t>
  </si>
  <si>
    <t>Sportovní klub policie Frýdek-Místek, Frýdek-Místek</t>
  </si>
  <si>
    <t>Sportovní stáj Nový Jičín-Hermelín klub, z.s.</t>
  </si>
  <si>
    <t>Struzkobal s.r.o., Ostrava Třebovice</t>
  </si>
  <si>
    <t>Středisko rané péče SPRP Ostrava, Ostrava-Mor.Ostrava a Přívoz</t>
  </si>
  <si>
    <t>Svaz chovatelů ovcí a koz v ČR, Brno-Královo Pole</t>
  </si>
  <si>
    <t>Svaz neslyšících a nedoslýchavých osob v ČR, z.s., Základní organizace nedoslýchavých Ostrava-Poruba, p.s. , Ostrava - Poruba</t>
  </si>
  <si>
    <t>Svaz tělesně postižených v České republice z. s. místní organizace Bílovec, Bílovec</t>
  </si>
  <si>
    <t>Svaz tělesně postižených v České republice z. s. krajská organizace Moravskoslezského kraje,Ostrava, Moravská Ostrava a Přívoz</t>
  </si>
  <si>
    <t>ŠOV Třanovice, o.p.s., Třanovice</t>
  </si>
  <si>
    <t>Tereza Kosáková, Frýdek-Místek</t>
  </si>
  <si>
    <t>Terra Natura Jeseníky, z.s., Světlá Hora</t>
  </si>
  <si>
    <t>Tesla Medical, s.r.o., Ostrava Hulváky</t>
  </si>
  <si>
    <t>Těšínské papírny, s.r.o., Český Těšín</t>
  </si>
  <si>
    <t>THeatr ludem, Ostrava-Moravská Ostrava a Přívoz</t>
  </si>
  <si>
    <t>Theosun technologies s.r.o., Ostrava Slezská Ostrava</t>
  </si>
  <si>
    <t>TK Flodur-Floduraček Havířov z.s., Havířov</t>
  </si>
  <si>
    <t>Tomáš Majliš, Ostrava-Jih</t>
  </si>
  <si>
    <t>Tomáš Sedlák, Krnov</t>
  </si>
  <si>
    <t>Třanovice služby, o. p. s., Třanovice</t>
  </si>
  <si>
    <t>TS Bruntál, s.r.o., Bruntál</t>
  </si>
  <si>
    <t>T-WOOD s.r.o., Frýdlant nad Ostravicí</t>
  </si>
  <si>
    <t>ÚAMK - VR Vsetín, Vsetín</t>
  </si>
  <si>
    <t>Univerzita Palackého v Olomouci, Olomouc</t>
  </si>
  <si>
    <t>Václav Fischer, Opava Jaktař</t>
  </si>
  <si>
    <t>Dotace - projekt Vybudování výzkumné infrastruktury - Centra energetických a environmentálních technologií - Explorer</t>
  </si>
  <si>
    <t>YAKNA s.r.o., Praha 10 Strašnice</t>
  </si>
  <si>
    <t xml:space="preserve">Dotace - projekt Revitalizace klubovny Zahrádkářského svazu Ostrava Výškovice </t>
  </si>
  <si>
    <t xml:space="preserve">Základní škola Erazim </t>
  </si>
  <si>
    <t>Základní škola Mezi stromy s.r.o.</t>
  </si>
  <si>
    <t>Zdeněk Tofel , Ostrava</t>
  </si>
  <si>
    <t>ZELENÁ DÍLNA s.r.o., Bruntál</t>
  </si>
  <si>
    <t>Dotace - pořízení zubní soupravy a kompresoru do zubní ambulance v Rýmařově</t>
  </si>
  <si>
    <t>Železniční muzeum moravskoslezské, o.p.s.Ostrava-Moravská Ostrava a Přívoz</t>
  </si>
  <si>
    <t>Mateřská škola Čavisov, příspěvková organizace</t>
  </si>
  <si>
    <t>Mateřská škola Čtyřlístek Odry, příspěvková organizace</t>
  </si>
  <si>
    <t>Středisko volného času JUVENTUS, Karviná, příspěvková organizace</t>
  </si>
  <si>
    <t xml:space="preserve">Město Albrechtice </t>
  </si>
  <si>
    <t>Obce a města v MSK</t>
  </si>
  <si>
    <t>Celkový součet - obce a města v MSK</t>
  </si>
  <si>
    <t>Dobrovolné svazky obcí v MSK</t>
  </si>
  <si>
    <t>Celkový součet - dobrovolné svazky obcí v MSK</t>
  </si>
  <si>
    <r>
      <t>2)</t>
    </r>
    <r>
      <rPr>
        <sz val="8"/>
        <rFont val="Tahoma"/>
        <family val="2"/>
        <charset val="238"/>
      </rPr>
      <t xml:space="preserve"> Ve sloupci Čerpáno jsou uvedeny poskytnuté prostředky v roce 2020 snížené o případné vyúčtované vratky v závěru roku 2020 nebo počátkem roku 2021.</t>
    </r>
  </si>
  <si>
    <t>Výsledek hospodaření za rok 2020 u příspěvkových organizací 
v odvětví dopravy a chytrého regionu</t>
  </si>
  <si>
    <t>Výsledek hospodaření 2020</t>
  </si>
  <si>
    <t>Muzeum Novojičínska, příspěvková organizace, Nový Jičín</t>
  </si>
  <si>
    <t>Muzeum Těšínska, příspěvková organizace, Český Těšín</t>
  </si>
  <si>
    <t>Výsledek hospodaření za rok 2020 u příspěvkových organizací 
v odvětví sociálních věcí</t>
  </si>
  <si>
    <t>Dětské centrum Pampeliška, příspěvková organizace, Rýmařov</t>
  </si>
  <si>
    <t>Výsledek hospodaření za rok 2020 u příspěvkových organizací 
v odvětví zdravotnictví</t>
  </si>
  <si>
    <t>Příspěvkové organizace v odvětví kultury celkem</t>
  </si>
  <si>
    <t>Výsledek hospodaření za rok 2020 u příspěvkových organizací 
v odvětví kultury</t>
  </si>
  <si>
    <t>Příspěvkové organizace v odvětví školství celkem</t>
  </si>
  <si>
    <t>Výsledek hospodaření za rok 2020 u příspěvkových organizací 
v odvětví školství</t>
  </si>
  <si>
    <t>SUMÁŘ ÚČETNÍCH VÝKAZŮ ZA ROK 2020</t>
  </si>
  <si>
    <t>ÚČETNÍ VÝKAZY ZA ROK 2020</t>
  </si>
  <si>
    <t>Očekávaná výše dotace
v %</t>
  </si>
  <si>
    <t>35%/70% (3)</t>
  </si>
  <si>
    <t>50%/70% (3)</t>
  </si>
  <si>
    <t xml:space="preserve">         (1)  Odhad předpokládaných výdajů pro léta 2021 - 2024.</t>
  </si>
  <si>
    <t>PŘEHLED ČERPÁNÍ AKCÍ REPRODUKCE MAJETKU KRAJE Z VLASTNÍCH ZDROJŮ VČETNĚ DOTACÍ ZE STÁTNÍHO ROZPOČTU V ROCE 2020</t>
  </si>
  <si>
    <t>Výdaje v roce 2020</t>
  </si>
  <si>
    <t>Plánované výdaje 2021</t>
  </si>
  <si>
    <t>2023</t>
  </si>
  <si>
    <t>po r. 2023</t>
  </si>
  <si>
    <t xml:space="preserve"> před r. 2019</t>
  </si>
  <si>
    <t>Rekonstrukce zasedací místnosti ve 3.NP a 4. NP budovy G včetně vybavení prostor, vybavení prostor chodby budovy G a H.</t>
  </si>
  <si>
    <t>Pořízení HW (serverů, přepínačů iSCSI, firewallů, sondy pro monitoring datové sítě, rozšíření diskových polí, náhrada přístupových LAN přepínačů), SW (podpora aplikačních programových produktů GINIS a rozšíření o moduly e-fakturace, klient RAP Portál občana, platební brána, Portál občana - pohledávky, Registr konverzí, Elektronická podpisová kniha, nákup licencí) a obměna výpočetní techniky (nákup ultrabooků).</t>
  </si>
  <si>
    <t xml:space="preserve">Dodání defibrilátoru, nákup osobních automobilů, zhotovení vzorových kanceláří, skener na došlou poštu, obměna části stávajícího kamerového systému v budově G, nákup a instalace bezpečnostního zařízení ve vestibulu KÚ. </t>
  </si>
  <si>
    <t>Zastupitelstvo kraje</t>
  </si>
  <si>
    <t>Rozšíření stávajícího komunikačního a hlasovacího zařízení v sále zastupitelstva, nákup ultrabooků.</t>
  </si>
  <si>
    <t>Jedná se o celkové náklady na realizaci investičních opatření, včetně úhrady úroků a služeb za energetický management.</t>
  </si>
  <si>
    <t xml:space="preserve">Rozdíl do výše celkových výdajů na akci dokryt z vlastních zdrojů příspěvkové organizace. </t>
  </si>
  <si>
    <t>Spolufinancování akce Ministerstvem práce a sociálních věcí v režimu ex-post plateb ve výši 20.341,6 tis. Kč.</t>
  </si>
  <si>
    <t>Rozdíl do výše celkových výdajů na akci dokryt z vlastních zdrojů příspěvkové organizace.</t>
  </si>
  <si>
    <t xml:space="preserve">Rozdíl do výše celkových výdajů na akci byl dokryt z vlastních zdrojů příspěvkových organizací. </t>
  </si>
  <si>
    <t>Rozdíl do výše celkových výdajů na akci dokryt z vlastních zdrojů příspěvkové organizace ve výši 522 tis. Kč a z příspěvku statutárního města Frýdek - Místek ve výši 200 tis. Kč.</t>
  </si>
  <si>
    <t>Modernizace Školního statku v Opavě (Školní statek, Opava, příspěvková organizace)</t>
  </si>
  <si>
    <t>Předpokládá se transformace na projekt spolufinancovaný z EU.</t>
  </si>
  <si>
    <t>Plánováno spolufinancování akce ze státního rozpočtu ve výši 65.000 tis. Kč.</t>
  </si>
  <si>
    <t>Plánováno spolufinancování akce ze státního rozpočtu ve výši 37.794 tis. Kč.</t>
  </si>
  <si>
    <t>PŘEHLED VÝDAJŮ V ODVĚTVÍ FINANCÍ A SPRÁVY MAJETKU V ROCE 2020</t>
  </si>
  <si>
    <t>Jedná se  o úsporu v souvislosti s nižším objemem vyplacených odměn neuvolněným členům zastupitelstva kraje a tomu odpovídajícímu nižšímu povinnému odvodu na veřejné zdravotní pojištění, nižším objemem refundovaných platů a povinných pojistných odvodů neuvolněných členů zastupitelstva kraje a o úsporu v důsledku nižších nákladů na peněžitá plnění za účast členů výborů zastupitelstva kraje a komisí rady kraje, kteří nejsou členy zastupitelstva kraje, na jednáních těchto orgánů.</t>
  </si>
  <si>
    <t>Daňové příjmy celkem</t>
  </si>
  <si>
    <t xml:space="preserve">Nedaňové příjmy celkem        </t>
  </si>
  <si>
    <t>Kapitálové příjmy celkem</t>
  </si>
  <si>
    <t>Přijaté transfery celkem</t>
  </si>
  <si>
    <t xml:space="preserve">Konsolidace příjmů   </t>
  </si>
  <si>
    <t xml:space="preserve">Příjmy celkem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</si>
</sst>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0.0"/>
    <numFmt numFmtId="165" formatCode="#,##0.000"/>
    <numFmt numFmtId="166" formatCode="0.000"/>
    <numFmt numFmtId="167" formatCode="#,##0.00000"/>
    <numFmt numFmtId="168" formatCode="#,##0.0000"/>
    <numFmt numFmtId="169" formatCode="#,##0.00_ ;\-#,##0.00\ "/>
    <numFmt numFmtId="170" formatCode="0.0"/>
    <numFmt numFmtId="171" formatCode="0.00000"/>
    <numFmt numFmtId="172" formatCode="0000"/>
    <numFmt numFmtId="173" formatCode="00000000"/>
    <numFmt numFmtId="174" formatCode="#,##0.00;\-#,##0.00;#,##0.00;@"/>
    <numFmt numFmtId="175" formatCode="#,##0.00;\-#,##0.00;&quot;&quot;;@"/>
    <numFmt numFmtId="176" formatCode="#,##0_ ;[Red]\-#,##0\ "/>
    <numFmt numFmtId="177" formatCode="#,##0.0_ ;[Red]\-#,##0.0\ "/>
    <numFmt numFmtId="178" formatCode="00000"/>
  </numFmts>
  <fonts count="112"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Arial"/>
      <family val="2"/>
      <charset val="238"/>
    </font>
    <font>
      <sz val="10"/>
      <color theme="1"/>
      <name val="Arial"/>
      <family val="2"/>
      <charset val="238"/>
    </font>
    <font>
      <sz val="10"/>
      <name val="Arial"/>
      <family val="2"/>
      <charset val="238"/>
    </font>
    <font>
      <b/>
      <sz val="10"/>
      <name val="Tahoma"/>
      <family val="2"/>
      <charset val="238"/>
    </font>
    <font>
      <sz val="10"/>
      <name val="Tahoma"/>
      <family val="2"/>
      <charset val="238"/>
    </font>
    <font>
      <b/>
      <sz val="12"/>
      <name val="Tahoma"/>
      <family val="2"/>
      <charset val="238"/>
    </font>
    <font>
      <sz val="10"/>
      <name val="Arial CE"/>
      <charset val="238"/>
    </font>
    <font>
      <sz val="10"/>
      <name val="Arial"/>
      <family val="2"/>
      <charset val="238"/>
    </font>
    <font>
      <sz val="9"/>
      <name val="Tahoma"/>
      <family val="2"/>
      <charset val="238"/>
    </font>
    <font>
      <sz val="11"/>
      <color rgb="FF000000"/>
      <name val="Calibri"/>
      <family val="2"/>
      <scheme val="minor"/>
    </font>
    <font>
      <sz val="8"/>
      <name val="Tahoma"/>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4"/>
      <name val="Times New Roman CE"/>
      <family val="1"/>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1"/>
      <name val="Tahoma"/>
      <family val="2"/>
      <charset val="238"/>
    </font>
    <font>
      <sz val="8"/>
      <name val="Arial"/>
      <family val="2"/>
      <charset val="238"/>
    </font>
    <font>
      <sz val="10"/>
      <name val="Arial"/>
      <family val="2"/>
      <charset val="238"/>
    </font>
    <font>
      <sz val="12"/>
      <name val="Times New Roman CE"/>
      <family val="1"/>
      <charset val="238"/>
    </font>
    <font>
      <sz val="10"/>
      <color indexed="9"/>
      <name val="Tahoma"/>
      <family val="2"/>
      <charset val="238"/>
    </font>
    <font>
      <sz val="8"/>
      <color indexed="9"/>
      <name val="Tahoma"/>
      <family val="2"/>
      <charset val="238"/>
    </font>
    <font>
      <sz val="10"/>
      <color theme="0"/>
      <name val="Tahoma"/>
      <family val="2"/>
      <charset val="238"/>
    </font>
    <font>
      <sz val="12"/>
      <name val="Arial"/>
      <family val="2"/>
      <charset val="238"/>
    </font>
    <font>
      <sz val="12"/>
      <color indexed="9"/>
      <name val="Arial"/>
      <family val="2"/>
      <charset val="238"/>
    </font>
    <font>
      <i/>
      <sz val="10"/>
      <name val="Times New Roman"/>
      <family val="1"/>
      <charset val="238"/>
    </font>
    <font>
      <sz val="10"/>
      <name val="Times New Roman"/>
      <family val="1"/>
      <charset val="238"/>
    </font>
    <font>
      <sz val="10"/>
      <color indexed="9"/>
      <name val="Times New Roman"/>
      <family val="1"/>
      <charset val="238"/>
    </font>
    <font>
      <sz val="10"/>
      <color indexed="9"/>
      <name val="Arial"/>
      <family val="2"/>
      <charset val="238"/>
    </font>
    <font>
      <sz val="8"/>
      <color indexed="9"/>
      <name val="Arial"/>
      <family val="2"/>
      <charset val="238"/>
    </font>
    <font>
      <i/>
      <sz val="8"/>
      <name val="Arial"/>
      <family val="2"/>
      <charset val="238"/>
    </font>
    <font>
      <b/>
      <sz val="10"/>
      <name val="Times New Roman"/>
      <family val="1"/>
      <charset val="238"/>
    </font>
    <font>
      <b/>
      <sz val="8"/>
      <name val="Arial"/>
      <family val="2"/>
      <charset val="238"/>
    </font>
    <font>
      <sz val="8"/>
      <name val="Times New Roman"/>
      <family val="1"/>
      <charset val="238"/>
    </font>
    <font>
      <u/>
      <sz val="10"/>
      <name val="Tahoma"/>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2"/>
      <name val="Tahoma"/>
      <family val="2"/>
      <charset val="238"/>
    </font>
    <font>
      <sz val="10"/>
      <color theme="1"/>
      <name val="Tahoma"/>
      <family val="2"/>
      <charset val="238"/>
    </font>
    <font>
      <b/>
      <sz val="10"/>
      <color theme="1"/>
      <name val="Tahoma"/>
      <family val="2"/>
      <charset val="238"/>
    </font>
    <font>
      <b/>
      <sz val="14"/>
      <name val="Tahoma"/>
      <family val="2"/>
      <charset val="238"/>
    </font>
    <font>
      <sz val="11"/>
      <color theme="1"/>
      <name val="Tahoma"/>
      <family val="2"/>
      <charset val="238"/>
    </font>
    <font>
      <b/>
      <sz val="8"/>
      <name val="Tahoma"/>
      <family val="2"/>
      <charset val="238"/>
    </font>
    <font>
      <b/>
      <sz val="8"/>
      <color theme="1"/>
      <name val="Tahoma"/>
      <family val="2"/>
      <charset val="238"/>
    </font>
    <font>
      <sz val="7"/>
      <name val="Tahoma"/>
      <family val="2"/>
      <charset val="238"/>
    </font>
    <font>
      <sz val="8"/>
      <color theme="1"/>
      <name val="Tahoma"/>
      <family val="2"/>
      <charset val="238"/>
    </font>
    <font>
      <sz val="10"/>
      <name val="Times New Roman CE"/>
      <family val="1"/>
      <charset val="238"/>
    </font>
    <font>
      <b/>
      <sz val="9"/>
      <name val="Tahoma"/>
      <family val="2"/>
      <charset val="238"/>
    </font>
    <font>
      <vertAlign val="superscript"/>
      <sz val="8"/>
      <name val="Tahoma"/>
      <family val="2"/>
      <charset val="238"/>
    </font>
    <font>
      <sz val="11"/>
      <color rgb="FFFF0000"/>
      <name val="Calibri"/>
      <family val="2"/>
      <charset val="238"/>
      <scheme val="minor"/>
    </font>
    <font>
      <i/>
      <sz val="8"/>
      <name val="Tahoma"/>
      <family val="2"/>
      <charset val="238"/>
    </font>
    <font>
      <b/>
      <i/>
      <sz val="8"/>
      <name val="Tahoma"/>
      <family val="2"/>
      <charset val="238"/>
    </font>
    <font>
      <b/>
      <sz val="8"/>
      <color indexed="10"/>
      <name val="Tahoma"/>
      <family val="2"/>
      <charset val="238"/>
    </font>
    <font>
      <sz val="8"/>
      <color indexed="10"/>
      <name val="Tahoma"/>
      <family val="2"/>
      <charset val="238"/>
    </font>
    <font>
      <sz val="10"/>
      <color rgb="FFFF0000"/>
      <name val="Tahoma"/>
      <family val="2"/>
      <charset val="238"/>
    </font>
    <font>
      <sz val="8"/>
      <color rgb="FFFF0000"/>
      <name val="Tahoma"/>
      <family val="2"/>
      <charset val="238"/>
    </font>
    <font>
      <b/>
      <sz val="7"/>
      <name val="Tahoma"/>
      <family val="2"/>
      <charset val="238"/>
    </font>
    <font>
      <b/>
      <sz val="8"/>
      <color indexed="8"/>
      <name val="Tahoma"/>
      <family val="2"/>
      <charset val="238"/>
    </font>
    <font>
      <sz val="8"/>
      <color indexed="8"/>
      <name val="Tahoma"/>
      <family val="2"/>
      <charset val="238"/>
    </font>
    <font>
      <sz val="10"/>
      <color theme="4"/>
      <name val="Tahoma"/>
      <family val="2"/>
      <charset val="238"/>
    </font>
    <font>
      <b/>
      <sz val="7"/>
      <color theme="4"/>
      <name val="Tahoma"/>
      <family val="2"/>
      <charset val="238"/>
    </font>
    <font>
      <b/>
      <sz val="8"/>
      <color theme="4"/>
      <name val="Tahoma"/>
      <family val="2"/>
      <charset val="238"/>
    </font>
    <font>
      <b/>
      <sz val="10"/>
      <color indexed="48"/>
      <name val="Tahoma"/>
      <family val="2"/>
      <charset val="238"/>
    </font>
    <font>
      <sz val="8"/>
      <color indexed="8"/>
      <name val="Arial"/>
      <family val="2"/>
      <charset val="238"/>
    </font>
    <font>
      <b/>
      <sz val="7"/>
      <color indexed="8"/>
      <name val="Tahoma"/>
      <family val="2"/>
      <charset val="238"/>
    </font>
    <font>
      <b/>
      <vertAlign val="superscript"/>
      <sz val="8"/>
      <name val="Tahoma"/>
      <family val="2"/>
      <charset val="238"/>
    </font>
    <font>
      <sz val="11"/>
      <name val="Calibri"/>
      <family val="2"/>
      <charset val="238"/>
      <scheme val="minor"/>
    </font>
    <font>
      <b/>
      <sz val="11"/>
      <name val="Calibri"/>
      <family val="2"/>
      <charset val="238"/>
      <scheme val="minor"/>
    </font>
    <font>
      <sz val="12"/>
      <name val="Times New Roman CE"/>
      <charset val="238"/>
    </font>
    <font>
      <b/>
      <sz val="8"/>
      <color rgb="FFFF0000"/>
      <name val="Tahoma"/>
      <family val="2"/>
      <charset val="238"/>
    </font>
    <font>
      <sz val="8"/>
      <color theme="4" tint="0.39997558519241921"/>
      <name val="Tahoma"/>
      <family val="2"/>
      <charset val="238"/>
    </font>
    <font>
      <sz val="11"/>
      <name val="Calibri"/>
      <family val="2"/>
      <charset val="238"/>
    </font>
    <font>
      <b/>
      <sz val="11"/>
      <name val="Calibri"/>
      <family val="2"/>
      <charset val="238"/>
    </font>
    <font>
      <sz val="10"/>
      <color rgb="FFFF0000"/>
      <name val="Calibri"/>
      <family val="2"/>
      <charset val="238"/>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6"/>
        <bgColor indexed="64"/>
      </patternFill>
    </fill>
    <fill>
      <patternFill patternType="solid">
        <fgColor theme="9" tint="0.59999389629810485"/>
        <bgColor indexed="64"/>
      </patternFill>
    </fill>
    <fill>
      <patternFill patternType="solid">
        <fgColor indexed="47"/>
        <bgColor indexed="64"/>
      </patternFill>
    </fill>
    <fill>
      <patternFill patternType="solid">
        <fgColor rgb="FFFFCC99"/>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rgb="FF92D050"/>
        <bgColor indexed="64"/>
      </patternFill>
    </fill>
    <fill>
      <patternFill patternType="solid">
        <fgColor theme="0"/>
        <bgColor theme="4" tint="0.79998168889431442"/>
      </patternFill>
    </fill>
  </fills>
  <borders count="13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medium">
        <color indexed="8"/>
      </left>
      <right style="medium">
        <color indexed="8"/>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medium">
        <color indexed="8"/>
      </right>
      <top/>
      <bottom/>
      <diagonal/>
    </border>
    <border>
      <left style="thin">
        <color indexed="8"/>
      </left>
      <right style="thin">
        <color indexed="8"/>
      </right>
      <top style="thin">
        <color indexed="8"/>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style="medium">
        <color indexed="8"/>
      </left>
      <right style="medium">
        <color indexed="8"/>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style="thin">
        <color indexed="8"/>
      </top>
      <bottom style="thin">
        <color indexed="8"/>
      </bottom>
      <diagonal/>
    </border>
    <border>
      <left style="medium">
        <color indexed="64"/>
      </left>
      <right style="thin">
        <color indexed="64"/>
      </right>
      <top style="medium">
        <color indexed="64"/>
      </top>
      <bottom/>
      <diagonal/>
    </border>
    <border>
      <left style="medium">
        <color indexed="64"/>
      </left>
      <right style="medium">
        <color indexed="64"/>
      </right>
      <top style="thin">
        <color indexed="8"/>
      </top>
      <bottom style="thin">
        <color indexed="8"/>
      </bottom>
      <diagonal/>
    </border>
    <border>
      <left style="medium">
        <color indexed="64"/>
      </left>
      <right style="thin">
        <color indexed="64"/>
      </right>
      <top/>
      <bottom/>
      <diagonal/>
    </border>
    <border>
      <left style="thin">
        <color indexed="8"/>
      </left>
      <right style="medium">
        <color indexed="64"/>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thin">
        <color indexed="64"/>
      </right>
      <top style="thin">
        <color indexed="64"/>
      </top>
      <bottom style="thin">
        <color indexed="64"/>
      </bottom>
      <diagonal/>
    </border>
    <border>
      <left style="thin">
        <color indexed="55"/>
      </left>
      <right/>
      <top style="thin">
        <color indexed="55"/>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8"/>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auto="1"/>
      </left>
      <right style="thin">
        <color auto="1"/>
      </right>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thin">
        <color auto="1"/>
      </top>
      <bottom/>
      <diagonal/>
    </border>
    <border>
      <left style="thin">
        <color auto="1"/>
      </left>
      <right/>
      <top/>
      <bottom style="thin">
        <color auto="1"/>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auto="1"/>
      </left>
      <right style="medium">
        <color auto="1"/>
      </right>
      <top/>
      <bottom/>
      <diagonal/>
    </border>
    <border>
      <left style="thin">
        <color indexed="64"/>
      </left>
      <right/>
      <top/>
      <bottom/>
      <diagonal/>
    </border>
    <border>
      <left style="medium">
        <color indexed="64"/>
      </left>
      <right/>
      <top style="medium">
        <color indexed="64"/>
      </top>
      <bottom/>
      <diagonal/>
    </border>
    <border>
      <left style="thin">
        <color indexed="8"/>
      </left>
      <right/>
      <top/>
      <bottom/>
      <diagonal/>
    </border>
    <border>
      <left style="thin">
        <color indexed="8"/>
      </left>
      <right style="thin">
        <color indexed="8"/>
      </right>
      <top/>
      <bottom/>
      <diagonal/>
    </border>
    <border>
      <left style="medium">
        <color indexed="8"/>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medium">
        <color indexed="8"/>
      </right>
      <top style="thin">
        <color indexed="64"/>
      </top>
      <bottom style="medium">
        <color indexed="64"/>
      </bottom>
      <diagonal/>
    </border>
    <border>
      <left style="medium">
        <color indexed="64"/>
      </left>
      <right style="thin">
        <color indexed="64"/>
      </right>
      <top style="medium">
        <color indexed="64"/>
      </top>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64"/>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thin">
        <color indexed="8"/>
      </left>
      <right/>
      <top/>
      <bottom style="thin">
        <color indexed="8"/>
      </bottom>
      <diagonal/>
    </border>
    <border>
      <left/>
      <right style="thin">
        <color indexed="64"/>
      </right>
      <top/>
      <bottom style="thin">
        <color indexed="8"/>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8"/>
      </right>
      <top/>
      <bottom style="medium">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s>
  <cellStyleXfs count="117">
    <xf numFmtId="0" fontId="0" fillId="0" borderId="0"/>
    <xf numFmtId="0" fontId="24" fillId="0" borderId="0"/>
    <xf numFmtId="0" fontId="28" fillId="0" borderId="0"/>
    <xf numFmtId="0" fontId="29" fillId="0" borderId="0"/>
    <xf numFmtId="0" fontId="31" fillId="0" borderId="0"/>
    <xf numFmtId="0" fontId="31" fillId="0" borderId="0"/>
    <xf numFmtId="0" fontId="33" fillId="2" borderId="0" applyNumberFormat="0" applyBorder="0" applyAlignment="0" applyProtection="0"/>
    <xf numFmtId="0" fontId="33" fillId="3" borderId="0" applyNumberFormat="0" applyBorder="0" applyAlignment="0" applyProtection="0"/>
    <xf numFmtId="0" fontId="33" fillId="4"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5"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34" fillId="12"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9" borderId="0" applyNumberFormat="0" applyBorder="0" applyAlignment="0" applyProtection="0"/>
    <xf numFmtId="0" fontId="35" fillId="3" borderId="0" applyNumberFormat="0" applyBorder="0" applyAlignment="0" applyProtection="0"/>
    <xf numFmtId="0" fontId="36" fillId="20" borderId="14" applyNumberFormat="0" applyAlignment="0" applyProtection="0"/>
    <xf numFmtId="1" fontId="37" fillId="0" borderId="0" applyFont="0" applyFill="0" applyBorder="0" applyAlignment="0" applyProtection="0">
      <alignment vertical="center"/>
    </xf>
    <xf numFmtId="0" fontId="38" fillId="0" borderId="0" applyNumberFormat="0" applyFill="0" applyBorder="0" applyAlignment="0" applyProtection="0"/>
    <xf numFmtId="0" fontId="39" fillId="4" borderId="0" applyNumberFormat="0" applyBorder="0" applyAlignment="0" applyProtection="0"/>
    <xf numFmtId="0" fontId="40" fillId="0" borderId="15" applyNumberFormat="0" applyFill="0" applyAlignment="0" applyProtection="0"/>
    <xf numFmtId="0" fontId="41" fillId="0" borderId="16" applyNumberFormat="0" applyFill="0" applyAlignment="0" applyProtection="0"/>
    <xf numFmtId="0" fontId="42" fillId="0" borderId="17" applyNumberFormat="0" applyFill="0" applyAlignment="0" applyProtection="0"/>
    <xf numFmtId="0" fontId="42" fillId="0" borderId="0" applyNumberFormat="0" applyFill="0" applyBorder="0" applyAlignment="0" applyProtection="0"/>
    <xf numFmtId="0" fontId="43" fillId="21" borderId="18" applyNumberFormat="0" applyAlignment="0" applyProtection="0"/>
    <xf numFmtId="0" fontId="44" fillId="7" borderId="14" applyNumberFormat="0" applyAlignment="0" applyProtection="0"/>
    <xf numFmtId="0" fontId="45" fillId="0" borderId="19" applyNumberFormat="0" applyFill="0" applyAlignment="0" applyProtection="0"/>
    <xf numFmtId="0" fontId="46" fillId="22" borderId="0" applyNumberFormat="0" applyBorder="0" applyAlignment="0" applyProtection="0"/>
    <xf numFmtId="0" fontId="24" fillId="23" borderId="20" applyNumberFormat="0" applyFont="0" applyAlignment="0" applyProtection="0"/>
    <xf numFmtId="0" fontId="47" fillId="20" borderId="21" applyNumberFormat="0" applyAlignment="0" applyProtection="0"/>
    <xf numFmtId="0" fontId="48" fillId="0" borderId="0" applyNumberFormat="0" applyFill="0" applyBorder="0" applyAlignment="0" applyProtection="0"/>
    <xf numFmtId="0" fontId="49" fillId="0" borderId="22" applyNumberFormat="0" applyFill="0" applyAlignment="0" applyProtection="0"/>
    <xf numFmtId="0" fontId="50" fillId="0" borderId="0" applyNumberFormat="0" applyFill="0" applyBorder="0" applyAlignment="0" applyProtection="0"/>
    <xf numFmtId="0" fontId="51" fillId="0" borderId="0"/>
    <xf numFmtId="0" fontId="23" fillId="0" borderId="0"/>
    <xf numFmtId="0" fontId="24" fillId="0" borderId="0"/>
    <xf numFmtId="0" fontId="28" fillId="0" borderId="0"/>
    <xf numFmtId="0" fontId="22" fillId="0" borderId="0"/>
    <xf numFmtId="0" fontId="54" fillId="0" borderId="0"/>
    <xf numFmtId="0" fontId="24" fillId="23" borderId="20" applyNumberFormat="0" applyFont="0" applyAlignment="0" applyProtection="0"/>
    <xf numFmtId="0" fontId="24" fillId="0" borderId="0"/>
    <xf numFmtId="0" fontId="24" fillId="0" borderId="0"/>
    <xf numFmtId="0" fontId="28" fillId="0" borderId="0"/>
    <xf numFmtId="0" fontId="21" fillId="0" borderId="0"/>
    <xf numFmtId="0" fontId="20" fillId="0" borderId="0"/>
    <xf numFmtId="0" fontId="22" fillId="0" borderId="0"/>
    <xf numFmtId="0" fontId="24" fillId="0" borderId="0"/>
    <xf numFmtId="0" fontId="24" fillId="0" borderId="0"/>
    <xf numFmtId="0" fontId="24" fillId="23" borderId="20" applyNumberFormat="0" applyFont="0" applyAlignment="0" applyProtection="0"/>
    <xf numFmtId="0" fontId="19" fillId="0" borderId="0"/>
    <xf numFmtId="0" fontId="71" fillId="0" borderId="0"/>
    <xf numFmtId="0" fontId="18" fillId="0" borderId="0"/>
    <xf numFmtId="0" fontId="17" fillId="0" borderId="0"/>
    <xf numFmtId="0" fontId="24" fillId="0" borderId="0"/>
    <xf numFmtId="0" fontId="16" fillId="0" borderId="0"/>
    <xf numFmtId="0" fontId="16" fillId="0" borderId="0"/>
    <xf numFmtId="0" fontId="22" fillId="0" borderId="0"/>
    <xf numFmtId="0" fontId="15" fillId="0" borderId="0"/>
    <xf numFmtId="0" fontId="72" fillId="0" borderId="0"/>
    <xf numFmtId="0" fontId="28" fillId="0" borderId="0"/>
    <xf numFmtId="0" fontId="14" fillId="0" borderId="0"/>
    <xf numFmtId="0" fontId="14" fillId="0" borderId="0"/>
    <xf numFmtId="0" fontId="24" fillId="0" borderId="0"/>
    <xf numFmtId="0" fontId="13" fillId="0" borderId="0"/>
    <xf numFmtId="0" fontId="12" fillId="0" borderId="0"/>
    <xf numFmtId="0" fontId="12" fillId="0" borderId="0"/>
    <xf numFmtId="0" fontId="73" fillId="0" borderId="0"/>
    <xf numFmtId="0" fontId="11" fillId="0" borderId="0"/>
    <xf numFmtId="0" fontId="10" fillId="0" borderId="0"/>
    <xf numFmtId="0" fontId="74" fillId="0" borderId="0"/>
    <xf numFmtId="0" fontId="9" fillId="0" borderId="0"/>
    <xf numFmtId="0" fontId="8" fillId="0" borderId="0"/>
    <xf numFmtId="0" fontId="8" fillId="0" borderId="0"/>
    <xf numFmtId="0" fontId="8" fillId="0" borderId="0"/>
    <xf numFmtId="0" fontId="7" fillId="0" borderId="0"/>
    <xf numFmtId="0" fontId="28" fillId="0" borderId="0"/>
    <xf numFmtId="0" fontId="7" fillId="0" borderId="0"/>
    <xf numFmtId="0" fontId="26" fillId="0" borderId="0"/>
    <xf numFmtId="0" fontId="7" fillId="0" borderId="0"/>
    <xf numFmtId="0" fontId="28" fillId="0" borderId="0"/>
    <xf numFmtId="0" fontId="24" fillId="0" borderId="0"/>
    <xf numFmtId="0" fontId="24" fillId="0" borderId="0"/>
    <xf numFmtId="0" fontId="6" fillId="0" borderId="0"/>
    <xf numFmtId="0" fontId="6" fillId="0" borderId="0"/>
    <xf numFmtId="0" fontId="6" fillId="0" borderId="0"/>
    <xf numFmtId="0" fontId="6" fillId="0" borderId="0"/>
    <xf numFmtId="0" fontId="28" fillId="0" borderId="0"/>
    <xf numFmtId="0" fontId="28" fillId="0" borderId="0"/>
    <xf numFmtId="0" fontId="5" fillId="0" borderId="0"/>
    <xf numFmtId="0" fontId="106" fillId="0" borderId="0"/>
    <xf numFmtId="0" fontId="4" fillId="0" borderId="0"/>
    <xf numFmtId="0" fontId="4" fillId="0" borderId="0"/>
    <xf numFmtId="0" fontId="4" fillId="0" borderId="0"/>
    <xf numFmtId="0" fontId="3" fillId="0" borderId="0"/>
    <xf numFmtId="0" fontId="3" fillId="0" borderId="0"/>
    <xf numFmtId="0" fontId="2" fillId="0" borderId="0"/>
    <xf numFmtId="0" fontId="22" fillId="0" borderId="0"/>
    <xf numFmtId="0" fontId="24" fillId="0" borderId="0"/>
    <xf numFmtId="0" fontId="2" fillId="0" borderId="0"/>
    <xf numFmtId="0" fontId="2" fillId="0" borderId="0"/>
    <xf numFmtId="0" fontId="1" fillId="0" borderId="0"/>
    <xf numFmtId="0" fontId="1" fillId="0" borderId="0"/>
  </cellStyleXfs>
  <cellXfs count="1174">
    <xf numFmtId="0" fontId="0" fillId="0" borderId="0" xfId="0"/>
    <xf numFmtId="0" fontId="32" fillId="0" borderId="0" xfId="53" applyFont="1" applyFill="1"/>
    <xf numFmtId="0" fontId="55" fillId="0" borderId="0" xfId="53" applyFont="1" applyBorder="1"/>
    <xf numFmtId="0" fontId="55" fillId="0" borderId="0" xfId="53" applyFont="1"/>
    <xf numFmtId="0" fontId="26" fillId="0" borderId="0" xfId="53" applyFont="1" applyBorder="1"/>
    <xf numFmtId="0" fontId="30" fillId="0" borderId="0" xfId="53" applyFont="1" applyBorder="1" applyAlignment="1">
      <alignment horizontal="right"/>
    </xf>
    <xf numFmtId="0" fontId="25" fillId="25" borderId="10" xfId="53" applyFont="1" applyFill="1" applyBorder="1"/>
    <xf numFmtId="0" fontId="25" fillId="25" borderId="11" xfId="53" applyFont="1" applyFill="1" applyBorder="1" applyAlignment="1">
      <alignment horizontal="center"/>
    </xf>
    <xf numFmtId="0" fontId="25" fillId="25" borderId="12" xfId="53" applyFont="1" applyFill="1" applyBorder="1" applyAlignment="1">
      <alignment horizontal="center"/>
    </xf>
    <xf numFmtId="0" fontId="26" fillId="25" borderId="5" xfId="53" applyFont="1" applyFill="1" applyBorder="1"/>
    <xf numFmtId="164" fontId="26" fillId="0" borderId="4" xfId="53" applyNumberFormat="1" applyFont="1" applyBorder="1"/>
    <xf numFmtId="164" fontId="26" fillId="0" borderId="13" xfId="53" applyNumberFormat="1" applyFont="1" applyBorder="1"/>
    <xf numFmtId="164" fontId="26" fillId="0" borderId="6" xfId="53" applyNumberFormat="1" applyFont="1" applyBorder="1"/>
    <xf numFmtId="0" fontId="25" fillId="25" borderId="7" xfId="53" applyFont="1" applyFill="1" applyBorder="1"/>
    <xf numFmtId="164" fontId="25" fillId="0" borderId="24" xfId="53" applyNumberFormat="1" applyFont="1" applyBorder="1"/>
    <xf numFmtId="164" fontId="25" fillId="0" borderId="8" xfId="53" applyNumberFormat="1" applyFont="1" applyBorder="1"/>
    <xf numFmtId="0" fontId="26" fillId="0" borderId="0" xfId="53" applyFont="1"/>
    <xf numFmtId="0" fontId="56" fillId="0" borderId="0" xfId="55" applyFont="1" applyFill="1"/>
    <xf numFmtId="0" fontId="56" fillId="0" borderId="0" xfId="53" applyFont="1"/>
    <xf numFmtId="0" fontId="56" fillId="0" borderId="0" xfId="53" applyFont="1" applyFill="1"/>
    <xf numFmtId="0" fontId="57" fillId="0" borderId="0" xfId="53" applyFont="1"/>
    <xf numFmtId="0" fontId="58" fillId="0" borderId="0" xfId="53" applyFont="1" applyFill="1"/>
    <xf numFmtId="0" fontId="58" fillId="0" borderId="0" xfId="53" applyFont="1"/>
    <xf numFmtId="0" fontId="26" fillId="0" borderId="0" xfId="53" applyFont="1" applyFill="1"/>
    <xf numFmtId="0" fontId="59" fillId="24" borderId="0" xfId="53" applyFont="1" applyFill="1" applyAlignment="1">
      <alignment vertical="center"/>
    </xf>
    <xf numFmtId="0" fontId="60" fillId="24" borderId="0" xfId="53" applyFont="1" applyFill="1" applyAlignment="1">
      <alignment vertical="center"/>
    </xf>
    <xf numFmtId="0" fontId="24" fillId="24" borderId="0" xfId="53" applyFont="1" applyFill="1" applyBorder="1" applyAlignment="1">
      <alignment vertical="center"/>
    </xf>
    <xf numFmtId="165" fontId="61" fillId="24" borderId="0" xfId="53" applyNumberFormat="1" applyFont="1" applyFill="1" applyBorder="1" applyAlignment="1">
      <alignment vertical="center"/>
    </xf>
    <xf numFmtId="165" fontId="62" fillId="24" borderId="0" xfId="53" applyNumberFormat="1" applyFont="1" applyFill="1" applyBorder="1" applyAlignment="1">
      <alignment vertical="center"/>
    </xf>
    <xf numFmtId="4" fontId="60" fillId="24" borderId="0" xfId="53" applyNumberFormat="1" applyFont="1" applyFill="1" applyAlignment="1">
      <alignment vertical="center"/>
    </xf>
    <xf numFmtId="166" fontId="53" fillId="24" borderId="0" xfId="53" applyNumberFormat="1" applyFont="1" applyFill="1" applyAlignment="1">
      <alignment vertical="center"/>
    </xf>
    <xf numFmtId="165" fontId="59" fillId="24" borderId="0" xfId="53" applyNumberFormat="1" applyFont="1" applyFill="1" applyAlignment="1">
      <alignment vertical="center"/>
    </xf>
    <xf numFmtId="0" fontId="63" fillId="24" borderId="0" xfId="53" applyFont="1" applyFill="1" applyBorder="1" applyAlignment="1">
      <alignment vertical="center" wrapText="1"/>
    </xf>
    <xf numFmtId="0" fontId="63" fillId="24" borderId="0" xfId="53" applyFont="1" applyFill="1" applyBorder="1" applyAlignment="1">
      <alignment vertical="center"/>
    </xf>
    <xf numFmtId="0" fontId="64" fillId="24" borderId="0" xfId="53" applyFont="1" applyFill="1" applyBorder="1" applyAlignment="1">
      <alignment vertical="center"/>
    </xf>
    <xf numFmtId="4" fontId="64" fillId="24" borderId="0" xfId="53" applyNumberFormat="1" applyFont="1" applyFill="1" applyBorder="1" applyAlignment="1">
      <alignment vertical="center"/>
    </xf>
    <xf numFmtId="166" fontId="65" fillId="24" borderId="0" xfId="53" applyNumberFormat="1" applyFont="1" applyFill="1" applyBorder="1" applyAlignment="1">
      <alignment vertical="center"/>
    </xf>
    <xf numFmtId="164" fontId="63" fillId="24" borderId="0" xfId="53" applyNumberFormat="1" applyFont="1" applyFill="1" applyBorder="1" applyAlignment="1">
      <alignment vertical="center"/>
    </xf>
    <xf numFmtId="0" fontId="60" fillId="24" borderId="0" xfId="53" applyFont="1" applyFill="1" applyBorder="1" applyAlignment="1">
      <alignment vertical="center"/>
    </xf>
    <xf numFmtId="166" fontId="65" fillId="24" borderId="0" xfId="53" applyNumberFormat="1" applyFont="1" applyFill="1" applyAlignment="1">
      <alignment vertical="center"/>
    </xf>
    <xf numFmtId="4" fontId="59" fillId="24" borderId="0" xfId="53" applyNumberFormat="1" applyFont="1" applyFill="1" applyAlignment="1">
      <alignment vertical="center"/>
    </xf>
    <xf numFmtId="0" fontId="52" fillId="0" borderId="0" xfId="53" applyFont="1" applyAlignment="1">
      <alignment vertical="center"/>
    </xf>
    <xf numFmtId="0" fontId="52" fillId="0" borderId="0" xfId="53" applyFont="1" applyBorder="1" applyAlignment="1">
      <alignment vertical="center"/>
    </xf>
    <xf numFmtId="0" fontId="54" fillId="0" borderId="0" xfId="53"/>
    <xf numFmtId="0" fontId="26" fillId="0" borderId="4" xfId="53" applyFont="1" applyBorder="1"/>
    <xf numFmtId="0" fontId="25" fillId="0" borderId="3" xfId="53" applyFont="1" applyFill="1" applyBorder="1" applyAlignment="1">
      <alignment horizontal="center"/>
    </xf>
    <xf numFmtId="0" fontId="32" fillId="0" borderId="0" xfId="55" applyFont="1" applyFill="1" applyAlignment="1"/>
    <xf numFmtId="0" fontId="32" fillId="0" borderId="0" xfId="55" applyFont="1" applyFill="1"/>
    <xf numFmtId="4" fontId="32" fillId="0" borderId="0" xfId="55" applyNumberFormat="1" applyFont="1" applyFill="1" applyAlignment="1">
      <alignment horizontal="right"/>
    </xf>
    <xf numFmtId="0" fontId="26" fillId="0" borderId="0" xfId="55" applyFont="1" applyFill="1" applyAlignment="1"/>
    <xf numFmtId="4" fontId="32" fillId="0" borderId="0" xfId="53" applyNumberFormat="1" applyFont="1" applyFill="1"/>
    <xf numFmtId="0" fontId="62" fillId="24" borderId="0" xfId="53" applyFont="1" applyFill="1" applyBorder="1" applyAlignment="1">
      <alignment horizontal="right" vertical="center" wrapText="1"/>
    </xf>
    <xf numFmtId="0" fontId="61" fillId="24" borderId="0" xfId="53" applyFont="1" applyFill="1" applyBorder="1" applyAlignment="1">
      <alignment vertical="center" wrapText="1"/>
    </xf>
    <xf numFmtId="4" fontId="66" fillId="24" borderId="3" xfId="53" applyNumberFormat="1" applyFont="1" applyFill="1" applyBorder="1" applyAlignment="1">
      <alignment vertical="center"/>
    </xf>
    <xf numFmtId="165" fontId="61" fillId="24" borderId="25" xfId="53" applyNumberFormat="1" applyFont="1" applyFill="1" applyBorder="1" applyAlignment="1">
      <alignment vertical="center"/>
    </xf>
    <xf numFmtId="4" fontId="66" fillId="24" borderId="0" xfId="53" applyNumberFormat="1" applyFont="1" applyFill="1" applyBorder="1" applyAlignment="1">
      <alignment vertical="center"/>
    </xf>
    <xf numFmtId="166" fontId="66" fillId="24" borderId="0" xfId="53" applyNumberFormat="1" applyFont="1" applyFill="1" applyAlignment="1">
      <alignment vertical="center"/>
    </xf>
    <xf numFmtId="0" fontId="62" fillId="24" borderId="0" xfId="53" applyFont="1" applyFill="1" applyBorder="1" applyAlignment="1">
      <alignment vertical="center" wrapText="1"/>
    </xf>
    <xf numFmtId="4" fontId="53" fillId="24" borderId="3" xfId="53" applyNumberFormat="1" applyFont="1" applyFill="1" applyBorder="1" applyAlignment="1">
      <alignment vertical="center"/>
    </xf>
    <xf numFmtId="165" fontId="62" fillId="24" borderId="25" xfId="53" applyNumberFormat="1" applyFont="1" applyFill="1" applyBorder="1" applyAlignment="1">
      <alignment vertical="center"/>
    </xf>
    <xf numFmtId="4" fontId="53" fillId="24" borderId="0" xfId="53" applyNumberFormat="1" applyFont="1" applyFill="1" applyBorder="1" applyAlignment="1">
      <alignment vertical="center"/>
    </xf>
    <xf numFmtId="0" fontId="67" fillId="24" borderId="0" xfId="53" applyFont="1" applyFill="1" applyBorder="1" applyAlignment="1">
      <alignment vertical="center" wrapText="1"/>
    </xf>
    <xf numFmtId="4" fontId="68" fillId="24" borderId="1" xfId="53" applyNumberFormat="1" applyFont="1" applyFill="1" applyBorder="1" applyAlignment="1">
      <alignment vertical="center"/>
    </xf>
    <xf numFmtId="165" fontId="62" fillId="24" borderId="26" xfId="53" applyNumberFormat="1" applyFont="1" applyFill="1" applyBorder="1" applyAlignment="1">
      <alignment vertical="center"/>
    </xf>
    <xf numFmtId="4" fontId="68" fillId="24" borderId="0" xfId="53" applyNumberFormat="1" applyFont="1" applyFill="1" applyBorder="1" applyAlignment="1">
      <alignment vertical="center"/>
    </xf>
    <xf numFmtId="166" fontId="69" fillId="24" borderId="0" xfId="53" applyNumberFormat="1" applyFont="1" applyFill="1" applyBorder="1" applyAlignment="1">
      <alignment vertical="center"/>
    </xf>
    <xf numFmtId="4" fontId="24" fillId="24" borderId="0" xfId="53" applyNumberFormat="1" applyFont="1" applyFill="1" applyBorder="1" applyAlignment="1">
      <alignment vertical="center"/>
    </xf>
    <xf numFmtId="166" fontId="53" fillId="24" borderId="0" xfId="53" applyNumberFormat="1" applyFont="1" applyFill="1" applyBorder="1" applyAlignment="1">
      <alignment vertical="center"/>
    </xf>
    <xf numFmtId="164" fontId="62" fillId="24" borderId="0" xfId="53" applyNumberFormat="1" applyFont="1" applyFill="1" applyBorder="1" applyAlignment="1">
      <alignment vertical="center"/>
    </xf>
    <xf numFmtId="0" fontId="59" fillId="24" borderId="0" xfId="53" applyFont="1" applyFill="1" applyBorder="1" applyAlignment="1">
      <alignment vertical="center"/>
    </xf>
    <xf numFmtId="0" fontId="32" fillId="0" borderId="0" xfId="53" applyFont="1" applyBorder="1" applyAlignment="1">
      <alignment vertical="center" wrapText="1"/>
    </xf>
    <xf numFmtId="0" fontId="26" fillId="0" borderId="0" xfId="53" applyFont="1" applyBorder="1" applyAlignment="1">
      <alignment horizontal="center" vertical="center"/>
    </xf>
    <xf numFmtId="0" fontId="25" fillId="0" borderId="0" xfId="53" applyFont="1" applyBorder="1" applyAlignment="1">
      <alignment horizontal="center" vertical="center" wrapText="1"/>
    </xf>
    <xf numFmtId="0" fontId="26" fillId="0" borderId="0" xfId="53" applyFont="1" applyBorder="1" applyAlignment="1">
      <alignment vertical="center"/>
    </xf>
    <xf numFmtId="0" fontId="26" fillId="0" borderId="0" xfId="53" applyFont="1" applyBorder="1" applyAlignment="1">
      <alignment vertical="center" wrapText="1"/>
    </xf>
    <xf numFmtId="4" fontId="26" fillId="0" borderId="0" xfId="53" applyNumberFormat="1" applyFont="1" applyBorder="1" applyAlignment="1">
      <alignment vertical="center"/>
    </xf>
    <xf numFmtId="0" fontId="25" fillId="0" borderId="0" xfId="53" applyFont="1" applyBorder="1" applyAlignment="1">
      <alignment vertical="center" wrapText="1"/>
    </xf>
    <xf numFmtId="4" fontId="25" fillId="0" borderId="2" xfId="53" applyNumberFormat="1" applyFont="1" applyBorder="1" applyAlignment="1">
      <alignment vertical="center"/>
    </xf>
    <xf numFmtId="4" fontId="25" fillId="0" borderId="0" xfId="53" applyNumberFormat="1" applyFont="1" applyBorder="1" applyAlignment="1">
      <alignment vertical="center"/>
    </xf>
    <xf numFmtId="0" fontId="27" fillId="0" borderId="0" xfId="53" applyFont="1"/>
    <xf numFmtId="0" fontId="70" fillId="0" borderId="0" xfId="53" applyFont="1"/>
    <xf numFmtId="0" fontId="55" fillId="0" borderId="0" xfId="53" applyFont="1" applyFill="1" applyBorder="1"/>
    <xf numFmtId="4" fontId="26" fillId="0" borderId="13" xfId="0" applyNumberFormat="1" applyFont="1" applyFill="1" applyBorder="1" applyAlignment="1">
      <alignment vertical="center"/>
    </xf>
    <xf numFmtId="0" fontId="54" fillId="0" borderId="0" xfId="53" applyBorder="1"/>
    <xf numFmtId="0" fontId="26" fillId="0" borderId="0" xfId="0" applyFont="1" applyBorder="1" applyAlignment="1">
      <alignment vertical="center" wrapText="1"/>
    </xf>
    <xf numFmtId="3" fontId="26" fillId="0" borderId="0" xfId="0" applyNumberFormat="1" applyFont="1" applyFill="1" applyBorder="1" applyAlignment="1">
      <alignment horizontal="right" vertical="center"/>
    </xf>
    <xf numFmtId="3" fontId="26" fillId="0" borderId="0" xfId="0" applyNumberFormat="1" applyFont="1" applyBorder="1" applyAlignment="1">
      <alignment horizontal="right" vertical="center"/>
    </xf>
    <xf numFmtId="167" fontId="26" fillId="0" borderId="0" xfId="0" applyNumberFormat="1" applyFont="1" applyBorder="1" applyAlignment="1">
      <alignment horizontal="right" vertical="center"/>
    </xf>
    <xf numFmtId="0" fontId="26" fillId="0" borderId="0" xfId="0" applyFont="1" applyFill="1" applyBorder="1" applyAlignment="1">
      <alignment vertical="center" wrapText="1"/>
    </xf>
    <xf numFmtId="167" fontId="26" fillId="0" borderId="0" xfId="0" applyNumberFormat="1" applyFont="1" applyFill="1" applyBorder="1" applyAlignment="1">
      <alignment horizontal="right" vertical="center"/>
    </xf>
    <xf numFmtId="2" fontId="53" fillId="24" borderId="0" xfId="53" applyNumberFormat="1" applyFont="1" applyFill="1" applyAlignment="1">
      <alignment vertical="center"/>
    </xf>
    <xf numFmtId="4" fontId="26" fillId="0" borderId="13" xfId="0" applyNumberFormat="1" applyFont="1" applyBorder="1" applyAlignment="1">
      <alignment horizontal="right" vertical="center"/>
    </xf>
    <xf numFmtId="0" fontId="25" fillId="0" borderId="0" xfId="0" applyFont="1" applyBorder="1" applyAlignment="1">
      <alignment horizontal="center" vertical="center"/>
    </xf>
    <xf numFmtId="0" fontId="25" fillId="0" borderId="0" xfId="0" applyFont="1" applyFill="1" applyBorder="1" applyAlignment="1">
      <alignment horizontal="center" vertical="center" wrapText="1"/>
    </xf>
    <xf numFmtId="0" fontId="25" fillId="0" borderId="0" xfId="0" applyFont="1" applyFill="1" applyBorder="1" applyAlignment="1">
      <alignment vertical="center" wrapText="1"/>
    </xf>
    <xf numFmtId="3" fontId="25" fillId="0" borderId="0" xfId="0" applyNumberFormat="1" applyFont="1" applyFill="1" applyBorder="1" applyAlignment="1">
      <alignment horizontal="right" vertical="center"/>
    </xf>
    <xf numFmtId="4" fontId="26" fillId="0" borderId="0" xfId="57" applyNumberFormat="1" applyFont="1" applyFill="1" applyBorder="1" applyAlignment="1">
      <alignment vertical="center"/>
    </xf>
    <xf numFmtId="168" fontId="32" fillId="0" borderId="0" xfId="53" applyNumberFormat="1" applyFont="1" applyFill="1"/>
    <xf numFmtId="168" fontId="26" fillId="0" borderId="0" xfId="53" applyNumberFormat="1" applyFont="1" applyBorder="1" applyAlignment="1">
      <alignment vertical="center"/>
    </xf>
    <xf numFmtId="0" fontId="59" fillId="0" borderId="0" xfId="53" applyFont="1" applyFill="1" applyAlignment="1">
      <alignment vertical="center"/>
    </xf>
    <xf numFmtId="4" fontId="66" fillId="0" borderId="0" xfId="53" applyNumberFormat="1" applyFont="1" applyFill="1" applyBorder="1" applyAlignment="1">
      <alignment vertical="center"/>
    </xf>
    <xf numFmtId="4" fontId="53" fillId="0" borderId="0" xfId="53" applyNumberFormat="1" applyFont="1" applyFill="1" applyBorder="1" applyAlignment="1">
      <alignment vertical="center"/>
    </xf>
    <xf numFmtId="2" fontId="53" fillId="0" borderId="0" xfId="53" applyNumberFormat="1" applyFont="1" applyFill="1" applyAlignment="1">
      <alignment vertical="center"/>
    </xf>
    <xf numFmtId="166" fontId="53" fillId="0" borderId="0" xfId="53" applyNumberFormat="1" applyFont="1" applyFill="1" applyAlignment="1">
      <alignment vertical="center"/>
    </xf>
    <xf numFmtId="4" fontId="68" fillId="0" borderId="0" xfId="53" applyNumberFormat="1" applyFont="1" applyFill="1" applyBorder="1" applyAlignment="1">
      <alignment vertical="center"/>
    </xf>
    <xf numFmtId="166" fontId="69" fillId="0" borderId="0" xfId="53" applyNumberFormat="1" applyFont="1" applyFill="1" applyBorder="1" applyAlignment="1">
      <alignment vertical="center"/>
    </xf>
    <xf numFmtId="0" fontId="26" fillId="0" borderId="0" xfId="0" applyFont="1" applyAlignment="1">
      <alignment horizontal="center"/>
    </xf>
    <xf numFmtId="0" fontId="26" fillId="0" borderId="0" xfId="0" applyFont="1"/>
    <xf numFmtId="3" fontId="26" fillId="0" borderId="3" xfId="0" applyNumberFormat="1" applyFont="1" applyBorder="1" applyAlignment="1">
      <alignment horizontal="right"/>
    </xf>
    <xf numFmtId="164" fontId="26" fillId="0" borderId="33" xfId="0" applyNumberFormat="1" applyFont="1" applyBorder="1" applyAlignment="1">
      <alignment horizontal="right"/>
    </xf>
    <xf numFmtId="0" fontId="25" fillId="0" borderId="0" xfId="50" applyFont="1" applyAlignment="1">
      <alignment horizontal="center"/>
    </xf>
    <xf numFmtId="0" fontId="25" fillId="0" borderId="0" xfId="50" applyFont="1" applyAlignment="1">
      <alignment wrapText="1"/>
    </xf>
    <xf numFmtId="3" fontId="25" fillId="0" borderId="0" xfId="50" applyNumberFormat="1" applyFont="1"/>
    <xf numFmtId="3" fontId="26" fillId="0" borderId="0" xfId="50" applyNumberFormat="1" applyFont="1" applyAlignment="1">
      <alignment horizontal="right"/>
    </xf>
    <xf numFmtId="164" fontId="26" fillId="0" borderId="0" xfId="50" applyNumberFormat="1" applyFont="1" applyAlignment="1">
      <alignment horizontal="left"/>
    </xf>
    <xf numFmtId="169" fontId="26" fillId="0" borderId="0" xfId="50" applyNumberFormat="1" applyFont="1"/>
    <xf numFmtId="0" fontId="26" fillId="0" borderId="0" xfId="50" applyFont="1" applyAlignment="1">
      <alignment horizontal="center"/>
    </xf>
    <xf numFmtId="0" fontId="26" fillId="0" borderId="0" xfId="50" applyFont="1" applyAlignment="1">
      <alignment wrapText="1"/>
    </xf>
    <xf numFmtId="3" fontId="26" fillId="0" borderId="0" xfId="50" applyNumberFormat="1" applyFont="1"/>
    <xf numFmtId="164" fontId="26" fillId="0" borderId="0" xfId="50" applyNumberFormat="1" applyFont="1" applyAlignment="1">
      <alignment horizontal="right"/>
    </xf>
    <xf numFmtId="0" fontId="27" fillId="0" borderId="0" xfId="50" applyFont="1" applyAlignment="1">
      <alignment horizontal="center" wrapText="1"/>
    </xf>
    <xf numFmtId="0" fontId="27" fillId="0" borderId="0" xfId="50" applyFont="1" applyAlignment="1">
      <alignment horizontal="left"/>
    </xf>
    <xf numFmtId="0" fontId="27" fillId="0" borderId="0" xfId="50" applyFont="1" applyAlignment="1">
      <alignment wrapText="1"/>
    </xf>
    <xf numFmtId="3" fontId="27" fillId="0" borderId="0" xfId="50" applyNumberFormat="1" applyFont="1"/>
    <xf numFmtId="0" fontId="25" fillId="0" borderId="29" xfId="50" applyFont="1" applyBorder="1" applyAlignment="1">
      <alignment horizontal="center" vertical="center" wrapText="1"/>
    </xf>
    <xf numFmtId="0" fontId="25" fillId="0" borderId="30" xfId="50" applyFont="1" applyBorder="1" applyAlignment="1">
      <alignment horizontal="center" vertical="center" wrapText="1"/>
    </xf>
    <xf numFmtId="3" fontId="25" fillId="0" borderId="30" xfId="50" applyNumberFormat="1" applyFont="1" applyBorder="1" applyAlignment="1">
      <alignment horizontal="center" vertical="center" wrapText="1"/>
    </xf>
    <xf numFmtId="164" fontId="25" fillId="0" borderId="31" xfId="50" applyNumberFormat="1" applyFont="1" applyBorder="1" applyAlignment="1">
      <alignment horizontal="center" vertical="center" wrapText="1"/>
    </xf>
    <xf numFmtId="169" fontId="24" fillId="0" borderId="0" xfId="50" applyNumberFormat="1"/>
    <xf numFmtId="0" fontId="25" fillId="0" borderId="41" xfId="50" applyFont="1" applyBorder="1" applyAlignment="1">
      <alignment horizontal="center"/>
    </xf>
    <xf numFmtId="0" fontId="25" fillId="0" borderId="42" xfId="50" applyFont="1" applyBorder="1" applyAlignment="1">
      <alignment horizontal="left"/>
    </xf>
    <xf numFmtId="0" fontId="26" fillId="0" borderId="0" xfId="50" applyFont="1"/>
    <xf numFmtId="0" fontId="25" fillId="0" borderId="32" xfId="50" applyFont="1" applyBorder="1" applyAlignment="1">
      <alignment horizontal="center"/>
    </xf>
    <xf numFmtId="0" fontId="25" fillId="0" borderId="36" xfId="50" applyFont="1" applyBorder="1" applyAlignment="1">
      <alignment horizontal="left"/>
    </xf>
    <xf numFmtId="0" fontId="25" fillId="0" borderId="34" xfId="50" applyFont="1" applyBorder="1" applyAlignment="1">
      <alignment horizontal="center"/>
    </xf>
    <xf numFmtId="0" fontId="25" fillId="0" borderId="29" xfId="50" applyFont="1" applyBorder="1" applyAlignment="1">
      <alignment horizontal="left"/>
    </xf>
    <xf numFmtId="0" fontId="24" fillId="0" borderId="0" xfId="56"/>
    <xf numFmtId="0" fontId="24" fillId="0" borderId="0" xfId="56" applyAlignment="1">
      <alignment horizontal="center"/>
    </xf>
    <xf numFmtId="0" fontId="76" fillId="0" borderId="0" xfId="52" applyFont="1"/>
    <xf numFmtId="0" fontId="30" fillId="0" borderId="0" xfId="68" applyFont="1" applyAlignment="1">
      <alignment horizontal="center" vertical="center"/>
    </xf>
    <xf numFmtId="0" fontId="30" fillId="0" borderId="0" xfId="68" applyFont="1" applyAlignment="1">
      <alignment horizontal="right" vertical="center"/>
    </xf>
    <xf numFmtId="0" fontId="30" fillId="0" borderId="0" xfId="68" applyFont="1" applyAlignment="1">
      <alignment vertical="center"/>
    </xf>
    <xf numFmtId="0" fontId="80" fillId="0" borderId="0" xfId="68" applyFont="1" applyAlignment="1">
      <alignment horizontal="right" vertical="justify"/>
    </xf>
    <xf numFmtId="0" fontId="80" fillId="0" borderId="0" xfId="68" applyFont="1" applyAlignment="1">
      <alignment horizontal="left" vertical="center" wrapText="1"/>
    </xf>
    <xf numFmtId="0" fontId="32" fillId="0" borderId="76" xfId="68" applyFont="1" applyBorder="1" applyAlignment="1">
      <alignment horizontal="center" vertical="center" wrapText="1"/>
    </xf>
    <xf numFmtId="3" fontId="32" fillId="0" borderId="78" xfId="68" applyNumberFormat="1" applyFont="1" applyBorder="1" applyAlignment="1">
      <alignment vertical="center"/>
    </xf>
    <xf numFmtId="3" fontId="32" fillId="0" borderId="4" xfId="68" applyNumberFormat="1" applyFont="1" applyBorder="1" applyAlignment="1">
      <alignment horizontal="right" vertical="center"/>
    </xf>
    <xf numFmtId="0" fontId="32" fillId="27" borderId="51" xfId="68" applyFont="1" applyFill="1" applyBorder="1" applyAlignment="1">
      <alignment vertical="center" wrapText="1"/>
    </xf>
    <xf numFmtId="3" fontId="80" fillId="28" borderId="45" xfId="68" applyNumberFormat="1" applyFont="1" applyFill="1" applyBorder="1" applyAlignment="1">
      <alignment vertical="center"/>
    </xf>
    <xf numFmtId="0" fontId="32" fillId="0" borderId="76" xfId="68" applyFont="1" applyBorder="1" applyAlignment="1">
      <alignment horizontal="center" vertical="center"/>
    </xf>
    <xf numFmtId="3" fontId="32" fillId="0" borderId="38" xfId="68" applyNumberFormat="1" applyFont="1" applyBorder="1" applyAlignment="1">
      <alignment horizontal="justify" vertical="center" wrapText="1"/>
    </xf>
    <xf numFmtId="3" fontId="32" fillId="0" borderId="28" xfId="68" applyNumberFormat="1" applyFont="1" applyBorder="1" applyAlignment="1">
      <alignment horizontal="right" vertical="center"/>
    </xf>
    <xf numFmtId="3" fontId="80" fillId="27" borderId="75" xfId="68" applyNumberFormat="1" applyFont="1" applyFill="1" applyBorder="1" applyAlignment="1">
      <alignment horizontal="justify" vertical="justify"/>
    </xf>
    <xf numFmtId="0" fontId="32" fillId="0" borderId="13" xfId="68" applyFont="1" applyBorder="1" applyAlignment="1">
      <alignment horizontal="center" vertical="center" wrapText="1"/>
    </xf>
    <xf numFmtId="0" fontId="85" fillId="0" borderId="0" xfId="68" applyFont="1" applyAlignment="1">
      <alignment vertical="center"/>
    </xf>
    <xf numFmtId="0" fontId="32" fillId="0" borderId="13" xfId="68" applyFont="1" applyBorder="1" applyAlignment="1">
      <alignment horizontal="center" vertical="center"/>
    </xf>
    <xf numFmtId="0" fontId="32" fillId="0" borderId="9" xfId="68" applyFont="1" applyBorder="1" applyAlignment="1">
      <alignment horizontal="center" vertical="center"/>
    </xf>
    <xf numFmtId="172" fontId="84" fillId="0" borderId="9" xfId="90" applyNumberFormat="1" applyFont="1" applyBorder="1" applyAlignment="1">
      <alignment horizontal="center" vertical="center" wrapText="1"/>
    </xf>
    <xf numFmtId="172" fontId="84" fillId="0" borderId="13" xfId="90" applyNumberFormat="1" applyFont="1" applyBorder="1" applyAlignment="1">
      <alignment horizontal="center" vertical="center" wrapText="1"/>
    </xf>
    <xf numFmtId="172" fontId="84" fillId="0" borderId="83" xfId="90" applyNumberFormat="1" applyFont="1" applyBorder="1" applyAlignment="1">
      <alignment horizontal="center" vertical="center" wrapText="1"/>
    </xf>
    <xf numFmtId="0" fontId="30" fillId="0" borderId="29" xfId="68" applyFont="1" applyBorder="1" applyAlignment="1">
      <alignment horizontal="center" vertical="center"/>
    </xf>
    <xf numFmtId="0" fontId="30" fillId="0" borderId="47" xfId="68" applyFont="1" applyBorder="1" applyAlignment="1">
      <alignment horizontal="justify" vertical="justify"/>
    </xf>
    <xf numFmtId="0" fontId="30" fillId="0" borderId="0" xfId="68" applyFont="1" applyAlignment="1">
      <alignment horizontal="justify" vertical="justify"/>
    </xf>
    <xf numFmtId="4" fontId="80" fillId="26" borderId="5" xfId="95" applyNumberFormat="1" applyFont="1" applyFill="1" applyBorder="1" applyAlignment="1" applyProtection="1">
      <alignment horizontal="left" vertical="center" wrapText="1"/>
      <protection locked="0"/>
    </xf>
    <xf numFmtId="3" fontId="80" fillId="26" borderId="4" xfId="95" applyNumberFormat="1" applyFont="1" applyFill="1" applyBorder="1" applyAlignment="1" applyProtection="1">
      <alignment horizontal="right" vertical="center"/>
      <protection locked="0"/>
    </xf>
    <xf numFmtId="0" fontId="32" fillId="0" borderId="0" xfId="95" applyFont="1" applyAlignment="1" applyProtection="1">
      <alignment vertical="center"/>
      <protection locked="0"/>
    </xf>
    <xf numFmtId="0" fontId="26" fillId="0" borderId="0" xfId="1" applyFont="1"/>
    <xf numFmtId="4" fontId="32" fillId="0" borderId="88" xfId="1" applyNumberFormat="1" applyFont="1" applyBorder="1" applyAlignment="1">
      <alignment vertical="center"/>
    </xf>
    <xf numFmtId="0" fontId="32" fillId="0" borderId="0" xfId="1" applyFont="1"/>
    <xf numFmtId="4" fontId="32" fillId="0" borderId="4" xfId="1" applyNumberFormat="1" applyFont="1" applyBorder="1" applyAlignment="1">
      <alignment vertical="center"/>
    </xf>
    <xf numFmtId="0" fontId="80" fillId="0" borderId="0" xfId="1" applyFont="1" applyAlignment="1">
      <alignment vertical="center"/>
    </xf>
    <xf numFmtId="4" fontId="32" fillId="24" borderId="4" xfId="1" applyNumberFormat="1" applyFont="1" applyFill="1" applyBorder="1" applyAlignment="1">
      <alignment horizontal="right" vertical="center"/>
    </xf>
    <xf numFmtId="4" fontId="32" fillId="0" borderId="4" xfId="1" applyNumberFormat="1" applyFont="1" applyBorder="1" applyAlignment="1">
      <alignment horizontal="right" vertical="center"/>
    </xf>
    <xf numFmtId="4" fontId="86" fillId="0" borderId="0" xfId="0" applyNumberFormat="1" applyFont="1" applyAlignment="1">
      <alignment horizontal="left" vertical="center"/>
    </xf>
    <xf numFmtId="0" fontId="26" fillId="0" borderId="0" xfId="0" applyFont="1" applyAlignment="1">
      <alignment horizontal="center" vertical="center"/>
    </xf>
    <xf numFmtId="0" fontId="26" fillId="0" borderId="0" xfId="1" applyFont="1" applyAlignment="1">
      <alignment horizontal="center" vertical="center"/>
    </xf>
    <xf numFmtId="0" fontId="26" fillId="0" borderId="0" xfId="1" applyFont="1" applyAlignment="1">
      <alignment vertical="center"/>
    </xf>
    <xf numFmtId="4" fontId="80" fillId="26" borderId="57" xfId="95" applyNumberFormat="1" applyFont="1" applyFill="1" applyBorder="1" applyAlignment="1" applyProtection="1">
      <alignment horizontal="left" vertical="center" wrapText="1"/>
      <protection locked="0"/>
    </xf>
    <xf numFmtId="3" fontId="80" fillId="26" borderId="58" xfId="95" applyNumberFormat="1" applyFont="1" applyFill="1" applyBorder="1" applyAlignment="1" applyProtection="1">
      <alignment horizontal="right" vertical="center"/>
      <protection locked="0"/>
    </xf>
    <xf numFmtId="3" fontId="32" fillId="0" borderId="12" xfId="68" applyNumberFormat="1" applyFont="1" applyBorder="1" applyAlignment="1">
      <alignment horizontal="right" vertical="center"/>
    </xf>
    <xf numFmtId="3" fontId="32" fillId="0" borderId="6" xfId="68" applyNumberFormat="1" applyFont="1" applyBorder="1" applyAlignment="1">
      <alignment horizontal="right" vertical="center"/>
    </xf>
    <xf numFmtId="3" fontId="32" fillId="0" borderId="12" xfId="68" applyNumberFormat="1" applyFont="1" applyBorder="1" applyAlignment="1">
      <alignment vertical="center"/>
    </xf>
    <xf numFmtId="3" fontId="32" fillId="0" borderId="6" xfId="68" applyNumberFormat="1" applyFont="1" applyBorder="1" applyAlignment="1">
      <alignment vertical="center"/>
    </xf>
    <xf numFmtId="3" fontId="32" fillId="0" borderId="10" xfId="68" applyNumberFormat="1" applyFont="1" applyBorder="1" applyAlignment="1">
      <alignment horizontal="right" vertical="center"/>
    </xf>
    <xf numFmtId="3" fontId="32" fillId="0" borderId="88" xfId="68" applyNumberFormat="1" applyFont="1" applyBorder="1" applyAlignment="1">
      <alignment horizontal="right" vertical="center"/>
    </xf>
    <xf numFmtId="3" fontId="32" fillId="0" borderId="5" xfId="68" applyNumberFormat="1" applyFont="1" applyBorder="1" applyAlignment="1">
      <alignment horizontal="right" vertical="center"/>
    </xf>
    <xf numFmtId="3" fontId="32" fillId="0" borderId="50" xfId="68" applyNumberFormat="1" applyFont="1" applyBorder="1" applyAlignment="1">
      <alignment horizontal="right" vertical="center"/>
    </xf>
    <xf numFmtId="3" fontId="80" fillId="28" borderId="29" xfId="68" applyNumberFormat="1" applyFont="1" applyFill="1" applyBorder="1" applyAlignment="1">
      <alignment vertical="center"/>
    </xf>
    <xf numFmtId="3" fontId="80" fillId="28" borderId="31" xfId="68" applyNumberFormat="1" applyFont="1" applyFill="1" applyBorder="1" applyAlignment="1">
      <alignment vertical="center"/>
    </xf>
    <xf numFmtId="3" fontId="80" fillId="28" borderId="30" xfId="68" applyNumberFormat="1" applyFont="1" applyFill="1" applyBorder="1" applyAlignment="1">
      <alignment vertical="center"/>
    </xf>
    <xf numFmtId="3" fontId="32" fillId="0" borderId="13" xfId="68" applyNumberFormat="1" applyFont="1" applyBorder="1" applyAlignment="1">
      <alignment horizontal="right" vertical="center"/>
    </xf>
    <xf numFmtId="3" fontId="32" fillId="0" borderId="13" xfId="68" applyNumberFormat="1" applyFont="1" applyBorder="1" applyAlignment="1">
      <alignment vertical="center"/>
    </xf>
    <xf numFmtId="0" fontId="32" fillId="0" borderId="38" xfId="94" applyFont="1" applyBorder="1" applyAlignment="1">
      <alignment horizontal="justify" vertical="center" wrapText="1"/>
    </xf>
    <xf numFmtId="3" fontId="32" fillId="0" borderId="89" xfId="68" applyNumberFormat="1" applyFont="1" applyBorder="1" applyAlignment="1">
      <alignment horizontal="justify" vertical="center"/>
    </xf>
    <xf numFmtId="3" fontId="32" fillId="0" borderId="9" xfId="68" applyNumberFormat="1" applyFont="1" applyBorder="1" applyAlignment="1">
      <alignment vertical="center"/>
    </xf>
    <xf numFmtId="4" fontId="32" fillId="26" borderId="88" xfId="1" applyNumberFormat="1" applyFont="1" applyFill="1" applyBorder="1" applyAlignment="1">
      <alignment vertical="center"/>
    </xf>
    <xf numFmtId="4" fontId="32" fillId="26" borderId="4" xfId="1" applyNumberFormat="1" applyFont="1" applyFill="1" applyBorder="1" applyAlignment="1">
      <alignment vertical="center"/>
    </xf>
    <xf numFmtId="0" fontId="80" fillId="26" borderId="4" xfId="1" applyFont="1" applyFill="1" applyBorder="1" applyAlignment="1">
      <alignment horizontal="left" vertical="center" wrapText="1"/>
    </xf>
    <xf numFmtId="0" fontId="32" fillId="0" borderId="0" xfId="1" applyFont="1" applyAlignment="1">
      <alignment vertical="center"/>
    </xf>
    <xf numFmtId="0" fontId="32" fillId="0" borderId="0" xfId="1" applyFont="1" applyAlignment="1">
      <alignment horizontal="center" vertical="center"/>
    </xf>
    <xf numFmtId="0" fontId="32" fillId="0" borderId="0" xfId="1" applyFont="1" applyAlignment="1">
      <alignment vertical="center" wrapText="1"/>
    </xf>
    <xf numFmtId="4" fontId="32" fillId="0" borderId="0" xfId="1" applyNumberFormat="1" applyFont="1" applyAlignment="1">
      <alignment vertical="center"/>
    </xf>
    <xf numFmtId="0" fontId="88" fillId="0" borderId="0" xfId="1" applyFont="1" applyAlignment="1">
      <alignment vertical="center"/>
    </xf>
    <xf numFmtId="0" fontId="32" fillId="0" borderId="0" xfId="1" applyFont="1" applyAlignment="1">
      <alignment horizontal="left" vertical="center"/>
    </xf>
    <xf numFmtId="0" fontId="80" fillId="0" borderId="0" xfId="1" applyFont="1" applyAlignment="1">
      <alignment horizontal="right"/>
    </xf>
    <xf numFmtId="4" fontId="80" fillId="0" borderId="88" xfId="1" applyNumberFormat="1" applyFont="1" applyBorder="1" applyAlignment="1">
      <alignment horizontal="center" vertical="center" wrapText="1"/>
    </xf>
    <xf numFmtId="4" fontId="88" fillId="0" borderId="6" xfId="1" applyNumberFormat="1" applyFont="1" applyBorder="1" applyAlignment="1">
      <alignment horizontal="right" vertical="center"/>
    </xf>
    <xf numFmtId="4" fontId="80" fillId="0" borderId="55" xfId="1" applyNumberFormat="1" applyFont="1" applyBorder="1" applyAlignment="1">
      <alignment vertical="center"/>
    </xf>
    <xf numFmtId="4" fontId="89" fillId="0" borderId="8" xfId="1" applyNumberFormat="1" applyFont="1" applyBorder="1" applyAlignment="1">
      <alignment horizontal="right" vertical="center"/>
    </xf>
    <xf numFmtId="0" fontId="80" fillId="0" borderId="0" xfId="1" applyFont="1" applyAlignment="1">
      <alignment vertical="center" wrapText="1"/>
    </xf>
    <xf numFmtId="4" fontId="80" fillId="0" borderId="0" xfId="1" applyNumberFormat="1" applyFont="1" applyAlignment="1">
      <alignment vertical="center"/>
    </xf>
    <xf numFmtId="0" fontId="89" fillId="0" borderId="0" xfId="1" applyFont="1" applyAlignment="1">
      <alignment vertical="center"/>
    </xf>
    <xf numFmtId="0" fontId="90" fillId="0" borderId="0" xfId="1" applyFont="1" applyAlignment="1">
      <alignment vertical="center"/>
    </xf>
    <xf numFmtId="0" fontId="80" fillId="0" borderId="57" xfId="1" applyFont="1" applyBorder="1" applyAlignment="1">
      <alignment horizontal="center" vertical="center" wrapText="1"/>
    </xf>
    <xf numFmtId="0" fontId="80" fillId="0" borderId="58" xfId="1" applyFont="1" applyBorder="1" applyAlignment="1">
      <alignment horizontal="center" vertical="center" wrapText="1"/>
    </xf>
    <xf numFmtId="4" fontId="80" fillId="0" borderId="58" xfId="1" applyNumberFormat="1" applyFont="1" applyBorder="1" applyAlignment="1">
      <alignment horizontal="center" vertical="center" wrapText="1"/>
    </xf>
    <xf numFmtId="4" fontId="80" fillId="0" borderId="31" xfId="1" applyNumberFormat="1" applyFont="1" applyBorder="1" applyAlignment="1">
      <alignment horizontal="center" vertical="center" wrapText="1"/>
    </xf>
    <xf numFmtId="0" fontId="32" fillId="0" borderId="74" xfId="1" applyFont="1" applyBorder="1" applyAlignment="1">
      <alignment vertical="center" wrapText="1"/>
    </xf>
    <xf numFmtId="4" fontId="32" fillId="0" borderId="74" xfId="1" applyNumberFormat="1" applyFont="1" applyBorder="1" applyAlignment="1">
      <alignment vertical="center"/>
    </xf>
    <xf numFmtId="0" fontId="32" fillId="0" borderId="74" xfId="1" applyFont="1" applyBorder="1" applyAlignment="1">
      <alignment vertical="center"/>
    </xf>
    <xf numFmtId="0" fontId="88" fillId="0" borderId="74" xfId="1" applyFont="1" applyBorder="1" applyAlignment="1">
      <alignment horizontal="right" vertical="center"/>
    </xf>
    <xf numFmtId="0" fontId="32" fillId="0" borderId="74" xfId="1" applyFont="1" applyBorder="1" applyAlignment="1">
      <alignment horizontal="center" vertical="center"/>
    </xf>
    <xf numFmtId="0" fontId="32" fillId="0" borderId="75" xfId="1" applyFont="1" applyBorder="1" applyAlignment="1">
      <alignment horizontal="left"/>
    </xf>
    <xf numFmtId="4" fontId="32" fillId="0" borderId="90" xfId="1" applyNumberFormat="1" applyFont="1" applyBorder="1" applyAlignment="1">
      <alignment horizontal="center" vertical="center" wrapText="1"/>
    </xf>
    <xf numFmtId="4" fontId="88" fillId="0" borderId="4" xfId="1" applyNumberFormat="1" applyFont="1" applyBorder="1" applyAlignment="1">
      <alignment horizontal="right" vertical="center"/>
    </xf>
    <xf numFmtId="4" fontId="32" fillId="0" borderId="4" xfId="1" applyNumberFormat="1" applyFont="1" applyBorder="1" applyAlignment="1">
      <alignment vertical="center" wrapText="1"/>
    </xf>
    <xf numFmtId="4" fontId="80" fillId="0" borderId="55" xfId="1" applyNumberFormat="1" applyFont="1" applyBorder="1" applyAlignment="1">
      <alignment horizontal="right" vertical="center" wrapText="1"/>
    </xf>
    <xf numFmtId="4" fontId="89" fillId="0" borderId="24" xfId="1" applyNumberFormat="1" applyFont="1" applyBorder="1" applyAlignment="1">
      <alignment horizontal="right" vertical="center" wrapText="1"/>
    </xf>
    <xf numFmtId="4" fontId="32" fillId="0" borderId="55" xfId="1" applyNumberFormat="1" applyFont="1" applyBorder="1" applyAlignment="1">
      <alignment horizontal="center" vertical="center" wrapText="1"/>
    </xf>
    <xf numFmtId="0" fontId="80" fillId="0" borderId="74" xfId="1" applyFont="1" applyBorder="1" applyAlignment="1">
      <alignment vertical="center" wrapText="1"/>
    </xf>
    <xf numFmtId="4" fontId="80" fillId="0" borderId="74" xfId="1" applyNumberFormat="1" applyFont="1" applyBorder="1" applyAlignment="1">
      <alignment vertical="center"/>
    </xf>
    <xf numFmtId="0" fontId="80" fillId="0" borderId="74" xfId="1" applyFont="1" applyBorder="1" applyAlignment="1">
      <alignment vertical="center"/>
    </xf>
    <xf numFmtId="0" fontId="80" fillId="24" borderId="51" xfId="1" applyFont="1" applyFill="1" applyBorder="1" applyAlignment="1">
      <alignment vertical="center" wrapText="1"/>
    </xf>
    <xf numFmtId="4" fontId="80" fillId="0" borderId="51" xfId="1" applyNumberFormat="1" applyFont="1" applyBorder="1" applyAlignment="1">
      <alignment vertical="center"/>
    </xf>
    <xf numFmtId="0" fontId="80" fillId="0" borderId="51" xfId="1" applyFont="1" applyBorder="1" applyAlignment="1">
      <alignment vertical="center"/>
    </xf>
    <xf numFmtId="0" fontId="88" fillId="0" borderId="51" xfId="1" applyFont="1" applyBorder="1" applyAlignment="1">
      <alignment horizontal="right" vertical="center"/>
    </xf>
    <xf numFmtId="4" fontId="32" fillId="0" borderId="4" xfId="1" applyNumberFormat="1" applyFont="1" applyBorder="1" applyAlignment="1">
      <alignment horizontal="center" vertical="center" wrapText="1"/>
    </xf>
    <xf numFmtId="4" fontId="32" fillId="24" borderId="4" xfId="1" applyNumberFormat="1" applyFont="1" applyFill="1" applyBorder="1" applyAlignment="1">
      <alignment horizontal="center" vertical="center" wrapText="1"/>
    </xf>
    <xf numFmtId="4" fontId="80" fillId="24" borderId="55" xfId="1" applyNumberFormat="1" applyFont="1" applyFill="1" applyBorder="1" applyAlignment="1">
      <alignment horizontal="right" vertical="center" wrapText="1"/>
    </xf>
    <xf numFmtId="4" fontId="89" fillId="0" borderId="55" xfId="1" applyNumberFormat="1" applyFont="1" applyBorder="1" applyAlignment="1">
      <alignment horizontal="right" vertical="center" wrapText="1"/>
    </xf>
    <xf numFmtId="4" fontId="32" fillId="0" borderId="8" xfId="1" applyNumberFormat="1" applyFont="1" applyBorder="1" applyAlignment="1">
      <alignment horizontal="justify" vertical="center" wrapText="1"/>
    </xf>
    <xf numFmtId="4" fontId="32" fillId="0" borderId="0" xfId="1" applyNumberFormat="1" applyFont="1" applyAlignment="1">
      <alignment vertical="center" wrapText="1"/>
    </xf>
    <xf numFmtId="4" fontId="88" fillId="0" borderId="0" xfId="1" applyNumberFormat="1" applyFont="1" applyAlignment="1">
      <alignment vertical="center"/>
    </xf>
    <xf numFmtId="4" fontId="32" fillId="0" borderId="0" xfId="1" applyNumberFormat="1" applyFont="1" applyAlignment="1">
      <alignment horizontal="center" vertical="center"/>
    </xf>
    <xf numFmtId="4" fontId="32" fillId="0" borderId="0" xfId="1" applyNumberFormat="1" applyFont="1" applyAlignment="1">
      <alignment horizontal="left" vertical="center"/>
    </xf>
    <xf numFmtId="4" fontId="90" fillId="0" borderId="0" xfId="1" applyNumberFormat="1" applyFont="1" applyAlignment="1">
      <alignment vertical="center"/>
    </xf>
    <xf numFmtId="4" fontId="80" fillId="0" borderId="12" xfId="1" applyNumberFormat="1" applyFont="1" applyBorder="1" applyAlignment="1">
      <alignment horizontal="center" vertical="center" wrapText="1"/>
    </xf>
    <xf numFmtId="4" fontId="32" fillId="0" borderId="0" xfId="1" applyNumberFormat="1" applyFont="1" applyAlignment="1">
      <alignment horizontal="center" vertical="center" wrapText="1"/>
    </xf>
    <xf numFmtId="4" fontId="32" fillId="0" borderId="0" xfId="1" applyNumberFormat="1" applyFont="1" applyAlignment="1">
      <alignment horizontal="left" vertical="center" wrapText="1"/>
    </xf>
    <xf numFmtId="0" fontId="80" fillId="0" borderId="29" xfId="1" applyFont="1" applyBorder="1"/>
    <xf numFmtId="0" fontId="88" fillId="0" borderId="10" xfId="1" applyFont="1" applyBorder="1" applyAlignment="1">
      <alignment horizontal="center" vertical="center" wrapText="1"/>
    </xf>
    <xf numFmtId="4" fontId="88" fillId="0" borderId="84" xfId="1" applyNumberFormat="1" applyFont="1" applyBorder="1" applyAlignment="1">
      <alignment horizontal="right" vertical="center"/>
    </xf>
    <xf numFmtId="0" fontId="32" fillId="0" borderId="12" xfId="1" applyFont="1" applyBorder="1" applyAlignment="1">
      <alignment horizontal="justify" vertical="center" wrapText="1"/>
    </xf>
    <xf numFmtId="0" fontId="88" fillId="0" borderId="5" xfId="1" applyFont="1" applyBorder="1" applyAlignment="1">
      <alignment horizontal="center" vertical="center" wrapText="1"/>
    </xf>
    <xf numFmtId="0" fontId="32" fillId="0" borderId="50" xfId="1" applyFont="1" applyBorder="1" applyAlignment="1">
      <alignment horizontal="justify" vertical="center" wrapText="1"/>
    </xf>
    <xf numFmtId="0" fontId="32" fillId="0" borderId="6" xfId="1" applyFont="1" applyBorder="1" applyAlignment="1">
      <alignment horizontal="justify" vertical="center" wrapText="1"/>
    </xf>
    <xf numFmtId="4" fontId="32" fillId="0" borderId="82" xfId="1" applyNumberFormat="1" applyFont="1" applyBorder="1" applyAlignment="1">
      <alignment horizontal="center" vertical="center" wrapText="1"/>
    </xf>
    <xf numFmtId="0" fontId="91" fillId="0" borderId="0" xfId="1" applyFont="1" applyAlignment="1">
      <alignment vertical="center" wrapText="1"/>
    </xf>
    <xf numFmtId="0" fontId="32" fillId="0" borderId="4" xfId="1" applyFont="1" applyBorder="1" applyAlignment="1">
      <alignment vertical="center" wrapText="1"/>
    </xf>
    <xf numFmtId="0" fontId="32" fillId="0" borderId="13" xfId="1" applyFont="1" applyBorder="1" applyAlignment="1">
      <alignment vertical="center" wrapText="1"/>
    </xf>
    <xf numFmtId="0" fontId="32" fillId="0" borderId="8" xfId="1" applyFont="1" applyBorder="1" applyAlignment="1">
      <alignment horizontal="justify" vertical="center" wrapText="1"/>
    </xf>
    <xf numFmtId="0" fontId="80" fillId="0" borderId="34" xfId="1" applyFont="1" applyBorder="1"/>
    <xf numFmtId="0" fontId="32" fillId="0" borderId="51" xfId="1" applyFont="1" applyBorder="1" applyAlignment="1">
      <alignment horizontal="center" vertical="center"/>
    </xf>
    <xf numFmtId="0" fontId="32" fillId="0" borderId="52" xfId="1" applyFont="1" applyBorder="1" applyAlignment="1">
      <alignment horizontal="justify" vertical="center" wrapText="1"/>
    </xf>
    <xf numFmtId="0" fontId="32" fillId="0" borderId="75" xfId="1" applyFont="1" applyBorder="1" applyAlignment="1">
      <alignment horizontal="justify" vertical="center" wrapText="1"/>
    </xf>
    <xf numFmtId="0" fontId="32" fillId="0" borderId="5" xfId="1" applyFont="1" applyBorder="1" applyAlignment="1">
      <alignment horizontal="left" vertical="center"/>
    </xf>
    <xf numFmtId="0" fontId="32" fillId="0" borderId="4" xfId="1" applyFont="1" applyBorder="1" applyAlignment="1">
      <alignment horizontal="left" vertical="center" wrapText="1"/>
    </xf>
    <xf numFmtId="0" fontId="32" fillId="0" borderId="31" xfId="1" applyFont="1" applyBorder="1" applyAlignment="1">
      <alignment horizontal="justify" vertical="center" wrapText="1"/>
    </xf>
    <xf numFmtId="0" fontId="83" fillId="0" borderId="13" xfId="1" applyFont="1" applyBorder="1" applyAlignment="1">
      <alignment vertical="center" wrapText="1"/>
    </xf>
    <xf numFmtId="0" fontId="75" fillId="0" borderId="0" xfId="101" applyFont="1" applyAlignment="1">
      <alignment vertical="center"/>
    </xf>
    <xf numFmtId="173" fontId="75" fillId="0" borderId="0" xfId="101" applyNumberFormat="1" applyFont="1" applyAlignment="1">
      <alignment vertical="center"/>
    </xf>
    <xf numFmtId="0" fontId="75" fillId="0" borderId="0" xfId="101" applyFont="1" applyAlignment="1">
      <alignment vertical="center" wrapText="1"/>
    </xf>
    <xf numFmtId="4" fontId="26" fillId="0" borderId="0" xfId="101" applyNumberFormat="1" applyFont="1" applyAlignment="1">
      <alignment horizontal="right"/>
    </xf>
    <xf numFmtId="173" fontId="25" fillId="0" borderId="57" xfId="101" applyNumberFormat="1" applyFont="1" applyBorder="1" applyAlignment="1">
      <alignment horizontal="center" vertical="center"/>
    </xf>
    <xf numFmtId="0" fontId="25" fillId="0" borderId="58" xfId="101" applyFont="1" applyBorder="1" applyAlignment="1">
      <alignment horizontal="center" vertical="center" wrapText="1"/>
    </xf>
    <xf numFmtId="4" fontId="25" fillId="0" borderId="31" xfId="101" applyNumberFormat="1" applyFont="1" applyBorder="1" applyAlignment="1">
      <alignment horizontal="center" vertical="center" wrapText="1"/>
    </xf>
    <xf numFmtId="4" fontId="25" fillId="0" borderId="31" xfId="101" applyNumberFormat="1" applyFont="1" applyBorder="1" applyAlignment="1">
      <alignment vertical="center"/>
    </xf>
    <xf numFmtId="4" fontId="25" fillId="0" borderId="0" xfId="101" applyNumberFormat="1" applyFont="1" applyAlignment="1">
      <alignment vertical="center"/>
    </xf>
    <xf numFmtId="4" fontId="75" fillId="0" borderId="0" xfId="101" applyNumberFormat="1" applyFont="1" applyAlignment="1">
      <alignment vertical="center"/>
    </xf>
    <xf numFmtId="173" fontId="75" fillId="0" borderId="0" xfId="101" applyNumberFormat="1" applyFont="1"/>
    <xf numFmtId="0" fontId="75" fillId="0" borderId="0" xfId="101" applyFont="1"/>
    <xf numFmtId="0" fontId="25" fillId="0" borderId="58" xfId="101" applyFont="1" applyBorder="1" applyAlignment="1">
      <alignment horizontal="center" vertical="center"/>
    </xf>
    <xf numFmtId="173" fontId="26" fillId="0" borderId="5" xfId="101" applyNumberFormat="1" applyFont="1" applyBorder="1" applyAlignment="1">
      <alignment horizontal="center" vertical="center"/>
    </xf>
    <xf numFmtId="0" fontId="26" fillId="0" borderId="4" xfId="101" applyFont="1" applyBorder="1" applyAlignment="1">
      <alignment vertical="center" wrapText="1"/>
    </xf>
    <xf numFmtId="4" fontId="75" fillId="0" borderId="0" xfId="101" applyNumberFormat="1" applyFont="1"/>
    <xf numFmtId="173" fontId="75" fillId="0" borderId="0" xfId="101" applyNumberFormat="1" applyFont="1" applyAlignment="1">
      <alignment horizontal="center" vertical="center"/>
    </xf>
    <xf numFmtId="0" fontId="26" fillId="0" borderId="0" xfId="101" applyFont="1" applyAlignment="1">
      <alignment horizontal="right"/>
    </xf>
    <xf numFmtId="0" fontId="26" fillId="0" borderId="0" xfId="101" applyFont="1" applyAlignment="1">
      <alignment vertical="center"/>
    </xf>
    <xf numFmtId="4" fontId="26" fillId="29" borderId="6" xfId="77" applyNumberFormat="1" applyFont="1" applyFill="1" applyBorder="1" applyAlignment="1">
      <alignment vertical="center"/>
    </xf>
    <xf numFmtId="0" fontId="52" fillId="0" borderId="0" xfId="101" applyFont="1" applyAlignment="1">
      <alignment vertical="center"/>
    </xf>
    <xf numFmtId="173" fontId="52" fillId="0" borderId="0" xfId="101" applyNumberFormat="1" applyFont="1" applyAlignment="1">
      <alignment horizontal="center" vertical="center"/>
    </xf>
    <xf numFmtId="0" fontId="52" fillId="0" borderId="0" xfId="101" applyFont="1" applyAlignment="1">
      <alignment vertical="center" wrapText="1"/>
    </xf>
    <xf numFmtId="0" fontId="75" fillId="0" borderId="0" xfId="101" applyFont="1" applyAlignment="1" applyProtection="1">
      <alignment horizontal="left" vertical="center"/>
      <protection locked="0"/>
    </xf>
    <xf numFmtId="0" fontId="30" fillId="0" borderId="13" xfId="77" applyFont="1" applyBorder="1" applyAlignment="1">
      <alignment horizontal="left" vertical="center" wrapText="1"/>
    </xf>
    <xf numFmtId="0" fontId="75" fillId="0" borderId="0" xfId="101" applyFont="1" applyAlignment="1" applyProtection="1">
      <alignment vertical="center"/>
      <protection locked="0"/>
    </xf>
    <xf numFmtId="0" fontId="30" fillId="0" borderId="13" xfId="77" applyFont="1" applyBorder="1" applyAlignment="1">
      <alignment vertical="center" wrapText="1"/>
    </xf>
    <xf numFmtId="49" fontId="30" fillId="0" borderId="13" xfId="77" applyNumberFormat="1" applyFont="1" applyBorder="1" applyAlignment="1">
      <alignment vertical="center" wrapText="1"/>
    </xf>
    <xf numFmtId="49" fontId="30" fillId="29" borderId="13" xfId="77" applyNumberFormat="1" applyFont="1" applyFill="1" applyBorder="1" applyAlignment="1">
      <alignment vertical="center" wrapText="1"/>
    </xf>
    <xf numFmtId="0" fontId="30" fillId="0" borderId="9" xfId="77" applyFont="1" applyBorder="1" applyAlignment="1">
      <alignment horizontal="left" vertical="center" wrapText="1"/>
    </xf>
    <xf numFmtId="0" fontId="30" fillId="29" borderId="13" xfId="77" applyFont="1" applyFill="1" applyBorder="1" applyAlignment="1">
      <alignment horizontal="left" vertical="center" wrapText="1"/>
    </xf>
    <xf numFmtId="4" fontId="30" fillId="29" borderId="6" xfId="77" applyNumberFormat="1" applyFont="1" applyFill="1" applyBorder="1" applyAlignment="1">
      <alignment vertical="center"/>
    </xf>
    <xf numFmtId="4" fontId="30" fillId="29" borderId="13" xfId="77" applyNumberFormat="1" applyFont="1" applyFill="1" applyBorder="1" applyAlignment="1">
      <alignment horizontal="left" vertical="center" wrapText="1"/>
    </xf>
    <xf numFmtId="4" fontId="30" fillId="0" borderId="13" xfId="77" applyNumberFormat="1" applyFont="1" applyBorder="1" applyAlignment="1">
      <alignment horizontal="left" vertical="center" wrapText="1"/>
    </xf>
    <xf numFmtId="4" fontId="52" fillId="0" borderId="0" xfId="101" applyNumberFormat="1" applyFont="1" applyAlignment="1">
      <alignment vertical="center"/>
    </xf>
    <xf numFmtId="173" fontId="75" fillId="0" borderId="0" xfId="101" applyNumberFormat="1" applyFont="1" applyAlignment="1">
      <alignment horizontal="center"/>
    </xf>
    <xf numFmtId="0" fontId="75" fillId="0" borderId="0" xfId="101" applyFont="1" applyAlignment="1">
      <alignment wrapText="1"/>
    </xf>
    <xf numFmtId="0" fontId="26" fillId="0" borderId="0" xfId="101" applyFont="1"/>
    <xf numFmtId="173" fontId="26" fillId="0" borderId="5" xfId="77" applyNumberFormat="1" applyFont="1" applyBorder="1" applyAlignment="1">
      <alignment horizontal="center" vertical="center"/>
    </xf>
    <xf numFmtId="0" fontId="26" fillId="0" borderId="4" xfId="77" applyFont="1" applyBorder="1" applyAlignment="1">
      <alignment vertical="center" wrapText="1"/>
    </xf>
    <xf numFmtId="0" fontId="75" fillId="0" borderId="0" xfId="0" applyFont="1"/>
    <xf numFmtId="0" fontId="80" fillId="0" borderId="0" xfId="0" applyFont="1" applyAlignment="1">
      <alignment vertical="center"/>
    </xf>
    <xf numFmtId="0" fontId="80" fillId="0" borderId="0" xfId="0" applyFont="1" applyAlignment="1">
      <alignment horizontal="center" vertical="center"/>
    </xf>
    <xf numFmtId="49" fontId="80" fillId="30" borderId="4" xfId="0" applyNumberFormat="1" applyFont="1" applyFill="1" applyBorder="1" applyAlignment="1">
      <alignment horizontal="center" vertical="center"/>
    </xf>
    <xf numFmtId="0" fontId="26" fillId="0" borderId="0" xfId="0" applyFont="1" applyAlignment="1">
      <alignment vertical="center"/>
    </xf>
    <xf numFmtId="0" fontId="26" fillId="29" borderId="0" xfId="0" applyFont="1" applyFill="1" applyAlignment="1">
      <alignment vertical="center"/>
    </xf>
    <xf numFmtId="49" fontId="95" fillId="31" borderId="4" xfId="0" applyNumberFormat="1" applyFont="1" applyFill="1" applyBorder="1" applyAlignment="1">
      <alignment horizontal="left" vertical="center" wrapText="1"/>
    </xf>
    <xf numFmtId="49" fontId="95" fillId="31" borderId="13" xfId="0" applyNumberFormat="1" applyFont="1" applyFill="1" applyBorder="1" applyAlignment="1">
      <alignment horizontal="center" vertical="center" wrapText="1"/>
    </xf>
    <xf numFmtId="174" fontId="95" fillId="30" borderId="4" xfId="0" applyNumberFormat="1" applyFont="1" applyFill="1" applyBorder="1" applyAlignment="1">
      <alignment horizontal="right" vertical="center" wrapText="1"/>
    </xf>
    <xf numFmtId="49" fontId="80" fillId="31" borderId="4" xfId="0" applyNumberFormat="1" applyFont="1" applyFill="1" applyBorder="1" applyAlignment="1">
      <alignment horizontal="left" vertical="center" wrapText="1"/>
    </xf>
    <xf numFmtId="174" fontId="96" fillId="29" borderId="28" xfId="0" applyNumberFormat="1" applyFont="1" applyFill="1" applyBorder="1" applyAlignment="1">
      <alignment horizontal="right" vertical="center" wrapText="1"/>
    </xf>
    <xf numFmtId="0" fontId="97" fillId="0" borderId="0" xfId="0" applyFont="1" applyAlignment="1">
      <alignment vertical="center"/>
    </xf>
    <xf numFmtId="0" fontId="26" fillId="0" borderId="40" xfId="0" applyFont="1" applyBorder="1" applyAlignment="1">
      <alignment vertical="center"/>
    </xf>
    <xf numFmtId="175" fontId="96" fillId="29" borderId="40" xfId="0" applyNumberFormat="1" applyFont="1" applyFill="1" applyBorder="1" applyAlignment="1">
      <alignment horizontal="right" vertical="center" wrapText="1"/>
    </xf>
    <xf numFmtId="1" fontId="95" fillId="30" borderId="4" xfId="0" applyNumberFormat="1" applyFont="1" applyFill="1" applyBorder="1" applyAlignment="1">
      <alignment horizontal="center" vertical="center" wrapText="1"/>
    </xf>
    <xf numFmtId="175" fontId="95" fillId="30" borderId="4" xfId="0" applyNumberFormat="1" applyFont="1" applyFill="1" applyBorder="1" applyAlignment="1">
      <alignment horizontal="center" vertical="center" wrapText="1"/>
    </xf>
    <xf numFmtId="49" fontId="80" fillId="31" borderId="4" xfId="0" applyNumberFormat="1" applyFont="1" applyFill="1" applyBorder="1" applyAlignment="1">
      <alignment horizontal="center" vertical="center"/>
    </xf>
    <xf numFmtId="4" fontId="80" fillId="30" borderId="4" xfId="0" applyNumberFormat="1" applyFont="1" applyFill="1" applyBorder="1" applyAlignment="1">
      <alignment horizontal="center" vertical="center"/>
    </xf>
    <xf numFmtId="49" fontId="95" fillId="30" borderId="4" xfId="0" applyNumberFormat="1" applyFont="1" applyFill="1" applyBorder="1" applyAlignment="1">
      <alignment horizontal="left" vertical="center" wrapText="1"/>
    </xf>
    <xf numFmtId="49" fontId="95" fillId="30" borderId="4" xfId="0" applyNumberFormat="1" applyFont="1" applyFill="1" applyBorder="1" applyAlignment="1">
      <alignment horizontal="center" vertical="center" wrapText="1"/>
    </xf>
    <xf numFmtId="49" fontId="80" fillId="30" borderId="4" xfId="0" applyNumberFormat="1" applyFont="1" applyFill="1" applyBorder="1" applyAlignment="1">
      <alignment horizontal="left" vertical="center" wrapText="1"/>
    </xf>
    <xf numFmtId="49" fontId="80" fillId="30" borderId="4" xfId="0" applyNumberFormat="1" applyFont="1" applyFill="1" applyBorder="1" applyAlignment="1">
      <alignment horizontal="center" vertical="center" wrapText="1"/>
    </xf>
    <xf numFmtId="175" fontId="95" fillId="30" borderId="4" xfId="0" applyNumberFormat="1" applyFont="1" applyFill="1" applyBorder="1" applyAlignment="1">
      <alignment horizontal="right" vertical="center" wrapText="1"/>
    </xf>
    <xf numFmtId="49" fontId="95" fillId="31" borderId="4" xfId="0" applyNumberFormat="1" applyFont="1" applyFill="1" applyBorder="1" applyAlignment="1">
      <alignment horizontal="center" vertical="center" wrapText="1"/>
    </xf>
    <xf numFmtId="1" fontId="95" fillId="31" borderId="4" xfId="0" applyNumberFormat="1" applyFont="1" applyFill="1" applyBorder="1" applyAlignment="1">
      <alignment horizontal="center" vertical="center" wrapText="1"/>
    </xf>
    <xf numFmtId="174" fontId="95" fillId="30" borderId="28" xfId="0" applyNumberFormat="1" applyFont="1" applyFill="1" applyBorder="1" applyAlignment="1">
      <alignment horizontal="center" vertical="center" wrapText="1"/>
    </xf>
    <xf numFmtId="0" fontId="26" fillId="29" borderId="0" xfId="0" applyFont="1" applyFill="1" applyAlignment="1">
      <alignment vertical="center" wrapText="1"/>
    </xf>
    <xf numFmtId="0" fontId="25" fillId="29" borderId="0" xfId="0" applyFont="1" applyFill="1" applyAlignment="1">
      <alignment vertical="center"/>
    </xf>
    <xf numFmtId="0" fontId="26" fillId="0" borderId="0" xfId="0" applyFont="1" applyAlignment="1">
      <alignment vertical="top"/>
    </xf>
    <xf numFmtId="0" fontId="25" fillId="31" borderId="4" xfId="0" applyFont="1" applyFill="1" applyBorder="1" applyAlignment="1">
      <alignment horizontal="center" vertical="center"/>
    </xf>
    <xf numFmtId="0" fontId="26" fillId="29" borderId="0" xfId="0" applyFont="1" applyFill="1"/>
    <xf numFmtId="49" fontId="95" fillId="30" borderId="28" xfId="0" applyNumberFormat="1" applyFont="1" applyFill="1" applyBorder="1" applyAlignment="1">
      <alignment horizontal="center" vertical="center" wrapText="1"/>
    </xf>
    <xf numFmtId="49" fontId="80" fillId="30" borderId="28" xfId="0" applyNumberFormat="1" applyFont="1" applyFill="1" applyBorder="1" applyAlignment="1">
      <alignment horizontal="center" vertical="center" wrapText="1"/>
    </xf>
    <xf numFmtId="4" fontId="80" fillId="30" borderId="4" xfId="0" applyNumberFormat="1" applyFont="1" applyFill="1" applyBorder="1" applyAlignment="1">
      <alignment horizontal="right" vertical="center" wrapText="1"/>
    </xf>
    <xf numFmtId="4" fontId="80" fillId="30" borderId="4" xfId="0" quotePrefix="1" applyNumberFormat="1" applyFont="1" applyFill="1" applyBorder="1" applyAlignment="1">
      <alignment horizontal="right" vertical="center" wrapText="1"/>
    </xf>
    <xf numFmtId="0" fontId="27" fillId="0" borderId="0" xfId="0" applyFont="1" applyAlignment="1">
      <alignment vertical="center"/>
    </xf>
    <xf numFmtId="4" fontId="80" fillId="0" borderId="4" xfId="100" applyNumberFormat="1" applyFont="1" applyFill="1" applyBorder="1" applyAlignment="1">
      <alignment vertical="center"/>
    </xf>
    <xf numFmtId="0" fontId="32" fillId="0" borderId="0" xfId="60" applyFont="1" applyFill="1"/>
    <xf numFmtId="0" fontId="80" fillId="0" borderId="0" xfId="102" applyFont="1" applyFill="1" applyAlignment="1">
      <alignment horizontal="center" wrapText="1"/>
    </xf>
    <xf numFmtId="0" fontId="32" fillId="0" borderId="0" xfId="102" applyFont="1" applyFill="1" applyAlignment="1">
      <alignment horizontal="right" wrapText="1"/>
    </xf>
    <xf numFmtId="0" fontId="32" fillId="0" borderId="0" xfId="60" applyFont="1" applyFill="1" applyAlignment="1"/>
    <xf numFmtId="0" fontId="32" fillId="0" borderId="0" xfId="60" applyFont="1" applyFill="1" applyAlignment="1">
      <alignment vertical="center"/>
    </xf>
    <xf numFmtId="0" fontId="80" fillId="0" borderId="13" xfId="60" applyFont="1" applyFill="1" applyBorder="1" applyAlignment="1"/>
    <xf numFmtId="4" fontId="32" fillId="0" borderId="37" xfId="60" applyNumberFormat="1" applyFont="1" applyFill="1" applyBorder="1" applyAlignment="1"/>
    <xf numFmtId="0" fontId="32" fillId="0" borderId="82" xfId="60" applyFont="1" applyFill="1" applyBorder="1" applyAlignment="1">
      <alignment wrapText="1"/>
    </xf>
    <xf numFmtId="0" fontId="80" fillId="0" borderId="13" xfId="60" applyFont="1" applyFill="1" applyBorder="1" applyAlignment="1">
      <alignment vertical="center" wrapText="1"/>
    </xf>
    <xf numFmtId="4" fontId="80" fillId="0" borderId="4" xfId="66" applyNumberFormat="1" applyFont="1" applyFill="1" applyBorder="1" applyAlignment="1">
      <alignment vertical="center"/>
    </xf>
    <xf numFmtId="0" fontId="32" fillId="0" borderId="82" xfId="66" applyFont="1" applyFill="1" applyBorder="1" applyAlignment="1">
      <alignment vertical="center" wrapText="1"/>
    </xf>
    <xf numFmtId="0" fontId="104" fillId="0" borderId="0" xfId="66" applyFont="1" applyFill="1"/>
    <xf numFmtId="4" fontId="32" fillId="0" borderId="37" xfId="60" applyNumberFormat="1" applyFont="1" applyFill="1" applyBorder="1"/>
    <xf numFmtId="0" fontId="80" fillId="0" borderId="4" xfId="60" applyFont="1" applyFill="1" applyBorder="1" applyAlignment="1">
      <alignment vertical="center" wrapText="1"/>
    </xf>
    <xf numFmtId="0" fontId="32" fillId="0" borderId="4" xfId="66" applyFont="1" applyFill="1" applyBorder="1" applyAlignment="1">
      <alignment vertical="center" wrapText="1"/>
    </xf>
    <xf numFmtId="0" fontId="104" fillId="0" borderId="0" xfId="66" applyFont="1" applyAlignment="1">
      <alignment vertical="center"/>
    </xf>
    <xf numFmtId="4" fontId="32" fillId="0" borderId="0" xfId="60" applyNumberFormat="1" applyFont="1" applyFill="1" applyBorder="1" applyAlignment="1">
      <alignment vertical="center"/>
    </xf>
    <xf numFmtId="0" fontId="32" fillId="0" borderId="25" xfId="60" applyFont="1" applyFill="1" applyBorder="1" applyAlignment="1">
      <alignment vertical="center" wrapText="1"/>
    </xf>
    <xf numFmtId="0" fontId="80" fillId="0" borderId="4" xfId="66" applyFont="1" applyFill="1" applyBorder="1" applyAlignment="1">
      <alignment vertical="center" wrapText="1"/>
    </xf>
    <xf numFmtId="0" fontId="105" fillId="0" borderId="0" xfId="66" applyFont="1" applyAlignment="1">
      <alignment vertical="center"/>
    </xf>
    <xf numFmtId="0" fontId="80" fillId="0" borderId="82" xfId="66" applyFont="1" applyFill="1" applyBorder="1" applyAlignment="1">
      <alignment vertical="center" wrapText="1"/>
    </xf>
    <xf numFmtId="0" fontId="32" fillId="0" borderId="13" xfId="60" applyFont="1" applyFill="1" applyBorder="1"/>
    <xf numFmtId="0" fontId="80" fillId="0" borderId="13" xfId="60" applyFont="1" applyFill="1" applyBorder="1" applyAlignment="1">
      <alignment vertical="center"/>
    </xf>
    <xf numFmtId="4" fontId="80" fillId="0" borderId="4" xfId="60" applyNumberFormat="1" applyFont="1" applyFill="1" applyBorder="1" applyAlignment="1">
      <alignment vertical="center"/>
    </xf>
    <xf numFmtId="0" fontId="80" fillId="0" borderId="82" xfId="60" applyFont="1" applyFill="1" applyBorder="1" applyAlignment="1">
      <alignment vertical="center" wrapText="1"/>
    </xf>
    <xf numFmtId="0" fontId="80" fillId="0" borderId="0" xfId="60" applyFont="1" applyFill="1"/>
    <xf numFmtId="4" fontId="32" fillId="0" borderId="0" xfId="60" applyNumberFormat="1" applyFont="1" applyFill="1" applyAlignment="1">
      <alignment vertical="center"/>
    </xf>
    <xf numFmtId="0" fontId="32" fillId="0" borderId="0" xfId="60" applyFont="1" applyFill="1" applyAlignment="1">
      <alignment vertical="center" wrapText="1"/>
    </xf>
    <xf numFmtId="0" fontId="32" fillId="0" borderId="0" xfId="100" applyFont="1" applyFill="1"/>
    <xf numFmtId="0" fontId="53" fillId="0" borderId="0" xfId="60" applyFont="1" applyFill="1" applyAlignment="1">
      <alignment wrapText="1"/>
    </xf>
    <xf numFmtId="0" fontId="32" fillId="0" borderId="0" xfId="60" applyFont="1" applyFill="1" applyAlignment="1">
      <alignment horizontal="right" wrapText="1"/>
    </xf>
    <xf numFmtId="0" fontId="80" fillId="0" borderId="4" xfId="60" applyFont="1" applyFill="1" applyBorder="1" applyAlignment="1">
      <alignment horizontal="center" vertical="center" wrapText="1"/>
    </xf>
    <xf numFmtId="0" fontId="80" fillId="0" borderId="1" xfId="60" applyFont="1" applyFill="1" applyBorder="1" applyAlignment="1">
      <alignment wrapText="1"/>
    </xf>
    <xf numFmtId="0" fontId="80" fillId="0" borderId="2" xfId="60" applyFont="1" applyFill="1" applyBorder="1" applyAlignment="1">
      <alignment wrapText="1"/>
    </xf>
    <xf numFmtId="0" fontId="80" fillId="0" borderId="26" xfId="60" applyFont="1" applyFill="1" applyBorder="1" applyAlignment="1">
      <alignment wrapText="1"/>
    </xf>
    <xf numFmtId="0" fontId="24" fillId="0" borderId="25" xfId="60" applyFont="1" applyFill="1" applyBorder="1" applyAlignment="1">
      <alignment vertical="center" wrapText="1"/>
    </xf>
    <xf numFmtId="0" fontId="26" fillId="0" borderId="3" xfId="60" applyFont="1" applyFill="1" applyBorder="1"/>
    <xf numFmtId="0" fontId="24" fillId="0" borderId="4" xfId="60" applyFont="1" applyFill="1" applyBorder="1" applyAlignment="1">
      <alignment vertical="center" wrapText="1"/>
    </xf>
    <xf numFmtId="0" fontId="32" fillId="0" borderId="0" xfId="102" applyFont="1" applyFill="1" applyAlignment="1">
      <alignment vertical="center"/>
    </xf>
    <xf numFmtId="0" fontId="32" fillId="0" borderId="0" xfId="102" applyFont="1" applyFill="1" applyBorder="1" applyAlignment="1">
      <alignment horizontal="left" vertical="center" wrapText="1"/>
    </xf>
    <xf numFmtId="0" fontId="32" fillId="0" borderId="0" xfId="102" applyFont="1" applyFill="1" applyAlignment="1">
      <alignment vertical="center" wrapText="1"/>
    </xf>
    <xf numFmtId="0" fontId="32" fillId="0" borderId="0" xfId="102" applyFont="1" applyFill="1" applyAlignment="1">
      <alignment horizontal="right" vertical="center" wrapText="1"/>
    </xf>
    <xf numFmtId="0" fontId="80" fillId="0" borderId="4" xfId="60" applyFont="1" applyFill="1" applyBorder="1" applyAlignment="1">
      <alignment vertical="center"/>
    </xf>
    <xf numFmtId="4" fontId="80" fillId="0" borderId="4" xfId="67" applyNumberFormat="1" applyFont="1" applyFill="1" applyBorder="1" applyAlignment="1">
      <alignment vertical="center" wrapText="1"/>
    </xf>
    <xf numFmtId="0" fontId="80" fillId="0" borderId="82" xfId="67" applyFont="1" applyFill="1" applyBorder="1" applyAlignment="1">
      <alignment vertical="center" wrapText="1"/>
    </xf>
    <xf numFmtId="0" fontId="105" fillId="0" borderId="0" xfId="67" applyFont="1" applyFill="1" applyAlignment="1">
      <alignment vertical="center" wrapText="1"/>
    </xf>
    <xf numFmtId="4" fontId="24" fillId="0" borderId="0" xfId="60" applyNumberFormat="1" applyFont="1" applyFill="1" applyAlignment="1">
      <alignment vertical="center"/>
    </xf>
    <xf numFmtId="4" fontId="80" fillId="0" borderId="0" xfId="2" applyNumberFormat="1" applyFont="1" applyFill="1" applyBorder="1" applyAlignment="1">
      <alignment vertical="center"/>
    </xf>
    <xf numFmtId="0" fontId="32" fillId="0" borderId="0" xfId="60" applyFont="1" applyFill="1" applyAlignment="1">
      <alignment horizontal="right"/>
    </xf>
    <xf numFmtId="0" fontId="80" fillId="0" borderId="4" xfId="100" applyFont="1" applyFill="1" applyBorder="1" applyAlignment="1">
      <alignment vertical="center" wrapText="1"/>
    </xf>
    <xf numFmtId="4" fontId="80" fillId="0" borderId="0" xfId="102" applyNumberFormat="1" applyFont="1" applyFill="1" applyBorder="1"/>
    <xf numFmtId="0" fontId="27" fillId="0" borderId="0" xfId="50" applyFont="1" applyAlignment="1">
      <alignment horizontal="center"/>
    </xf>
    <xf numFmtId="0" fontId="25" fillId="0" borderId="0" xfId="103" applyFont="1" applyAlignment="1">
      <alignment horizontal="right"/>
    </xf>
    <xf numFmtId="0" fontId="25" fillId="0" borderId="0" xfId="103" applyFont="1" applyAlignment="1">
      <alignment horizontal="left"/>
    </xf>
    <xf numFmtId="0" fontId="25" fillId="0" borderId="0" xfId="103" applyFont="1"/>
    <xf numFmtId="3" fontId="25" fillId="0" borderId="0" xfId="103" applyNumberFormat="1" applyFont="1"/>
    <xf numFmtId="3" fontId="26" fillId="0" borderId="0" xfId="103" applyNumberFormat="1" applyFont="1"/>
    <xf numFmtId="164" fontId="26" fillId="0" borderId="0" xfId="103" applyNumberFormat="1" applyFont="1" applyAlignment="1">
      <alignment horizontal="right"/>
    </xf>
    <xf numFmtId="0" fontId="26" fillId="0" borderId="0" xfId="103" applyFont="1" applyAlignment="1">
      <alignment horizontal="center"/>
    </xf>
    <xf numFmtId="169" fontId="26" fillId="0" borderId="0" xfId="103" applyNumberFormat="1" applyFont="1"/>
    <xf numFmtId="0" fontId="26" fillId="0" borderId="0" xfId="103" applyFont="1"/>
    <xf numFmtId="164" fontId="32" fillId="0" borderId="0" xfId="103" applyNumberFormat="1" applyFont="1" applyAlignment="1">
      <alignment horizontal="right"/>
    </xf>
    <xf numFmtId="0" fontId="27" fillId="0" borderId="0" xfId="103" applyFont="1" applyAlignment="1">
      <alignment horizontal="center"/>
    </xf>
    <xf numFmtId="3" fontId="27" fillId="0" borderId="0" xfId="103" applyNumberFormat="1" applyFont="1" applyAlignment="1">
      <alignment horizontal="center"/>
    </xf>
    <xf numFmtId="164" fontId="27" fillId="0" borderId="0" xfId="103" applyNumberFormat="1" applyFont="1" applyAlignment="1">
      <alignment horizontal="center"/>
    </xf>
    <xf numFmtId="0" fontId="27" fillId="0" borderId="0" xfId="103" applyFont="1" applyAlignment="1">
      <alignment horizontal="left"/>
    </xf>
    <xf numFmtId="0" fontId="27" fillId="0" borderId="0" xfId="103" applyFont="1"/>
    <xf numFmtId="3" fontId="27" fillId="0" borderId="0" xfId="103" applyNumberFormat="1" applyFont="1"/>
    <xf numFmtId="0" fontId="25" fillId="0" borderId="29" xfId="103" applyFont="1" applyBorder="1" applyAlignment="1">
      <alignment horizontal="center" vertical="center" wrapText="1"/>
    </xf>
    <xf numFmtId="0" fontId="25" fillId="0" borderId="30" xfId="103" applyFont="1" applyBorder="1" applyAlignment="1">
      <alignment horizontal="center" vertical="center" wrapText="1"/>
    </xf>
    <xf numFmtId="3" fontId="25" fillId="0" borderId="30" xfId="103" applyNumberFormat="1" applyFont="1" applyBorder="1" applyAlignment="1">
      <alignment horizontal="center" vertical="center" wrapText="1"/>
    </xf>
    <xf numFmtId="164" fontId="25" fillId="0" borderId="31" xfId="103" applyNumberFormat="1" applyFont="1" applyBorder="1" applyAlignment="1">
      <alignment horizontal="center" vertical="center" wrapText="1"/>
    </xf>
    <xf numFmtId="0" fontId="76" fillId="0" borderId="79" xfId="103" applyFont="1" applyBorder="1" applyAlignment="1">
      <alignment horizontal="center"/>
    </xf>
    <xf numFmtId="0" fontId="76" fillId="0" borderId="0" xfId="103" applyFont="1" applyAlignment="1">
      <alignment horizontal="center"/>
    </xf>
    <xf numFmtId="0" fontId="76" fillId="0" borderId="46" xfId="103" applyFont="1" applyBorder="1" applyAlignment="1">
      <alignment horizontal="left"/>
    </xf>
    <xf numFmtId="0" fontId="76" fillId="0" borderId="0" xfId="103" applyFont="1"/>
    <xf numFmtId="0" fontId="76" fillId="0" borderId="39" xfId="103" applyFont="1" applyBorder="1" applyAlignment="1">
      <alignment horizontal="center"/>
    </xf>
    <xf numFmtId="0" fontId="76" fillId="0" borderId="92" xfId="103" applyFont="1" applyBorder="1" applyAlignment="1">
      <alignment horizontal="center"/>
    </xf>
    <xf numFmtId="0" fontId="77" fillId="0" borderId="92" xfId="103" applyFont="1" applyBorder="1" applyAlignment="1">
      <alignment horizontal="left"/>
    </xf>
    <xf numFmtId="0" fontId="26" fillId="0" borderId="0" xfId="103" applyFont="1" applyAlignment="1">
      <alignment horizontal="left"/>
    </xf>
    <xf numFmtId="3" fontId="25" fillId="0" borderId="0" xfId="103" applyNumberFormat="1" applyFont="1" applyAlignment="1">
      <alignment horizontal="right"/>
    </xf>
    <xf numFmtId="164" fontId="25" fillId="0" borderId="0" xfId="103" applyNumberFormat="1" applyFont="1" applyAlignment="1">
      <alignment horizontal="right"/>
    </xf>
    <xf numFmtId="0" fontId="77" fillId="0" borderId="93" xfId="103" applyFont="1" applyBorder="1" applyAlignment="1">
      <alignment horizontal="center"/>
    </xf>
    <xf numFmtId="0" fontId="77" fillId="0" borderId="94" xfId="103" applyFont="1" applyBorder="1" applyAlignment="1">
      <alignment horizontal="center"/>
    </xf>
    <xf numFmtId="0" fontId="77" fillId="0" borderId="94" xfId="103" applyFont="1" applyBorder="1" applyAlignment="1">
      <alignment horizontal="left"/>
    </xf>
    <xf numFmtId="0" fontId="76" fillId="0" borderId="36" xfId="103" applyFont="1" applyBorder="1"/>
    <xf numFmtId="0" fontId="76" fillId="0" borderId="37" xfId="103" applyFont="1" applyBorder="1"/>
    <xf numFmtId="0" fontId="76" fillId="0" borderId="38" xfId="103" applyFont="1" applyBorder="1"/>
    <xf numFmtId="0" fontId="76" fillId="0" borderId="46" xfId="103" applyFont="1" applyBorder="1" applyAlignment="1">
      <alignment horizontal="left" wrapText="1"/>
    </xf>
    <xf numFmtId="0" fontId="77" fillId="0" borderId="39" xfId="103" applyFont="1" applyBorder="1" applyAlignment="1">
      <alignment horizontal="center"/>
    </xf>
    <xf numFmtId="0" fontId="77" fillId="0" borderId="92" xfId="103" applyFont="1" applyBorder="1" applyAlignment="1">
      <alignment horizontal="center"/>
    </xf>
    <xf numFmtId="0" fontId="77" fillId="0" borderId="32" xfId="103" applyFont="1" applyBorder="1" applyAlignment="1">
      <alignment horizontal="center"/>
    </xf>
    <xf numFmtId="0" fontId="77" fillId="0" borderId="0" xfId="103" applyFont="1" applyAlignment="1">
      <alignment horizontal="center"/>
    </xf>
    <xf numFmtId="0" fontId="77" fillId="0" borderId="0" xfId="103" applyFont="1" applyAlignment="1">
      <alignment horizontal="left"/>
    </xf>
    <xf numFmtId="177" fontId="77" fillId="0" borderId="47" xfId="103" applyNumberFormat="1" applyFont="1" applyBorder="1" applyAlignment="1">
      <alignment horizontal="right"/>
    </xf>
    <xf numFmtId="0" fontId="76" fillId="0" borderId="27" xfId="103" applyFont="1" applyBorder="1" applyAlignment="1">
      <alignment horizontal="center"/>
    </xf>
    <xf numFmtId="0" fontId="76" fillId="0" borderId="96" xfId="103" applyFont="1" applyBorder="1" applyAlignment="1">
      <alignment horizontal="center"/>
    </xf>
    <xf numFmtId="0" fontId="76" fillId="0" borderId="28" xfId="103" applyFont="1" applyBorder="1" applyAlignment="1">
      <alignment horizontal="left"/>
    </xf>
    <xf numFmtId="0" fontId="25" fillId="0" borderId="58" xfId="103" applyFont="1" applyBorder="1" applyAlignment="1">
      <alignment horizontal="center" vertical="center" wrapText="1"/>
    </xf>
    <xf numFmtId="0" fontId="26" fillId="0" borderId="46" xfId="104" applyFont="1" applyBorder="1" applyAlignment="1">
      <alignment horizontal="left" vertical="center" wrapText="1"/>
    </xf>
    <xf numFmtId="0" fontId="77" fillId="0" borderId="97" xfId="103" applyFont="1" applyBorder="1" applyAlignment="1">
      <alignment horizontal="center"/>
    </xf>
    <xf numFmtId="0" fontId="77" fillId="0" borderId="51" xfId="103" applyFont="1" applyBorder="1" applyAlignment="1">
      <alignment horizontal="center"/>
    </xf>
    <xf numFmtId="0" fontId="25" fillId="0" borderId="92" xfId="103" applyFont="1" applyBorder="1"/>
    <xf numFmtId="0" fontId="77" fillId="0" borderId="0" xfId="103" applyFont="1"/>
    <xf numFmtId="49" fontId="77" fillId="0" borderId="98" xfId="103" applyNumberFormat="1" applyFont="1" applyBorder="1" applyAlignment="1">
      <alignment horizontal="left"/>
    </xf>
    <xf numFmtId="0" fontId="79" fillId="0" borderId="0" xfId="103" applyFont="1"/>
    <xf numFmtId="49" fontId="77" fillId="0" borderId="99" xfId="103" applyNumberFormat="1" applyFont="1" applyBorder="1"/>
    <xf numFmtId="49" fontId="77" fillId="0" borderId="100" xfId="103" applyNumberFormat="1" applyFont="1" applyBorder="1" applyAlignment="1">
      <alignment horizontal="left"/>
    </xf>
    <xf numFmtId="0" fontId="76" fillId="0" borderId="32" xfId="103" applyFont="1" applyBorder="1" applyAlignment="1">
      <alignment horizontal="center"/>
    </xf>
    <xf numFmtId="0" fontId="76" fillId="0" borderId="46" xfId="103" applyFont="1" applyBorder="1" applyAlignment="1">
      <alignment horizontal="center"/>
    </xf>
    <xf numFmtId="0" fontId="76" fillId="0" borderId="0" xfId="103" applyFont="1" applyAlignment="1">
      <alignment horizontal="left"/>
    </xf>
    <xf numFmtId="3" fontId="76" fillId="0" borderId="46" xfId="103" applyNumberFormat="1" applyFont="1" applyBorder="1"/>
    <xf numFmtId="3" fontId="76" fillId="0" borderId="0" xfId="103" applyNumberFormat="1" applyFont="1"/>
    <xf numFmtId="170" fontId="26" fillId="0" borderId="47" xfId="103" applyNumberFormat="1" applyFont="1" applyBorder="1"/>
    <xf numFmtId="0" fontId="77" fillId="0" borderId="101" xfId="103" applyFont="1" applyBorder="1" applyAlignment="1">
      <alignment horizontal="center"/>
    </xf>
    <xf numFmtId="0" fontId="77" fillId="0" borderId="102" xfId="103" applyFont="1" applyBorder="1" applyAlignment="1">
      <alignment horizontal="left"/>
    </xf>
    <xf numFmtId="3" fontId="77" fillId="0" borderId="94" xfId="103" applyNumberFormat="1" applyFont="1" applyBorder="1"/>
    <xf numFmtId="3" fontId="77" fillId="0" borderId="102" xfId="103" applyNumberFormat="1" applyFont="1" applyBorder="1"/>
    <xf numFmtId="170" fontId="25" fillId="0" borderId="103" xfId="103" applyNumberFormat="1" applyFont="1" applyBorder="1"/>
    <xf numFmtId="3" fontId="77" fillId="0" borderId="0" xfId="103" applyNumberFormat="1" applyFont="1"/>
    <xf numFmtId="0" fontId="76" fillId="0" borderId="47" xfId="103" applyFont="1" applyBorder="1"/>
    <xf numFmtId="0" fontId="76" fillId="0" borderId="48" xfId="103" applyFont="1" applyBorder="1" applyAlignment="1">
      <alignment horizontal="center"/>
    </xf>
    <xf numFmtId="0" fontId="76" fillId="0" borderId="28" xfId="103" applyFont="1" applyBorder="1" applyAlignment="1">
      <alignment horizontal="center"/>
    </xf>
    <xf numFmtId="0" fontId="76" fillId="0" borderId="96" xfId="103" applyFont="1" applyBorder="1" applyAlignment="1">
      <alignment horizontal="left"/>
    </xf>
    <xf numFmtId="3" fontId="76" fillId="0" borderId="28" xfId="103" applyNumberFormat="1" applyFont="1" applyBorder="1"/>
    <xf numFmtId="3" fontId="76" fillId="0" borderId="96" xfId="103" applyNumberFormat="1" applyFont="1" applyBorder="1"/>
    <xf numFmtId="170" fontId="26" fillId="0" borderId="49" xfId="103" applyNumberFormat="1" applyFont="1" applyBorder="1"/>
    <xf numFmtId="3" fontId="25" fillId="0" borderId="4" xfId="103" applyNumberFormat="1" applyFont="1" applyBorder="1" applyAlignment="1">
      <alignment horizontal="right"/>
    </xf>
    <xf numFmtId="3" fontId="25" fillId="0" borderId="37" xfId="103" applyNumberFormat="1" applyFont="1" applyBorder="1" applyAlignment="1">
      <alignment horizontal="right"/>
    </xf>
    <xf numFmtId="170" fontId="25" fillId="0" borderId="6" xfId="103" applyNumberFormat="1" applyFont="1" applyBorder="1"/>
    <xf numFmtId="170" fontId="26" fillId="0" borderId="47" xfId="103" applyNumberFormat="1" applyFont="1" applyBorder="1" applyAlignment="1">
      <alignment horizontal="right"/>
    </xf>
    <xf numFmtId="0" fontId="77" fillId="0" borderId="102" xfId="103" applyFont="1" applyBorder="1" applyAlignment="1">
      <alignment horizontal="center"/>
    </xf>
    <xf numFmtId="170" fontId="26" fillId="0" borderId="50" xfId="103" applyNumberFormat="1" applyFont="1" applyBorder="1" applyAlignment="1">
      <alignment horizontal="right"/>
    </xf>
    <xf numFmtId="170" fontId="26" fillId="0" borderId="33" xfId="103" applyNumberFormat="1" applyFont="1" applyBorder="1" applyAlignment="1">
      <alignment horizontal="right"/>
    </xf>
    <xf numFmtId="170" fontId="25" fillId="0" borderId="47" xfId="103" applyNumberFormat="1" applyFont="1" applyBorder="1"/>
    <xf numFmtId="0" fontId="76" fillId="0" borderId="9" xfId="103" applyFont="1" applyBorder="1" applyAlignment="1">
      <alignment horizontal="center"/>
    </xf>
    <xf numFmtId="3" fontId="76" fillId="0" borderId="23" xfId="103" applyNumberFormat="1" applyFont="1" applyBorder="1"/>
    <xf numFmtId="3" fontId="76" fillId="0" borderId="25" xfId="103" applyNumberFormat="1" applyFont="1" applyBorder="1"/>
    <xf numFmtId="3" fontId="77" fillId="0" borderId="104" xfId="103" applyNumberFormat="1" applyFont="1" applyBorder="1"/>
    <xf numFmtId="0" fontId="5" fillId="0" borderId="36" xfId="103" applyBorder="1"/>
    <xf numFmtId="0" fontId="5" fillId="0" borderId="37" xfId="103" applyBorder="1"/>
    <xf numFmtId="0" fontId="5" fillId="0" borderId="37" xfId="103" applyBorder="1" applyAlignment="1">
      <alignment wrapText="1"/>
    </xf>
    <xf numFmtId="3" fontId="5" fillId="0" borderId="37" xfId="103" applyNumberFormat="1" applyBorder="1"/>
    <xf numFmtId="164" fontId="5" fillId="0" borderId="38" xfId="103" applyNumberFormat="1" applyBorder="1"/>
    <xf numFmtId="0" fontId="26" fillId="0" borderId="28" xfId="103" applyFont="1" applyBorder="1" applyAlignment="1">
      <alignment horizontal="center"/>
    </xf>
    <xf numFmtId="3" fontId="26" fillId="0" borderId="28" xfId="103" applyNumberFormat="1" applyFont="1" applyBorder="1"/>
    <xf numFmtId="3" fontId="26" fillId="0" borderId="96" xfId="103" applyNumberFormat="1" applyFont="1" applyBorder="1"/>
    <xf numFmtId="170" fontId="26" fillId="0" borderId="49" xfId="103" applyNumberFormat="1" applyFont="1" applyBorder="1" applyAlignment="1">
      <alignment horizontal="right"/>
    </xf>
    <xf numFmtId="0" fontId="76" fillId="0" borderId="34" xfId="103" applyFont="1" applyBorder="1" applyAlignment="1">
      <alignment horizontal="center"/>
    </xf>
    <xf numFmtId="0" fontId="77" fillId="0" borderId="51" xfId="103" applyFont="1" applyBorder="1" applyAlignment="1">
      <alignment horizontal="left"/>
    </xf>
    <xf numFmtId="3" fontId="25" fillId="0" borderId="92" xfId="103" applyNumberFormat="1" applyFont="1" applyBorder="1"/>
    <xf numFmtId="3" fontId="25" fillId="0" borderId="51" xfId="103" applyNumberFormat="1" applyFont="1" applyBorder="1"/>
    <xf numFmtId="170" fontId="25" fillId="0" borderId="52" xfId="103" applyNumberFormat="1" applyFont="1" applyBorder="1" applyAlignment="1">
      <alignment horizontal="right"/>
    </xf>
    <xf numFmtId="170" fontId="76" fillId="0" borderId="47" xfId="103" applyNumberFormat="1" applyFont="1" applyBorder="1"/>
    <xf numFmtId="170" fontId="77" fillId="0" borderId="103" xfId="103" applyNumberFormat="1" applyFont="1" applyBorder="1"/>
    <xf numFmtId="170" fontId="76" fillId="0" borderId="49" xfId="103" applyNumberFormat="1" applyFont="1" applyBorder="1"/>
    <xf numFmtId="170" fontId="76" fillId="0" borderId="103" xfId="103" applyNumberFormat="1" applyFont="1" applyBorder="1"/>
    <xf numFmtId="0" fontId="77" fillId="0" borderId="32" xfId="103" applyFont="1" applyBorder="1"/>
    <xf numFmtId="3" fontId="25" fillId="0" borderId="55" xfId="103" applyNumberFormat="1" applyFont="1" applyBorder="1" applyAlignment="1">
      <alignment horizontal="right"/>
    </xf>
    <xf numFmtId="3" fontId="25" fillId="0" borderId="54" xfId="103" applyNumberFormat="1" applyFont="1" applyBorder="1" applyAlignment="1">
      <alignment horizontal="right"/>
    </xf>
    <xf numFmtId="170" fontId="25" fillId="0" borderId="8" xfId="103" applyNumberFormat="1" applyFont="1" applyBorder="1"/>
    <xf numFmtId="169" fontId="5" fillId="0" borderId="0" xfId="103" applyNumberFormat="1"/>
    <xf numFmtId="0" fontId="26" fillId="0" borderId="0" xfId="103" applyFont="1" applyAlignment="1">
      <alignment wrapText="1"/>
    </xf>
    <xf numFmtId="3" fontId="25" fillId="0" borderId="42" xfId="103" applyNumberFormat="1" applyFont="1" applyBorder="1" applyAlignment="1">
      <alignment horizontal="right"/>
    </xf>
    <xf numFmtId="3" fontId="25" fillId="0" borderId="43" xfId="103" applyNumberFormat="1" applyFont="1" applyBorder="1" applyAlignment="1">
      <alignment horizontal="right"/>
    </xf>
    <xf numFmtId="170" fontId="25" fillId="0" borderId="43" xfId="103" applyNumberFormat="1" applyFont="1" applyBorder="1"/>
    <xf numFmtId="3" fontId="25" fillId="0" borderId="36" xfId="103" applyNumberFormat="1" applyFont="1" applyBorder="1" applyAlignment="1">
      <alignment horizontal="right"/>
    </xf>
    <xf numFmtId="3" fontId="25" fillId="0" borderId="44" xfId="103" applyNumberFormat="1" applyFont="1" applyBorder="1" applyAlignment="1">
      <alignment horizontal="right"/>
    </xf>
    <xf numFmtId="170" fontId="25" fillId="0" borderId="44" xfId="103" applyNumberFormat="1" applyFont="1" applyBorder="1"/>
    <xf numFmtId="170" fontId="25" fillId="0" borderId="44" xfId="103" applyNumberFormat="1" applyFont="1" applyBorder="1" applyAlignment="1">
      <alignment horizontal="right"/>
    </xf>
    <xf numFmtId="3" fontId="25" fillId="0" borderId="56" xfId="103" applyNumberFormat="1" applyFont="1" applyBorder="1" applyAlignment="1">
      <alignment horizontal="right"/>
    </xf>
    <xf numFmtId="170" fontId="25" fillId="0" borderId="56" xfId="103" applyNumberFormat="1" applyFont="1" applyBorder="1"/>
    <xf numFmtId="3" fontId="25" fillId="0" borderId="29" xfId="103" applyNumberFormat="1" applyFont="1" applyBorder="1" applyAlignment="1">
      <alignment horizontal="right"/>
    </xf>
    <xf numFmtId="3" fontId="25" fillId="0" borderId="45" xfId="103" applyNumberFormat="1" applyFont="1" applyBorder="1" applyAlignment="1">
      <alignment horizontal="right"/>
    </xf>
    <xf numFmtId="170" fontId="25" fillId="0" borderId="45" xfId="103" applyNumberFormat="1" applyFont="1" applyBorder="1"/>
    <xf numFmtId="0" fontId="76" fillId="0" borderId="37" xfId="103" applyFont="1" applyBorder="1" applyAlignment="1"/>
    <xf numFmtId="0" fontId="76" fillId="0" borderId="38" xfId="103" applyFont="1" applyBorder="1" applyAlignment="1"/>
    <xf numFmtId="176" fontId="77" fillId="0" borderId="0" xfId="103" applyNumberFormat="1" applyFont="1" applyAlignment="1"/>
    <xf numFmtId="177" fontId="77" fillId="0" borderId="47" xfId="103" applyNumberFormat="1" applyFont="1" applyBorder="1" applyAlignment="1"/>
    <xf numFmtId="177" fontId="77" fillId="0" borderId="0" xfId="103" applyNumberFormat="1" applyFont="1" applyAlignment="1"/>
    <xf numFmtId="3" fontId="77" fillId="0" borderId="88" xfId="103" applyNumberFormat="1" applyFont="1" applyBorder="1"/>
    <xf numFmtId="3" fontId="77" fillId="0" borderId="65" xfId="103" applyNumberFormat="1" applyFont="1" applyBorder="1"/>
    <xf numFmtId="170" fontId="25" fillId="0" borderId="66" xfId="103" applyNumberFormat="1" applyFont="1" applyBorder="1"/>
    <xf numFmtId="3" fontId="77" fillId="0" borderId="92" xfId="103" applyNumberFormat="1" applyFont="1" applyBorder="1"/>
    <xf numFmtId="3" fontId="77" fillId="0" borderId="51" xfId="103" applyNumberFormat="1" applyFont="1" applyBorder="1"/>
    <xf numFmtId="170" fontId="25" fillId="0" borderId="52" xfId="103" applyNumberFormat="1" applyFont="1" applyBorder="1"/>
    <xf numFmtId="3" fontId="77" fillId="0" borderId="105" xfId="103" applyNumberFormat="1" applyFont="1" applyBorder="1"/>
    <xf numFmtId="3" fontId="77" fillId="0" borderId="0" xfId="103" applyNumberFormat="1" applyFont="1" applyBorder="1"/>
    <xf numFmtId="3" fontId="77" fillId="0" borderId="58" xfId="103" applyNumberFormat="1" applyFont="1" applyBorder="1"/>
    <xf numFmtId="3" fontId="77" fillId="0" borderId="74" xfId="103" applyNumberFormat="1" applyFont="1" applyBorder="1"/>
    <xf numFmtId="170" fontId="25" fillId="0" borderId="75" xfId="103" applyNumberFormat="1" applyFont="1" applyBorder="1"/>
    <xf numFmtId="3" fontId="26" fillId="0" borderId="9" xfId="0" applyNumberFormat="1" applyFont="1" applyBorder="1" applyAlignment="1">
      <alignment horizontal="right"/>
    </xf>
    <xf numFmtId="0" fontId="76" fillId="0" borderId="0" xfId="103" applyFont="1" applyBorder="1" applyAlignment="1">
      <alignment horizontal="center"/>
    </xf>
    <xf numFmtId="0" fontId="77" fillId="0" borderId="0" xfId="103" applyFont="1" applyBorder="1" applyAlignment="1">
      <alignment horizontal="center"/>
    </xf>
    <xf numFmtId="0" fontId="77" fillId="0" borderId="0" xfId="103" applyFont="1" applyBorder="1" applyAlignment="1">
      <alignment horizontal="left"/>
    </xf>
    <xf numFmtId="176" fontId="77" fillId="0" borderId="0" xfId="103" applyNumberFormat="1" applyFont="1" applyBorder="1" applyAlignment="1"/>
    <xf numFmtId="164" fontId="26" fillId="0" borderId="50" xfId="0" applyNumberFormat="1" applyFont="1" applyBorder="1" applyAlignment="1">
      <alignment horizontal="right"/>
    </xf>
    <xf numFmtId="176" fontId="77" fillId="0" borderId="0" xfId="103" applyNumberFormat="1" applyFont="1" applyBorder="1" applyAlignment="1">
      <alignment horizontal="right"/>
    </xf>
    <xf numFmtId="3" fontId="26" fillId="0" borderId="33" xfId="0" applyNumberFormat="1" applyFont="1" applyBorder="1" applyAlignment="1">
      <alignment horizontal="right"/>
    </xf>
    <xf numFmtId="164" fontId="26" fillId="0" borderId="0" xfId="0" applyNumberFormat="1" applyFont="1" applyBorder="1" applyAlignment="1">
      <alignment horizontal="right"/>
    </xf>
    <xf numFmtId="0" fontId="76" fillId="0" borderId="0" xfId="103" applyFont="1" applyBorder="1"/>
    <xf numFmtId="0" fontId="93" fillId="0" borderId="0" xfId="1" applyFont="1"/>
    <xf numFmtId="0" fontId="93" fillId="0" borderId="0" xfId="1" applyFont="1" applyAlignment="1">
      <alignment vertical="center"/>
    </xf>
    <xf numFmtId="0" fontId="107" fillId="0" borderId="0" xfId="1" applyFont="1" applyAlignment="1">
      <alignment vertical="center"/>
    </xf>
    <xf numFmtId="0" fontId="32" fillId="0" borderId="4" xfId="106" applyFont="1" applyBorder="1" applyAlignment="1">
      <alignment vertical="center" wrapText="1"/>
    </xf>
    <xf numFmtId="4" fontId="32" fillId="0" borderId="4" xfId="106" applyNumberFormat="1" applyFont="1" applyBorder="1" applyAlignment="1">
      <alignment vertical="center"/>
    </xf>
    <xf numFmtId="4" fontId="32" fillId="0" borderId="104" xfId="1" applyNumberFormat="1" applyFont="1" applyBorder="1" applyAlignment="1">
      <alignment horizontal="center" vertical="center" wrapText="1"/>
    </xf>
    <xf numFmtId="0" fontId="107" fillId="0" borderId="0" xfId="1" applyFont="1" applyAlignment="1">
      <alignment vertical="center" wrapText="1"/>
    </xf>
    <xf numFmtId="0" fontId="93" fillId="0" borderId="0" xfId="1" applyFont="1" applyAlignment="1">
      <alignment vertical="center" wrapText="1"/>
    </xf>
    <xf numFmtId="0" fontId="32" fillId="0" borderId="95" xfId="1" applyFont="1" applyBorder="1" applyAlignment="1">
      <alignment horizontal="justify" vertical="center" wrapText="1"/>
    </xf>
    <xf numFmtId="0" fontId="92" fillId="0" borderId="0" xfId="1" applyFont="1"/>
    <xf numFmtId="0" fontId="32" fillId="0" borderId="6" xfId="106" applyFont="1" applyBorder="1" applyAlignment="1">
      <alignment horizontal="justify" vertical="center" wrapText="1"/>
    </xf>
    <xf numFmtId="0" fontId="107" fillId="0" borderId="0" xfId="1" applyFont="1" applyAlignment="1">
      <alignment horizontal="left" vertical="center" wrapText="1"/>
    </xf>
    <xf numFmtId="4" fontId="32" fillId="0" borderId="4" xfId="107" applyNumberFormat="1" applyFont="1" applyBorder="1" applyAlignment="1">
      <alignment vertical="center"/>
    </xf>
    <xf numFmtId="4" fontId="88" fillId="0" borderId="94" xfId="1" applyNumberFormat="1" applyFont="1" applyBorder="1" applyAlignment="1">
      <alignment horizontal="right" vertical="center"/>
    </xf>
    <xf numFmtId="0" fontId="88" fillId="0" borderId="93" xfId="1" applyFont="1" applyBorder="1" applyAlignment="1">
      <alignment horizontal="center" vertical="center" wrapText="1"/>
    </xf>
    <xf numFmtId="0" fontId="32" fillId="0" borderId="94" xfId="106" applyFont="1" applyBorder="1" applyAlignment="1">
      <alignment vertical="center" wrapText="1"/>
    </xf>
    <xf numFmtId="4" fontId="32" fillId="0" borderId="94" xfId="106" applyNumberFormat="1" applyFont="1" applyBorder="1" applyAlignment="1">
      <alignment vertical="center"/>
    </xf>
    <xf numFmtId="4" fontId="32" fillId="0" borderId="94" xfId="1" applyNumberFormat="1" applyFont="1" applyBorder="1" applyAlignment="1">
      <alignment horizontal="center" vertical="center" wrapText="1"/>
    </xf>
    <xf numFmtId="2" fontId="32" fillId="0" borderId="0" xfId="1" applyNumberFormat="1" applyFont="1" applyAlignment="1">
      <alignment vertical="center" wrapText="1"/>
    </xf>
    <xf numFmtId="3" fontId="32" fillId="0" borderId="0" xfId="1" applyNumberFormat="1" applyFont="1" applyAlignment="1">
      <alignment vertical="center" wrapText="1"/>
    </xf>
    <xf numFmtId="0" fontId="83" fillId="0" borderId="6" xfId="106" applyFont="1" applyBorder="1" applyAlignment="1">
      <alignment horizontal="justify" vertical="center" wrapText="1"/>
    </xf>
    <xf numFmtId="0" fontId="107" fillId="0" borderId="0" xfId="1" applyFont="1" applyAlignment="1">
      <alignment horizontal="center" vertical="center" wrapText="1"/>
    </xf>
    <xf numFmtId="3" fontId="93" fillId="0" borderId="0" xfId="1" applyNumberFormat="1" applyFont="1" applyAlignment="1">
      <alignment vertical="center" wrapText="1"/>
    </xf>
    <xf numFmtId="4" fontId="107" fillId="0" borderId="0" xfId="1" applyNumberFormat="1" applyFont="1" applyAlignment="1">
      <alignment vertical="center"/>
    </xf>
    <xf numFmtId="0" fontId="83" fillId="0" borderId="0" xfId="107" applyFont="1" applyAlignment="1">
      <alignment vertical="center" wrapText="1"/>
    </xf>
    <xf numFmtId="0" fontId="32" fillId="0" borderId="50" xfId="1" quotePrefix="1" applyFont="1" applyBorder="1" applyAlignment="1">
      <alignment horizontal="justify" vertical="center" wrapText="1"/>
    </xf>
    <xf numFmtId="0" fontId="32" fillId="0" borderId="6" xfId="106" quotePrefix="1" applyFont="1" applyBorder="1" applyAlignment="1">
      <alignment horizontal="justify" vertical="center" wrapText="1"/>
    </xf>
    <xf numFmtId="0" fontId="32" fillId="29" borderId="13" xfId="106" applyFont="1" applyFill="1" applyBorder="1" applyAlignment="1">
      <alignment vertical="center" wrapText="1"/>
    </xf>
    <xf numFmtId="0" fontId="83" fillId="0" borderId="13" xfId="107" applyFont="1" applyBorder="1" applyAlignment="1">
      <alignment vertical="center" wrapText="1"/>
    </xf>
    <xf numFmtId="0" fontId="32" fillId="0" borderId="13" xfId="1" applyFont="1" applyBorder="1" applyAlignment="1">
      <alignment horizontal="justify" vertical="center" wrapText="1"/>
    </xf>
    <xf numFmtId="0" fontId="83" fillId="0" borderId="6" xfId="107" applyFont="1" applyBorder="1" applyAlignment="1">
      <alignment horizontal="justify" vertical="center" wrapText="1"/>
    </xf>
    <xf numFmtId="0" fontId="32" fillId="0" borderId="85" xfId="1" applyFont="1" applyBorder="1" applyAlignment="1">
      <alignment horizontal="justify" vertical="center" wrapText="1"/>
    </xf>
    <xf numFmtId="0" fontId="32" fillId="0" borderId="13" xfId="106" applyFont="1" applyBorder="1" applyAlignment="1">
      <alignment vertical="center" wrapText="1"/>
    </xf>
    <xf numFmtId="0" fontId="32" fillId="0" borderId="97" xfId="1" applyFont="1" applyBorder="1" applyAlignment="1">
      <alignment vertical="center" wrapText="1"/>
    </xf>
    <xf numFmtId="4" fontId="32" fillId="0" borderId="94" xfId="1" applyNumberFormat="1" applyFont="1" applyBorder="1" applyAlignment="1">
      <alignment vertical="center" wrapText="1"/>
    </xf>
    <xf numFmtId="0" fontId="26" fillId="0" borderId="0" xfId="107" applyFont="1" applyAlignment="1">
      <alignment horizontal="justify" vertical="center" wrapText="1"/>
    </xf>
    <xf numFmtId="3" fontId="32" fillId="0" borderId="0" xfId="1" applyNumberFormat="1" applyFont="1" applyAlignment="1">
      <alignment horizontal="left" vertical="center"/>
    </xf>
    <xf numFmtId="0" fontId="80" fillId="0" borderId="51" xfId="1" applyFont="1" applyBorder="1" applyAlignment="1">
      <alignment vertical="center" wrapText="1"/>
    </xf>
    <xf numFmtId="0" fontId="32" fillId="0" borderId="6" xfId="107" applyFont="1" applyBorder="1" applyAlignment="1">
      <alignment horizontal="justify" vertical="center" wrapText="1"/>
    </xf>
    <xf numFmtId="4" fontId="83" fillId="0" borderId="6" xfId="107" applyNumberFormat="1" applyFont="1" applyBorder="1" applyAlignment="1">
      <alignment horizontal="justify" vertical="center" wrapText="1"/>
    </xf>
    <xf numFmtId="0" fontId="108" fillId="0" borderId="6" xfId="106" applyFont="1" applyBorder="1" applyAlignment="1">
      <alignment horizontal="justify" vertical="center" wrapText="1"/>
    </xf>
    <xf numFmtId="0" fontId="32" fillId="0" borderId="63" xfId="1" applyFont="1" applyBorder="1" applyAlignment="1">
      <alignment horizontal="center" vertical="center"/>
    </xf>
    <xf numFmtId="4" fontId="32" fillId="0" borderId="88" xfId="1" applyNumberFormat="1" applyFont="1" applyBorder="1" applyAlignment="1">
      <alignment horizontal="right" vertical="center"/>
    </xf>
    <xf numFmtId="0" fontId="83" fillId="0" borderId="8" xfId="107" applyFont="1" applyBorder="1" applyAlignment="1">
      <alignment horizontal="justify" vertical="center" wrapText="1"/>
    </xf>
    <xf numFmtId="0" fontId="83" fillId="0" borderId="12" xfId="107" applyFont="1" applyBorder="1" applyAlignment="1">
      <alignment horizontal="justify" vertical="center" wrapText="1"/>
    </xf>
    <xf numFmtId="0" fontId="83" fillId="0" borderId="95" xfId="107" applyFont="1" applyBorder="1" applyAlignment="1">
      <alignment horizontal="justify" vertical="center" wrapText="1"/>
    </xf>
    <xf numFmtId="0" fontId="32" fillId="29" borderId="4" xfId="106" applyFont="1" applyFill="1" applyBorder="1" applyAlignment="1">
      <alignment vertical="center" wrapText="1"/>
    </xf>
    <xf numFmtId="4" fontId="32" fillId="29" borderId="4" xfId="106" applyNumberFormat="1" applyFont="1" applyFill="1" applyBorder="1" applyAlignment="1">
      <alignment vertical="center"/>
    </xf>
    <xf numFmtId="4" fontId="88" fillId="29" borderId="84" xfId="1" applyNumberFormat="1" applyFont="1" applyFill="1" applyBorder="1" applyAlignment="1">
      <alignment horizontal="right" vertical="center"/>
    </xf>
    <xf numFmtId="4" fontId="88" fillId="29" borderId="4" xfId="1" applyNumberFormat="1" applyFont="1" applyFill="1" applyBorder="1" applyAlignment="1">
      <alignment horizontal="right" vertical="center"/>
    </xf>
    <xf numFmtId="0" fontId="83" fillId="0" borderId="50" xfId="107" applyFont="1" applyBorder="1" applyAlignment="1">
      <alignment horizontal="justify" vertical="center" wrapText="1"/>
    </xf>
    <xf numFmtId="0" fontId="32" fillId="0" borderId="4" xfId="107" applyFont="1" applyBorder="1" applyAlignment="1">
      <alignment vertical="center" wrapText="1"/>
    </xf>
    <xf numFmtId="4" fontId="83" fillId="0" borderId="4" xfId="107" applyNumberFormat="1" applyFont="1" applyBorder="1" applyAlignment="1">
      <alignment vertical="center"/>
    </xf>
    <xf numFmtId="1" fontId="75" fillId="0" borderId="0" xfId="101" applyNumberFormat="1" applyFont="1" applyAlignment="1">
      <alignment horizontal="center" vertical="center"/>
    </xf>
    <xf numFmtId="4" fontId="80" fillId="31" borderId="28" xfId="0" applyNumberFormat="1" applyFont="1" applyFill="1" applyBorder="1" applyAlignment="1">
      <alignment horizontal="center" vertical="center"/>
    </xf>
    <xf numFmtId="174" fontId="95" fillId="30" borderId="4" xfId="0" applyNumberFormat="1" applyFont="1" applyFill="1" applyBorder="1" applyAlignment="1">
      <alignment horizontal="center" vertical="center" wrapText="1"/>
    </xf>
    <xf numFmtId="0" fontId="83" fillId="0" borderId="95" xfId="106" applyFont="1" applyBorder="1" applyAlignment="1">
      <alignment horizontal="justify" vertical="center" wrapText="1"/>
    </xf>
    <xf numFmtId="0" fontId="28" fillId="0" borderId="0" xfId="57"/>
    <xf numFmtId="0" fontId="28" fillId="0" borderId="0" xfId="57" applyAlignment="1">
      <alignment horizontal="center"/>
    </xf>
    <xf numFmtId="0" fontId="26" fillId="0" borderId="0" xfId="57" applyFont="1" applyAlignment="1">
      <alignment horizontal="right" vertical="center" wrapText="1"/>
    </xf>
    <xf numFmtId="0" fontId="25" fillId="0" borderId="57" xfId="57" applyFont="1" applyBorder="1" applyAlignment="1">
      <alignment horizontal="center" vertical="center" wrapText="1"/>
    </xf>
    <xf numFmtId="0" fontId="26" fillId="0" borderId="58" xfId="57" applyFont="1" applyBorder="1" applyAlignment="1">
      <alignment horizontal="center" vertical="center" wrapText="1"/>
    </xf>
    <xf numFmtId="3" fontId="25" fillId="0" borderId="58" xfId="57" applyNumberFormat="1" applyFont="1" applyBorder="1" applyAlignment="1">
      <alignment horizontal="center" vertical="center" wrapText="1"/>
    </xf>
    <xf numFmtId="164" fontId="25" fillId="0" borderId="31" xfId="57" applyNumberFormat="1" applyFont="1" applyBorder="1" applyAlignment="1">
      <alignment horizontal="center" vertical="center" wrapText="1"/>
    </xf>
    <xf numFmtId="0" fontId="26" fillId="0" borderId="5" xfId="57" applyFont="1" applyBorder="1" applyAlignment="1">
      <alignment vertical="center" wrapText="1"/>
    </xf>
    <xf numFmtId="0" fontId="26" fillId="0" borderId="4" xfId="57" applyFont="1" applyBorder="1" applyAlignment="1">
      <alignment horizontal="center" vertical="center" wrapText="1"/>
    </xf>
    <xf numFmtId="3" fontId="26" fillId="0" borderId="4" xfId="57" applyNumberFormat="1" applyFont="1" applyBorder="1" applyAlignment="1">
      <alignment vertical="center"/>
    </xf>
    <xf numFmtId="164" fontId="26" fillId="0" borderId="6" xfId="57" applyNumberFormat="1" applyFont="1" applyBorder="1" applyAlignment="1">
      <alignment horizontal="right" vertical="center"/>
    </xf>
    <xf numFmtId="0" fontId="25" fillId="0" borderId="5" xfId="57" applyFont="1" applyBorder="1" applyAlignment="1">
      <alignment vertical="center" wrapText="1"/>
    </xf>
    <xf numFmtId="0" fontId="25" fillId="0" borderId="4" xfId="57" applyFont="1" applyBorder="1" applyAlignment="1">
      <alignment horizontal="center" vertical="center" wrapText="1"/>
    </xf>
    <xf numFmtId="3" fontId="25" fillId="0" borderId="4" xfId="57" applyNumberFormat="1" applyFont="1" applyBorder="1" applyAlignment="1">
      <alignment vertical="center"/>
    </xf>
    <xf numFmtId="164" fontId="25" fillId="0" borderId="6" xfId="57" applyNumberFormat="1" applyFont="1" applyBorder="1" applyAlignment="1">
      <alignment horizontal="right" vertical="center"/>
    </xf>
    <xf numFmtId="164" fontId="26" fillId="0" borderId="6" xfId="57" applyNumberFormat="1" applyFont="1" applyBorder="1" applyAlignment="1">
      <alignment vertical="center"/>
    </xf>
    <xf numFmtId="164" fontId="25" fillId="0" borderId="6" xfId="57" applyNumberFormat="1" applyFont="1" applyBorder="1" applyAlignment="1">
      <alignment vertical="center"/>
    </xf>
    <xf numFmtId="0" fontId="26" fillId="0" borderId="93" xfId="57" applyFont="1" applyBorder="1" applyAlignment="1">
      <alignment vertical="center" wrapText="1"/>
    </xf>
    <xf numFmtId="0" fontId="26" fillId="0" borderId="94" xfId="57" applyFont="1" applyBorder="1" applyAlignment="1">
      <alignment horizontal="center" vertical="center" wrapText="1"/>
    </xf>
    <xf numFmtId="3" fontId="26" fillId="0" borderId="94" xfId="57" applyNumberFormat="1" applyFont="1" applyBorder="1" applyAlignment="1">
      <alignment vertical="center"/>
    </xf>
    <xf numFmtId="0" fontId="26" fillId="32" borderId="4" xfId="57" applyFont="1" applyFill="1" applyBorder="1" applyAlignment="1">
      <alignment horizontal="center" vertical="center" wrapText="1"/>
    </xf>
    <xf numFmtId="0" fontId="26" fillId="33" borderId="4" xfId="57" applyFont="1" applyFill="1" applyBorder="1" applyAlignment="1">
      <alignment horizontal="center" vertical="center" wrapText="1"/>
    </xf>
    <xf numFmtId="0" fontId="26" fillId="0" borderId="5" xfId="57" applyFont="1" applyBorder="1" applyAlignment="1">
      <alignment horizontal="left" vertical="center" wrapText="1"/>
    </xf>
    <xf numFmtId="0" fontId="25" fillId="0" borderId="7" xfId="57" applyFont="1" applyBorder="1" applyAlignment="1">
      <alignment vertical="center" wrapText="1"/>
    </xf>
    <xf numFmtId="0" fontId="25" fillId="0" borderId="55" xfId="57" applyFont="1" applyBorder="1" applyAlignment="1">
      <alignment horizontal="center" vertical="center" wrapText="1"/>
    </xf>
    <xf numFmtId="3" fontId="25" fillId="0" borderId="55" xfId="57" applyNumberFormat="1" applyFont="1" applyBorder="1" applyAlignment="1">
      <alignment vertical="center"/>
    </xf>
    <xf numFmtId="164" fontId="25" fillId="0" borderId="8" xfId="57" applyNumberFormat="1" applyFont="1" applyBorder="1" applyAlignment="1">
      <alignment vertical="center"/>
    </xf>
    <xf numFmtId="0" fontId="3" fillId="0" borderId="0" xfId="108"/>
    <xf numFmtId="0" fontId="27" fillId="0" borderId="0" xfId="57" applyFont="1" applyAlignment="1">
      <alignment horizontal="left" vertical="center" wrapText="1"/>
    </xf>
    <xf numFmtId="0" fontId="27" fillId="0" borderId="0" xfId="57" applyFont="1" applyAlignment="1">
      <alignment horizontal="center" vertical="center" wrapText="1"/>
    </xf>
    <xf numFmtId="0" fontId="76" fillId="0" borderId="0" xfId="108" applyFont="1"/>
    <xf numFmtId="0" fontId="30" fillId="0" borderId="0" xfId="57" applyFont="1" applyAlignment="1">
      <alignment horizontal="left" vertical="center" wrapText="1"/>
    </xf>
    <xf numFmtId="0" fontId="30" fillId="0" borderId="0" xfId="57" applyFont="1" applyAlignment="1">
      <alignment horizontal="center" vertical="center" wrapText="1"/>
    </xf>
    <xf numFmtId="0" fontId="76" fillId="0" borderId="0" xfId="52" applyFont="1" applyAlignment="1">
      <alignment horizontal="right"/>
    </xf>
    <xf numFmtId="0" fontId="77" fillId="34" borderId="58" xfId="108" applyFont="1" applyFill="1" applyBorder="1" applyAlignment="1">
      <alignment horizontal="center" vertical="center" wrapText="1"/>
    </xf>
    <xf numFmtId="0" fontId="77" fillId="34" borderId="74" xfId="108" applyFont="1" applyFill="1" applyBorder="1" applyAlignment="1">
      <alignment horizontal="center" vertical="center" wrapText="1"/>
    </xf>
    <xf numFmtId="0" fontId="77" fillId="34" borderId="75" xfId="108" applyFont="1" applyFill="1" applyBorder="1" applyAlignment="1">
      <alignment horizontal="center" vertical="center" wrapText="1"/>
    </xf>
    <xf numFmtId="0" fontId="3" fillId="29" borderId="0" xfId="108" applyFill="1"/>
    <xf numFmtId="0" fontId="3" fillId="29" borderId="0" xfId="108" applyFill="1" applyAlignment="1">
      <alignment vertical="center"/>
    </xf>
    <xf numFmtId="0" fontId="3" fillId="0" borderId="0" xfId="108" applyAlignment="1">
      <alignment vertical="center"/>
    </xf>
    <xf numFmtId="0" fontId="76" fillId="0" borderId="5" xfId="108" applyFont="1" applyBorder="1" applyAlignment="1">
      <alignment horizontal="left" vertical="center"/>
    </xf>
    <xf numFmtId="0" fontId="76" fillId="0" borderId="4" xfId="108" applyFont="1" applyBorder="1" applyAlignment="1">
      <alignment vertical="center" wrapText="1"/>
    </xf>
    <xf numFmtId="3" fontId="76" fillId="0" borderId="4" xfId="108" applyNumberFormat="1" applyFont="1" applyBorder="1" applyAlignment="1">
      <alignment vertical="center"/>
    </xf>
    <xf numFmtId="170" fontId="76" fillId="0" borderId="6" xfId="108" applyNumberFormat="1" applyFont="1" applyBorder="1" applyAlignment="1">
      <alignment vertical="center"/>
    </xf>
    <xf numFmtId="0" fontId="76" fillId="0" borderId="4" xfId="108" applyFont="1" applyBorder="1" applyAlignment="1">
      <alignment horizontal="left" vertical="center" wrapText="1"/>
    </xf>
    <xf numFmtId="3" fontId="77" fillId="0" borderId="4" xfId="108" applyNumberFormat="1" applyFont="1" applyBorder="1" applyAlignment="1">
      <alignment vertical="center"/>
    </xf>
    <xf numFmtId="170" fontId="77" fillId="0" borderId="6" xfId="108" applyNumberFormat="1" applyFont="1" applyBorder="1" applyAlignment="1">
      <alignment vertical="center"/>
    </xf>
    <xf numFmtId="0" fontId="76" fillId="0" borderId="5" xfId="108" applyFont="1" applyBorder="1" applyAlignment="1">
      <alignment horizontal="left" vertical="center" wrapText="1"/>
    </xf>
    <xf numFmtId="3" fontId="77" fillId="0" borderId="55" xfId="108" applyNumberFormat="1" applyFont="1" applyBorder="1" applyAlignment="1">
      <alignment vertical="center"/>
    </xf>
    <xf numFmtId="170" fontId="77" fillId="0" borderId="8" xfId="108" applyNumberFormat="1" applyFont="1" applyBorder="1" applyAlignment="1">
      <alignment vertical="center"/>
    </xf>
    <xf numFmtId="0" fontId="3" fillId="0" borderId="0" xfId="108" applyAlignment="1">
      <alignment horizontal="left"/>
    </xf>
    <xf numFmtId="170" fontId="76" fillId="0" borderId="0" xfId="108" applyNumberFormat="1" applyFont="1"/>
    <xf numFmtId="0" fontId="77" fillId="34" borderId="29" xfId="108" applyFont="1" applyFill="1" applyBorder="1" applyAlignment="1">
      <alignment horizontal="center" vertical="center" wrapText="1"/>
    </xf>
    <xf numFmtId="0" fontId="27" fillId="0" borderId="0" xfId="1" applyFont="1" applyAlignment="1">
      <alignment horizontal="center" vertical="center"/>
    </xf>
    <xf numFmtId="4" fontId="27" fillId="0" borderId="0" xfId="1" applyNumberFormat="1" applyFont="1" applyAlignment="1">
      <alignment horizontal="center" vertical="center"/>
    </xf>
    <xf numFmtId="4" fontId="80" fillId="0" borderId="0" xfId="96" applyNumberFormat="1" applyFont="1" applyAlignment="1">
      <alignment horizontal="right" vertical="center"/>
    </xf>
    <xf numFmtId="0" fontId="80" fillId="0" borderId="29" xfId="1" applyFont="1" applyBorder="1" applyAlignment="1">
      <alignment horizontal="center" vertical="center" wrapText="1"/>
    </xf>
    <xf numFmtId="0" fontId="80" fillId="0" borderId="86" xfId="1" applyFont="1" applyBorder="1" applyAlignment="1">
      <alignment horizontal="center" vertical="center" wrapText="1"/>
    </xf>
    <xf numFmtId="4" fontId="80" fillId="0" borderId="87" xfId="77" applyNumberFormat="1" applyFont="1" applyBorder="1" applyAlignment="1">
      <alignment horizontal="center" vertical="center" wrapText="1"/>
    </xf>
    <xf numFmtId="4" fontId="80" fillId="0" borderId="81" xfId="1" applyNumberFormat="1" applyFont="1" applyBorder="1" applyAlignment="1">
      <alignment horizontal="center" vertical="center" wrapText="1"/>
    </xf>
    <xf numFmtId="4" fontId="80" fillId="0" borderId="80" xfId="1" applyNumberFormat="1" applyFont="1" applyBorder="1" applyAlignment="1">
      <alignment horizontal="center" vertical="center" wrapText="1"/>
    </xf>
    <xf numFmtId="0" fontId="32" fillId="0" borderId="0" xfId="1" applyFont="1" applyAlignment="1">
      <alignment horizontal="center" vertical="center" wrapText="1"/>
    </xf>
    <xf numFmtId="0" fontId="32" fillId="0" borderId="88" xfId="1" applyFont="1" applyBorder="1" applyAlignment="1">
      <alignment horizontal="center" vertical="center"/>
    </xf>
    <xf numFmtId="0" fontId="32" fillId="0" borderId="88" xfId="1" applyFont="1" applyBorder="1" applyAlignment="1">
      <alignment horizontal="left" vertical="center" wrapText="1"/>
    </xf>
    <xf numFmtId="4" fontId="80" fillId="0" borderId="88" xfId="1" applyNumberFormat="1" applyFont="1" applyBorder="1" applyAlignment="1">
      <alignment vertical="center"/>
    </xf>
    <xf numFmtId="4" fontId="32" fillId="0" borderId="12" xfId="1" applyNumberFormat="1" applyFont="1" applyBorder="1" applyAlignment="1">
      <alignment vertical="center"/>
    </xf>
    <xf numFmtId="0" fontId="32" fillId="0" borderId="4" xfId="1" applyFont="1" applyBorder="1" applyAlignment="1">
      <alignment horizontal="center" vertical="center"/>
    </xf>
    <xf numFmtId="4" fontId="80" fillId="0" borderId="4" xfId="1" applyNumberFormat="1" applyFont="1" applyBorder="1" applyAlignment="1">
      <alignment vertical="center"/>
    </xf>
    <xf numFmtId="4" fontId="32" fillId="0" borderId="95" xfId="1" applyNumberFormat="1" applyFont="1" applyBorder="1" applyAlignment="1">
      <alignment vertical="center"/>
    </xf>
    <xf numFmtId="0" fontId="32" fillId="0" borderId="94" xfId="1" applyFont="1" applyBorder="1" applyAlignment="1">
      <alignment horizontal="center" vertical="center"/>
    </xf>
    <xf numFmtId="0" fontId="32" fillId="0" borderId="94" xfId="1" applyFont="1" applyBorder="1" applyAlignment="1">
      <alignment horizontal="left" vertical="center" wrapText="1"/>
    </xf>
    <xf numFmtId="4" fontId="32" fillId="0" borderId="94" xfId="1" applyNumberFormat="1" applyFont="1" applyBorder="1" applyAlignment="1">
      <alignment vertical="center"/>
    </xf>
    <xf numFmtId="4" fontId="32" fillId="0" borderId="6" xfId="1" applyNumberFormat="1" applyFont="1" applyBorder="1" applyAlignment="1">
      <alignment vertical="center"/>
    </xf>
    <xf numFmtId="0" fontId="32" fillId="0" borderId="28" xfId="1" applyFont="1" applyBorder="1" applyAlignment="1">
      <alignment horizontal="center" vertical="center"/>
    </xf>
    <xf numFmtId="0" fontId="32" fillId="0" borderId="28" xfId="1" applyFont="1" applyBorder="1" applyAlignment="1">
      <alignment horizontal="left" vertical="center" wrapText="1"/>
    </xf>
    <xf numFmtId="4" fontId="32" fillId="0" borderId="28" xfId="1" applyNumberFormat="1" applyFont="1" applyBorder="1" applyAlignment="1">
      <alignment vertical="center"/>
    </xf>
    <xf numFmtId="4" fontId="32" fillId="0" borderId="50" xfId="1" applyNumberFormat="1" applyFont="1" applyBorder="1" applyAlignment="1">
      <alignment vertical="center"/>
    </xf>
    <xf numFmtId="0" fontId="80" fillId="0" borderId="0" xfId="1" applyFont="1" applyAlignment="1">
      <alignment horizontal="left" vertical="center"/>
    </xf>
    <xf numFmtId="0" fontId="80" fillId="0" borderId="0" xfId="1" applyFont="1" applyAlignment="1">
      <alignment horizontal="center" vertical="center"/>
    </xf>
    <xf numFmtId="0" fontId="80" fillId="0" borderId="0" xfId="1" applyFont="1" applyAlignment="1">
      <alignment horizontal="left" vertical="center" wrapText="1"/>
    </xf>
    <xf numFmtId="0" fontId="26" fillId="0" borderId="0" xfId="1" applyFont="1" applyAlignment="1">
      <alignment horizontal="left" vertical="center"/>
    </xf>
    <xf numFmtId="4" fontId="26" fillId="0" borderId="0" xfId="1" applyNumberFormat="1" applyFont="1" applyAlignment="1">
      <alignment vertical="center"/>
    </xf>
    <xf numFmtId="4" fontId="25" fillId="0" borderId="0" xfId="1" applyNumberFormat="1" applyFont="1" applyAlignment="1">
      <alignment vertical="center"/>
    </xf>
    <xf numFmtId="4" fontId="80" fillId="0" borderId="28" xfId="1" applyNumberFormat="1" applyFont="1" applyBorder="1" applyAlignment="1">
      <alignment vertical="center"/>
    </xf>
    <xf numFmtId="4" fontId="32" fillId="0" borderId="106" xfId="1" applyNumberFormat="1" applyFont="1" applyBorder="1" applyAlignment="1">
      <alignment vertical="center"/>
    </xf>
    <xf numFmtId="4" fontId="80" fillId="0" borderId="94" xfId="1" applyNumberFormat="1" applyFont="1" applyBorder="1" applyAlignment="1">
      <alignment vertical="center"/>
    </xf>
    <xf numFmtId="0" fontId="32" fillId="0" borderId="105" xfId="1" applyFont="1" applyBorder="1" applyAlignment="1">
      <alignment horizontal="center" vertical="center"/>
    </xf>
    <xf numFmtId="0" fontId="32" fillId="0" borderId="105" xfId="1" applyFont="1" applyBorder="1" applyAlignment="1">
      <alignment horizontal="left" vertical="center" wrapText="1"/>
    </xf>
    <xf numFmtId="4" fontId="32" fillId="0" borderId="105" xfId="1" applyNumberFormat="1" applyFont="1" applyBorder="1" applyAlignment="1">
      <alignment vertical="center"/>
    </xf>
    <xf numFmtId="4" fontId="80" fillId="0" borderId="105" xfId="1" applyNumberFormat="1" applyFont="1" applyBorder="1" applyAlignment="1">
      <alignment vertical="center"/>
    </xf>
    <xf numFmtId="0" fontId="32" fillId="0" borderId="79" xfId="1" applyFont="1" applyBorder="1" applyAlignment="1">
      <alignment horizontal="left" vertical="center" wrapText="1"/>
    </xf>
    <xf numFmtId="4" fontId="80" fillId="26" borderId="87" xfId="77" applyNumberFormat="1" applyFont="1" applyFill="1" applyBorder="1" applyAlignment="1">
      <alignment horizontal="center" vertical="center" wrapText="1"/>
    </xf>
    <xf numFmtId="4" fontId="32" fillId="26" borderId="28" xfId="1" applyNumberFormat="1" applyFont="1" applyFill="1" applyBorder="1" applyAlignment="1">
      <alignment vertical="center"/>
    </xf>
    <xf numFmtId="4" fontId="80" fillId="26" borderId="4" xfId="1" applyNumberFormat="1" applyFont="1" applyFill="1" applyBorder="1" applyAlignment="1">
      <alignment vertical="center"/>
    </xf>
    <xf numFmtId="4" fontId="32" fillId="26" borderId="94" xfId="1" applyNumberFormat="1" applyFont="1" applyFill="1" applyBorder="1" applyAlignment="1">
      <alignment vertical="center"/>
    </xf>
    <xf numFmtId="4" fontId="32" fillId="26" borderId="105" xfId="1" applyNumberFormat="1" applyFont="1" applyFill="1" applyBorder="1" applyAlignment="1">
      <alignment vertical="center"/>
    </xf>
    <xf numFmtId="4" fontId="80" fillId="26" borderId="92" xfId="1" applyNumberFormat="1" applyFont="1" applyFill="1" applyBorder="1" applyAlignment="1">
      <alignment vertical="center"/>
    </xf>
    <xf numFmtId="4" fontId="80" fillId="26" borderId="58" xfId="1" applyNumberFormat="1" applyFont="1" applyFill="1" applyBorder="1" applyAlignment="1">
      <alignment vertical="center"/>
    </xf>
    <xf numFmtId="0" fontId="80" fillId="26" borderId="4" xfId="1" applyFont="1" applyFill="1" applyBorder="1" applyAlignment="1">
      <alignment horizontal="center" vertical="center"/>
    </xf>
    <xf numFmtId="0" fontId="80" fillId="26" borderId="39" xfId="1" applyFont="1" applyFill="1" applyBorder="1" applyAlignment="1">
      <alignment horizontal="left" vertical="center"/>
    </xf>
    <xf numFmtId="0" fontId="80" fillId="26" borderId="92" xfId="1" applyFont="1" applyFill="1" applyBorder="1" applyAlignment="1">
      <alignment horizontal="center" vertical="center"/>
    </xf>
    <xf numFmtId="0" fontId="80" fillId="26" borderId="92" xfId="1" applyFont="1" applyFill="1" applyBorder="1" applyAlignment="1">
      <alignment horizontal="left" vertical="center" wrapText="1"/>
    </xf>
    <xf numFmtId="4" fontId="80" fillId="26" borderId="35" xfId="1" applyNumberFormat="1" applyFont="1" applyFill="1" applyBorder="1" applyAlignment="1">
      <alignment vertical="center"/>
    </xf>
    <xf numFmtId="0" fontId="80" fillId="26" borderId="57" xfId="1" applyFont="1" applyFill="1" applyBorder="1" applyAlignment="1">
      <alignment horizontal="left" vertical="center"/>
    </xf>
    <xf numFmtId="0" fontId="80" fillId="26" borderId="58" xfId="1" applyFont="1" applyFill="1" applyBorder="1" applyAlignment="1">
      <alignment horizontal="center" vertical="center"/>
    </xf>
    <xf numFmtId="0" fontId="80" fillId="26" borderId="58" xfId="1" applyFont="1" applyFill="1" applyBorder="1" applyAlignment="1">
      <alignment horizontal="left" vertical="center" wrapText="1"/>
    </xf>
    <xf numFmtId="4" fontId="80" fillId="26" borderId="31" xfId="1" applyNumberFormat="1" applyFont="1" applyFill="1" applyBorder="1" applyAlignment="1">
      <alignment vertical="center"/>
    </xf>
    <xf numFmtId="0" fontId="2" fillId="0" borderId="0" xfId="110"/>
    <xf numFmtId="0" fontId="109" fillId="0" borderId="0" xfId="110" applyFont="1"/>
    <xf numFmtId="0" fontId="109" fillId="0" borderId="0" xfId="110" applyFont="1" applyAlignment="1">
      <alignment horizontal="center"/>
    </xf>
    <xf numFmtId="0" fontId="80" fillId="0" borderId="0" xfId="110" applyFont="1" applyAlignment="1">
      <alignment horizontal="right"/>
    </xf>
    <xf numFmtId="49" fontId="80" fillId="0" borderId="55" xfId="112" applyNumberFormat="1" applyFont="1" applyBorder="1" applyAlignment="1">
      <alignment horizontal="center" vertical="center"/>
    </xf>
    <xf numFmtId="49" fontId="80" fillId="26" borderId="55" xfId="112" applyNumberFormat="1" applyFont="1" applyFill="1" applyBorder="1" applyAlignment="1">
      <alignment horizontal="center" vertical="center"/>
    </xf>
    <xf numFmtId="1" fontId="80" fillId="26" borderId="36" xfId="95" applyNumberFormat="1" applyFont="1" applyFill="1" applyBorder="1" applyAlignment="1" applyProtection="1">
      <alignment horizontal="center" vertical="center" wrapText="1"/>
      <protection locked="0"/>
    </xf>
    <xf numFmtId="3" fontId="80" fillId="26" borderId="6" xfId="95" applyNumberFormat="1" applyFont="1" applyFill="1" applyBorder="1" applyAlignment="1" applyProtection="1">
      <alignment horizontal="center" vertical="center"/>
      <protection locked="0"/>
    </xf>
    <xf numFmtId="0" fontId="83" fillId="0" borderId="0" xfId="113" applyFont="1"/>
    <xf numFmtId="9" fontId="32" fillId="0" borderId="38" xfId="95" applyNumberFormat="1" applyFont="1" applyBorder="1" applyAlignment="1" applyProtection="1">
      <alignment horizontal="center" vertical="center"/>
      <protection locked="0"/>
    </xf>
    <xf numFmtId="1" fontId="80" fillId="26" borderId="29" xfId="95" applyNumberFormat="1" applyFont="1" applyFill="1" applyBorder="1" applyAlignment="1" applyProtection="1">
      <alignment horizontal="center" vertical="center" wrapText="1"/>
      <protection locked="0"/>
    </xf>
    <xf numFmtId="3" fontId="80" fillId="26" borderId="31" xfId="95" applyNumberFormat="1" applyFont="1" applyFill="1" applyBorder="1" applyAlignment="1" applyProtection="1">
      <alignment horizontal="center" vertical="center"/>
      <protection locked="0"/>
    </xf>
    <xf numFmtId="0" fontId="109" fillId="0" borderId="0" xfId="110" applyFont="1" applyAlignment="1">
      <alignment vertical="center"/>
    </xf>
    <xf numFmtId="2" fontId="110" fillId="0" borderId="0" xfId="110" applyNumberFormat="1" applyFont="1" applyAlignment="1">
      <alignment horizontal="right"/>
    </xf>
    <xf numFmtId="49" fontId="110" fillId="0" borderId="0" xfId="110" applyNumberFormat="1" applyFont="1" applyAlignment="1">
      <alignment wrapText="1"/>
    </xf>
    <xf numFmtId="4" fontId="110" fillId="0" borderId="0" xfId="110" applyNumberFormat="1" applyFont="1" applyAlignment="1">
      <alignment horizontal="right"/>
    </xf>
    <xf numFmtId="0" fontId="83" fillId="0" borderId="0" xfId="110" applyFont="1" applyAlignment="1">
      <alignment vertical="center"/>
    </xf>
    <xf numFmtId="49" fontId="32" fillId="0" borderId="36" xfId="113" applyNumberFormat="1" applyFont="1" applyBorder="1" applyAlignment="1">
      <alignment horizontal="right" vertical="center"/>
    </xf>
    <xf numFmtId="3" fontId="32" fillId="0" borderId="4" xfId="113" applyNumberFormat="1" applyFont="1" applyBorder="1" applyAlignment="1">
      <alignment horizontal="right" vertical="center"/>
    </xf>
    <xf numFmtId="9" fontId="32" fillId="0" borderId="6" xfId="110" applyNumberFormat="1" applyFont="1" applyBorder="1" applyAlignment="1">
      <alignment horizontal="center" vertical="center"/>
    </xf>
    <xf numFmtId="0" fontId="32" fillId="0" borderId="0" xfId="113" applyFont="1" applyAlignment="1">
      <alignment horizontal="center" vertical="center"/>
    </xf>
    <xf numFmtId="0" fontId="83" fillId="0" borderId="0" xfId="111" applyFont="1" applyAlignment="1">
      <alignment vertical="center"/>
    </xf>
    <xf numFmtId="49" fontId="32" fillId="0" borderId="5" xfId="113" applyNumberFormat="1" applyFont="1" applyBorder="1" applyAlignment="1">
      <alignment vertical="center" wrapText="1"/>
    </xf>
    <xf numFmtId="10" fontId="32" fillId="0" borderId="6" xfId="110" applyNumberFormat="1" applyFont="1" applyBorder="1" applyAlignment="1">
      <alignment horizontal="center" vertical="center"/>
    </xf>
    <xf numFmtId="0" fontId="32" fillId="0" borderId="36" xfId="113" applyFont="1" applyBorder="1" applyAlignment="1">
      <alignment horizontal="right" vertical="center"/>
    </xf>
    <xf numFmtId="49" fontId="32" fillId="0" borderId="48" xfId="113" applyNumberFormat="1" applyFont="1" applyBorder="1" applyAlignment="1">
      <alignment horizontal="right" vertical="center"/>
    </xf>
    <xf numFmtId="3" fontId="32" fillId="0" borderId="28" xfId="113" applyNumberFormat="1" applyFont="1" applyBorder="1" applyAlignment="1">
      <alignment horizontal="right" vertical="center"/>
    </xf>
    <xf numFmtId="10" fontId="32" fillId="0" borderId="50" xfId="110" applyNumberFormat="1" applyFont="1" applyBorder="1" applyAlignment="1">
      <alignment horizontal="center" vertical="center"/>
    </xf>
    <xf numFmtId="3" fontId="32" fillId="0" borderId="4" xfId="113" applyNumberFormat="1" applyFont="1" applyBorder="1" applyAlignment="1">
      <alignment vertical="center"/>
    </xf>
    <xf numFmtId="3" fontId="32" fillId="26" borderId="4" xfId="113" applyNumberFormat="1" applyFont="1" applyFill="1" applyBorder="1" applyAlignment="1">
      <alignment vertical="center"/>
    </xf>
    <xf numFmtId="3" fontId="32" fillId="0" borderId="28" xfId="113" applyNumberFormat="1" applyFont="1" applyBorder="1" applyAlignment="1">
      <alignment vertical="center"/>
    </xf>
    <xf numFmtId="3" fontId="32" fillId="26" borderId="28" xfId="113" applyNumberFormat="1" applyFont="1" applyFill="1" applyBorder="1" applyAlignment="1">
      <alignment vertical="center"/>
    </xf>
    <xf numFmtId="3" fontId="32" fillId="0" borderId="105" xfId="113" applyNumberFormat="1" applyFont="1" applyBorder="1" applyAlignment="1">
      <alignment vertical="center"/>
    </xf>
    <xf numFmtId="49" fontId="32" fillId="0" borderId="27" xfId="113" applyNumberFormat="1" applyFont="1" applyBorder="1" applyAlignment="1">
      <alignment vertical="center" wrapText="1"/>
    </xf>
    <xf numFmtId="0" fontId="83" fillId="0" borderId="0" xfId="113" applyFont="1" applyAlignment="1">
      <alignment vertical="center"/>
    </xf>
    <xf numFmtId="0" fontId="83" fillId="0" borderId="0" xfId="113" applyFont="1" applyAlignment="1">
      <alignment vertical="center" wrapText="1"/>
    </xf>
    <xf numFmtId="0" fontId="83" fillId="0" borderId="28" xfId="113" applyFont="1" applyBorder="1" applyAlignment="1">
      <alignment vertical="center" wrapText="1"/>
    </xf>
    <xf numFmtId="0" fontId="83" fillId="0" borderId="105" xfId="113" applyFont="1" applyBorder="1" applyAlignment="1">
      <alignment vertical="center" wrapText="1"/>
    </xf>
    <xf numFmtId="0" fontId="83" fillId="0" borderId="94" xfId="113" applyFont="1" applyBorder="1" applyAlignment="1">
      <alignment vertical="center" wrapText="1"/>
    </xf>
    <xf numFmtId="4" fontId="32" fillId="0" borderId="0" xfId="113" applyNumberFormat="1" applyFont="1" applyAlignment="1">
      <alignment vertical="center"/>
    </xf>
    <xf numFmtId="4" fontId="32" fillId="0" borderId="28" xfId="113" applyNumberFormat="1" applyFont="1" applyBorder="1" applyAlignment="1">
      <alignment vertical="center"/>
    </xf>
    <xf numFmtId="4" fontId="32" fillId="0" borderId="105" xfId="113" applyNumberFormat="1" applyFont="1" applyBorder="1" applyAlignment="1">
      <alignment vertical="center"/>
    </xf>
    <xf numFmtId="4" fontId="32" fillId="0" borderId="94" xfId="113" applyNumberFormat="1" applyFont="1" applyBorder="1" applyAlignment="1">
      <alignment vertical="center"/>
    </xf>
    <xf numFmtId="0" fontId="32" fillId="0" borderId="82" xfId="60" applyFont="1" applyFill="1" applyBorder="1" applyAlignment="1">
      <alignment vertical="center" wrapText="1"/>
    </xf>
    <xf numFmtId="0" fontId="24" fillId="0" borderId="0" xfId="60" applyFont="1" applyFill="1"/>
    <xf numFmtId="0" fontId="25" fillId="0" borderId="0" xfId="60" applyFont="1" applyFill="1" applyAlignment="1">
      <alignment vertical="center"/>
    </xf>
    <xf numFmtId="0" fontId="25" fillId="0" borderId="0" xfId="60" applyFont="1" applyFill="1"/>
    <xf numFmtId="0" fontId="83" fillId="0" borderId="28" xfId="113" applyFont="1" applyFill="1" applyBorder="1" applyAlignment="1">
      <alignment vertical="center" wrapText="1"/>
    </xf>
    <xf numFmtId="0" fontId="83" fillId="0" borderId="0" xfId="113" applyFont="1" applyFill="1" applyAlignment="1">
      <alignment vertical="center"/>
    </xf>
    <xf numFmtId="0" fontId="83" fillId="0" borderId="94" xfId="113" applyFont="1" applyFill="1" applyBorder="1" applyAlignment="1">
      <alignment vertical="center" wrapText="1"/>
    </xf>
    <xf numFmtId="0" fontId="83" fillId="0" borderId="105" xfId="113" applyFont="1" applyFill="1" applyBorder="1" applyAlignment="1">
      <alignment vertical="center" wrapText="1"/>
    </xf>
    <xf numFmtId="0" fontId="83" fillId="0" borderId="23" xfId="113" applyFont="1" applyFill="1" applyBorder="1" applyAlignment="1">
      <alignment vertical="center" wrapText="1"/>
    </xf>
    <xf numFmtId="0" fontId="83" fillId="0" borderId="104" xfId="113" applyFont="1" applyFill="1" applyBorder="1" applyAlignment="1">
      <alignment vertical="center" wrapText="1"/>
    </xf>
    <xf numFmtId="0" fontId="83" fillId="0" borderId="25" xfId="113" applyFont="1" applyFill="1" applyBorder="1" applyAlignment="1">
      <alignment vertical="center" wrapText="1"/>
    </xf>
    <xf numFmtId="0" fontId="104" fillId="0" borderId="0" xfId="66" applyFont="1" applyFill="1" applyAlignment="1">
      <alignment vertical="center"/>
    </xf>
    <xf numFmtId="0" fontId="80" fillId="0" borderId="13" xfId="60" applyFont="1" applyFill="1" applyBorder="1"/>
    <xf numFmtId="4" fontId="24" fillId="0" borderId="0" xfId="60" applyNumberFormat="1" applyFont="1" applyFill="1" applyBorder="1" applyAlignment="1">
      <alignment vertical="center"/>
    </xf>
    <xf numFmtId="4" fontId="32" fillId="0" borderId="37" xfId="60" applyNumberFormat="1" applyFont="1" applyFill="1" applyBorder="1" applyAlignment="1">
      <alignment vertical="center"/>
    </xf>
    <xf numFmtId="0" fontId="83" fillId="0" borderId="94" xfId="113" applyFont="1" applyFill="1" applyBorder="1" applyAlignment="1">
      <alignment vertical="center" wrapText="1"/>
    </xf>
    <xf numFmtId="0" fontId="83" fillId="0" borderId="28" xfId="113" applyFont="1" applyFill="1" applyBorder="1" applyAlignment="1">
      <alignment vertical="center" wrapText="1"/>
    </xf>
    <xf numFmtId="0" fontId="24" fillId="0" borderId="0" xfId="60" applyFont="1" applyFill="1" applyAlignment="1">
      <alignment vertical="center" wrapText="1"/>
    </xf>
    <xf numFmtId="0" fontId="83" fillId="0" borderId="0" xfId="113" applyFont="1" applyFill="1"/>
    <xf numFmtId="4" fontId="32" fillId="0" borderId="28" xfId="113" applyNumberFormat="1" applyFont="1" applyFill="1" applyBorder="1" applyAlignment="1">
      <alignment vertical="center"/>
    </xf>
    <xf numFmtId="4" fontId="32" fillId="0" borderId="23" xfId="113" applyNumberFormat="1" applyFont="1" applyFill="1" applyBorder="1" applyAlignment="1">
      <alignment vertical="center"/>
    </xf>
    <xf numFmtId="4" fontId="32" fillId="0" borderId="94" xfId="113" applyNumberFormat="1" applyFont="1" applyFill="1" applyBorder="1" applyAlignment="1">
      <alignment vertical="center"/>
    </xf>
    <xf numFmtId="4" fontId="32" fillId="0" borderId="104" xfId="113" applyNumberFormat="1" applyFont="1" applyFill="1" applyBorder="1" applyAlignment="1">
      <alignment vertical="center"/>
    </xf>
    <xf numFmtId="4" fontId="32" fillId="0" borderId="40" xfId="113" applyNumberFormat="1" applyFont="1" applyFill="1" applyBorder="1" applyAlignment="1">
      <alignment vertical="center"/>
    </xf>
    <xf numFmtId="4" fontId="32" fillId="0" borderId="105" xfId="113" applyNumberFormat="1" applyFont="1" applyFill="1" applyBorder="1" applyAlignment="1">
      <alignment vertical="center"/>
    </xf>
    <xf numFmtId="4" fontId="32" fillId="0" borderId="0" xfId="113" applyNumberFormat="1" applyFont="1" applyFill="1" applyAlignment="1">
      <alignment vertical="center"/>
    </xf>
    <xf numFmtId="4" fontId="32" fillId="0" borderId="102" xfId="113" applyNumberFormat="1" applyFont="1" applyFill="1" applyBorder="1" applyAlignment="1">
      <alignment vertical="center"/>
    </xf>
    <xf numFmtId="4" fontId="32" fillId="0" borderId="9" xfId="113" applyNumberFormat="1" applyFont="1" applyFill="1" applyBorder="1" applyAlignment="1">
      <alignment vertical="center"/>
    </xf>
    <xf numFmtId="4" fontId="32" fillId="0" borderId="97" xfId="113" applyNumberFormat="1" applyFont="1" applyFill="1" applyBorder="1" applyAlignment="1">
      <alignment vertical="center"/>
    </xf>
    <xf numFmtId="4" fontId="32" fillId="0" borderId="0" xfId="113" applyNumberFormat="1" applyFont="1" applyFill="1" applyBorder="1" applyAlignment="1">
      <alignment vertical="center"/>
    </xf>
    <xf numFmtId="4" fontId="32" fillId="0" borderId="25" xfId="113" applyNumberFormat="1" applyFont="1" applyFill="1" applyBorder="1" applyAlignment="1">
      <alignment vertical="center"/>
    </xf>
    <xf numFmtId="4" fontId="32" fillId="0" borderId="107" xfId="113" applyNumberFormat="1" applyFont="1" applyFill="1" applyBorder="1" applyAlignment="1">
      <alignment vertical="center"/>
    </xf>
    <xf numFmtId="0" fontId="32" fillId="0" borderId="0" xfId="113" applyFont="1" applyFill="1"/>
    <xf numFmtId="4" fontId="32" fillId="0" borderId="28" xfId="113" applyNumberFormat="1" applyFont="1" applyFill="1" applyBorder="1" applyAlignment="1">
      <alignment vertical="center" wrapText="1"/>
    </xf>
    <xf numFmtId="0" fontId="32" fillId="0" borderId="28" xfId="113" applyFont="1" applyFill="1" applyBorder="1" applyAlignment="1">
      <alignment vertical="center" wrapText="1"/>
    </xf>
    <xf numFmtId="4" fontId="32" fillId="0" borderId="94" xfId="113" applyNumberFormat="1" applyFont="1" applyFill="1" applyBorder="1" applyAlignment="1">
      <alignment vertical="center" wrapText="1"/>
    </xf>
    <xf numFmtId="0" fontId="32" fillId="0" borderId="94" xfId="113" applyFont="1" applyFill="1" applyBorder="1" applyAlignment="1">
      <alignment vertical="center" wrapText="1"/>
    </xf>
    <xf numFmtId="4" fontId="32" fillId="0" borderId="105" xfId="113" applyNumberFormat="1" applyFont="1" applyFill="1" applyBorder="1" applyAlignment="1">
      <alignment vertical="center" wrapText="1"/>
    </xf>
    <xf numFmtId="0" fontId="32" fillId="0" borderId="105" xfId="113" applyFont="1" applyFill="1" applyBorder="1" applyAlignment="1">
      <alignment vertical="center" wrapText="1"/>
    </xf>
    <xf numFmtId="0" fontId="32" fillId="0" borderId="0" xfId="113" applyFont="1" applyFill="1" applyAlignment="1">
      <alignment vertical="center" wrapText="1"/>
    </xf>
    <xf numFmtId="178" fontId="83" fillId="0" borderId="0" xfId="113" applyNumberFormat="1" applyFont="1" applyFill="1" applyBorder="1" applyAlignment="1">
      <alignment vertical="center"/>
    </xf>
    <xf numFmtId="0" fontId="83" fillId="0" borderId="0" xfId="113" applyFont="1" applyFill="1" applyBorder="1" applyAlignment="1">
      <alignment vertical="center"/>
    </xf>
    <xf numFmtId="0" fontId="83" fillId="0" borderId="0" xfId="113" applyFont="1" applyFill="1" applyBorder="1"/>
    <xf numFmtId="4" fontId="111" fillId="0" borderId="0" xfId="113" applyNumberFormat="1" applyFont="1" applyFill="1" applyBorder="1" applyAlignment="1">
      <alignment vertical="center"/>
    </xf>
    <xf numFmtId="0" fontId="26" fillId="0" borderId="0" xfId="60" applyFont="1" applyFill="1"/>
    <xf numFmtId="0" fontId="32" fillId="0" borderId="0" xfId="60" applyFont="1" applyFill="1" applyAlignment="1">
      <alignment wrapText="1"/>
    </xf>
    <xf numFmtId="4" fontId="32" fillId="0" borderId="0" xfId="60" applyNumberFormat="1" applyFont="1" applyFill="1" applyAlignment="1"/>
    <xf numFmtId="0" fontId="26" fillId="0" borderId="0" xfId="60" applyFont="1" applyFill="1" applyBorder="1"/>
    <xf numFmtId="0" fontId="80" fillId="0" borderId="4" xfId="102" applyFont="1" applyFill="1" applyBorder="1" applyAlignment="1">
      <alignment horizontal="center" vertical="center" wrapText="1"/>
    </xf>
    <xf numFmtId="0" fontId="6" fillId="0" borderId="0" xfId="100" applyFill="1" applyBorder="1"/>
    <xf numFmtId="0" fontId="6" fillId="0" borderId="0" xfId="100" applyFill="1"/>
    <xf numFmtId="0" fontId="80" fillId="0" borderId="28" xfId="102" applyFont="1" applyFill="1" applyBorder="1" applyAlignment="1">
      <alignment horizontal="center" vertical="center" wrapText="1"/>
    </xf>
    <xf numFmtId="0" fontId="83" fillId="0" borderId="4" xfId="113" applyFont="1" applyFill="1" applyBorder="1" applyAlignment="1">
      <alignment vertical="center" wrapText="1"/>
    </xf>
    <xf numFmtId="4" fontId="32" fillId="0" borderId="4" xfId="113" applyNumberFormat="1" applyFont="1" applyFill="1" applyBorder="1" applyAlignment="1">
      <alignment vertical="center"/>
    </xf>
    <xf numFmtId="0" fontId="83" fillId="0" borderId="0" xfId="100" applyFont="1" applyFill="1" applyAlignment="1">
      <alignment vertical="center"/>
    </xf>
    <xf numFmtId="0" fontId="83" fillId="0" borderId="0" xfId="100" applyFont="1" applyFill="1"/>
    <xf numFmtId="0" fontId="104" fillId="0" borderId="0" xfId="100" applyFont="1" applyFill="1"/>
    <xf numFmtId="0" fontId="104" fillId="0" borderId="0" xfId="85" applyFont="1" applyFill="1"/>
    <xf numFmtId="4" fontId="104" fillId="0" borderId="0" xfId="85" applyNumberFormat="1" applyFont="1" applyFill="1"/>
    <xf numFmtId="4" fontId="87" fillId="0" borderId="0" xfId="85" applyNumberFormat="1" applyFont="1" applyFill="1"/>
    <xf numFmtId="0" fontId="87" fillId="0" borderId="0" xfId="85" applyFont="1" applyFill="1"/>
    <xf numFmtId="0" fontId="9" fillId="0" borderId="0" xfId="85" applyFill="1"/>
    <xf numFmtId="4" fontId="93" fillId="0" borderId="0" xfId="113" applyNumberFormat="1" applyFont="1" applyFill="1"/>
    <xf numFmtId="0" fontId="32" fillId="0" borderId="0" xfId="78" applyFont="1" applyFill="1" applyBorder="1"/>
    <xf numFmtId="173" fontId="26" fillId="0" borderId="93" xfId="101" applyNumberFormat="1" applyFont="1" applyBorder="1" applyAlignment="1">
      <alignment horizontal="center" vertical="center"/>
    </xf>
    <xf numFmtId="0" fontId="26" fillId="0" borderId="94" xfId="101" applyFont="1" applyBorder="1" applyAlignment="1">
      <alignment vertical="center" wrapText="1"/>
    </xf>
    <xf numFmtId="4" fontId="26" fillId="0" borderId="6" xfId="77" applyNumberFormat="1" applyFont="1" applyBorder="1" applyAlignment="1">
      <alignment vertical="center"/>
    </xf>
    <xf numFmtId="4" fontId="26" fillId="0" borderId="95" xfId="77" applyNumberFormat="1" applyFont="1" applyBorder="1" applyAlignment="1">
      <alignment vertical="center"/>
    </xf>
    <xf numFmtId="173" fontId="26" fillId="0" borderId="27" xfId="77" applyNumberFormat="1" applyFont="1" applyBorder="1" applyAlignment="1" applyProtection="1">
      <alignment horizontal="center" vertical="center"/>
      <protection hidden="1"/>
    </xf>
    <xf numFmtId="0" fontId="26" fillId="0" borderId="9" xfId="77" applyFont="1" applyBorder="1" applyAlignment="1">
      <alignment horizontal="left" vertical="center"/>
    </xf>
    <xf numFmtId="173" fontId="26" fillId="0" borderId="5" xfId="77" applyNumberFormat="1" applyFont="1" applyBorder="1" applyAlignment="1" applyProtection="1">
      <alignment horizontal="center" vertical="center"/>
      <protection hidden="1"/>
    </xf>
    <xf numFmtId="0" fontId="26" fillId="0" borderId="13" xfId="77" applyFont="1" applyBorder="1" applyAlignment="1">
      <alignment horizontal="left" vertical="center"/>
    </xf>
    <xf numFmtId="0" fontId="26" fillId="0" borderId="13" xfId="77" applyFont="1" applyBorder="1" applyAlignment="1">
      <alignment horizontal="left" vertical="center" wrapText="1"/>
    </xf>
    <xf numFmtId="173" fontId="30" fillId="0" borderId="5" xfId="77" applyNumberFormat="1" applyFont="1" applyBorder="1" applyAlignment="1">
      <alignment horizontal="center" vertical="center" wrapText="1"/>
    </xf>
    <xf numFmtId="4" fontId="30" fillId="0" borderId="6" xfId="77" applyNumberFormat="1" applyFont="1" applyBorder="1" applyAlignment="1">
      <alignment vertical="center"/>
    </xf>
    <xf numFmtId="173" fontId="30" fillId="29" borderId="5" xfId="77" applyNumberFormat="1" applyFont="1" applyFill="1" applyBorder="1" applyAlignment="1">
      <alignment horizontal="center" vertical="center" wrapText="1"/>
    </xf>
    <xf numFmtId="173" fontId="30" fillId="0" borderId="27" xfId="77" applyNumberFormat="1" applyFont="1" applyBorder="1" applyAlignment="1">
      <alignment horizontal="center" vertical="center" wrapText="1"/>
    </xf>
    <xf numFmtId="173" fontId="30" fillId="0" borderId="93" xfId="77" applyNumberFormat="1" applyFont="1" applyBorder="1" applyAlignment="1">
      <alignment horizontal="center" vertical="center" wrapText="1"/>
    </xf>
    <xf numFmtId="0" fontId="30" fillId="0" borderId="97" xfId="77" applyFont="1" applyBorder="1" applyAlignment="1">
      <alignment horizontal="left" vertical="center" wrapText="1"/>
    </xf>
    <xf numFmtId="4" fontId="26" fillId="29" borderId="95" xfId="77" applyNumberFormat="1" applyFont="1" applyFill="1" applyBorder="1" applyAlignment="1">
      <alignment vertical="center"/>
    </xf>
    <xf numFmtId="173" fontId="26" fillId="0" borderId="93" xfId="77" applyNumberFormat="1" applyFont="1" applyBorder="1" applyAlignment="1">
      <alignment horizontal="center" vertical="center"/>
    </xf>
    <xf numFmtId="0" fontId="26" fillId="0" borderId="94" xfId="77" applyFont="1" applyBorder="1" applyAlignment="1">
      <alignment vertical="center" wrapText="1"/>
    </xf>
    <xf numFmtId="4" fontId="26" fillId="29" borderId="0" xfId="0" applyNumberFormat="1" applyFont="1" applyFill="1" applyAlignment="1">
      <alignment vertical="center"/>
    </xf>
    <xf numFmtId="49" fontId="96" fillId="0" borderId="105" xfId="0" applyNumberFormat="1" applyFont="1" applyBorder="1" applyAlignment="1">
      <alignment horizontal="left" vertical="center" wrapText="1"/>
    </xf>
    <xf numFmtId="49" fontId="96" fillId="0" borderId="107" xfId="0" applyNumberFormat="1" applyFont="1" applyBorder="1" applyAlignment="1">
      <alignment horizontal="center" vertical="center" wrapText="1"/>
    </xf>
    <xf numFmtId="174" fontId="96" fillId="29" borderId="105" xfId="0" applyNumberFormat="1" applyFont="1" applyFill="1" applyBorder="1" applyAlignment="1">
      <alignment horizontal="right" vertical="center" wrapText="1"/>
    </xf>
    <xf numFmtId="49" fontId="32" fillId="0" borderId="105" xfId="0" applyNumberFormat="1" applyFont="1" applyBorder="1" applyAlignment="1">
      <alignment horizontal="left" vertical="center" wrapText="1"/>
    </xf>
    <xf numFmtId="174" fontId="96" fillId="29" borderId="105" xfId="0" applyNumberFormat="1" applyFont="1" applyFill="1" applyBorder="1" applyAlignment="1">
      <alignment horizontal="center" vertical="center" wrapText="1"/>
    </xf>
    <xf numFmtId="49" fontId="96" fillId="29" borderId="105" xfId="0" applyNumberFormat="1" applyFont="1" applyFill="1" applyBorder="1" applyAlignment="1">
      <alignment horizontal="left" vertical="center" wrapText="1"/>
    </xf>
    <xf numFmtId="49" fontId="96" fillId="0" borderId="105" xfId="0" applyNumberFormat="1" applyFont="1" applyBorder="1" applyAlignment="1">
      <alignment horizontal="center" vertical="center" wrapText="1"/>
    </xf>
    <xf numFmtId="49" fontId="96" fillId="0" borderId="94" xfId="0" applyNumberFormat="1" applyFont="1" applyBorder="1" applyAlignment="1">
      <alignment horizontal="left" vertical="center" wrapText="1"/>
    </xf>
    <xf numFmtId="49" fontId="96" fillId="0" borderId="94" xfId="0" applyNumberFormat="1" applyFont="1" applyBorder="1" applyAlignment="1">
      <alignment horizontal="center" vertical="center" wrapText="1"/>
    </xf>
    <xf numFmtId="174" fontId="96" fillId="29" borderId="94" xfId="0" applyNumberFormat="1" applyFont="1" applyFill="1" applyBorder="1" applyAlignment="1">
      <alignment horizontal="right" vertical="center" wrapText="1"/>
    </xf>
    <xf numFmtId="49" fontId="96" fillId="0" borderId="28" xfId="0" applyNumberFormat="1" applyFont="1" applyBorder="1" applyAlignment="1">
      <alignment horizontal="left" vertical="center" wrapText="1"/>
    </xf>
    <xf numFmtId="49" fontId="96" fillId="0" borderId="9" xfId="0" applyNumberFormat="1" applyFont="1" applyBorder="1" applyAlignment="1">
      <alignment horizontal="center" vertical="center" wrapText="1"/>
    </xf>
    <xf numFmtId="175" fontId="32" fillId="29" borderId="0" xfId="0" applyNumberFormat="1" applyFont="1" applyFill="1" applyAlignment="1">
      <alignment horizontal="right" vertical="center" wrapText="1"/>
    </xf>
    <xf numFmtId="175" fontId="96" fillId="29" borderId="0" xfId="0" applyNumberFormat="1" applyFont="1" applyFill="1" applyAlignment="1">
      <alignment horizontal="right" vertical="center" wrapText="1"/>
    </xf>
    <xf numFmtId="0" fontId="98" fillId="0" borderId="102" xfId="0" applyFont="1" applyBorder="1" applyAlignment="1">
      <alignment horizontal="center" vertical="center" wrapText="1"/>
    </xf>
    <xf numFmtId="0" fontId="99" fillId="0" borderId="0" xfId="0" applyFont="1" applyAlignment="1">
      <alignment horizontal="center" vertical="center" wrapText="1"/>
    </xf>
    <xf numFmtId="0" fontId="98" fillId="0" borderId="104" xfId="0" applyFont="1" applyBorder="1" applyAlignment="1">
      <alignment horizontal="center" vertical="center" wrapText="1"/>
    </xf>
    <xf numFmtId="174" fontId="95" fillId="29" borderId="107" xfId="0" applyNumberFormat="1" applyFont="1" applyFill="1" applyBorder="1" applyAlignment="1">
      <alignment horizontal="right" vertical="center" wrapText="1"/>
    </xf>
    <xf numFmtId="174" fontId="80" fillId="29" borderId="0" xfId="0" applyNumberFormat="1" applyFont="1" applyFill="1" applyAlignment="1">
      <alignment horizontal="right" vertical="center" wrapText="1"/>
    </xf>
    <xf numFmtId="174" fontId="96" fillId="29" borderId="107" xfId="0" applyNumberFormat="1" applyFont="1" applyFill="1" applyBorder="1" applyAlignment="1">
      <alignment horizontal="right" vertical="center" wrapText="1"/>
    </xf>
    <xf numFmtId="174" fontId="32" fillId="29" borderId="0" xfId="0" applyNumberFormat="1" applyFont="1" applyFill="1" applyAlignment="1">
      <alignment horizontal="right" vertical="center" wrapText="1"/>
    </xf>
    <xf numFmtId="175" fontId="96" fillId="29" borderId="107" xfId="0" applyNumberFormat="1" applyFont="1" applyFill="1" applyBorder="1" applyAlignment="1">
      <alignment horizontal="right" vertical="center" wrapText="1"/>
    </xf>
    <xf numFmtId="49" fontId="96" fillId="0" borderId="97" xfId="0" applyNumberFormat="1" applyFont="1" applyBorder="1" applyAlignment="1">
      <alignment horizontal="center" vertical="center" wrapText="1"/>
    </xf>
    <xf numFmtId="49" fontId="32" fillId="0" borderId="94" xfId="0" applyNumberFormat="1" applyFont="1" applyBorder="1" applyAlignment="1">
      <alignment horizontal="left" vertical="center" wrapText="1"/>
    </xf>
    <xf numFmtId="4" fontId="26" fillId="29" borderId="0" xfId="0" applyNumberFormat="1" applyFont="1" applyFill="1"/>
    <xf numFmtId="4" fontId="100" fillId="0" borderId="0" xfId="0" applyNumberFormat="1" applyFont="1" applyAlignment="1">
      <alignment vertical="center"/>
    </xf>
    <xf numFmtId="4" fontId="26" fillId="0" borderId="0" xfId="0" applyNumberFormat="1" applyFont="1" applyAlignment="1">
      <alignment vertical="center"/>
    </xf>
    <xf numFmtId="174" fontId="96" fillId="0" borderId="105" xfId="0" applyNumberFormat="1" applyFont="1" applyBorder="1" applyAlignment="1">
      <alignment horizontal="right" vertical="center" wrapText="1"/>
    </xf>
    <xf numFmtId="175" fontId="96" fillId="0" borderId="105" xfId="0" applyNumberFormat="1" applyFont="1" applyBorder="1" applyAlignment="1">
      <alignment horizontal="right" vertical="center" wrapText="1"/>
    </xf>
    <xf numFmtId="49" fontId="96" fillId="29" borderId="105" xfId="0" applyNumberFormat="1" applyFont="1" applyFill="1" applyBorder="1" applyAlignment="1">
      <alignment horizontal="center" vertical="center" wrapText="1"/>
    </xf>
    <xf numFmtId="49" fontId="32" fillId="0" borderId="105" xfId="0" applyNumberFormat="1" applyFont="1" applyBorder="1" applyAlignment="1">
      <alignment horizontal="center" vertical="center" wrapText="1"/>
    </xf>
    <xf numFmtId="49" fontId="32" fillId="29" borderId="105" xfId="0" applyNumberFormat="1" applyFont="1" applyFill="1" applyBorder="1" applyAlignment="1">
      <alignment horizontal="left" vertical="center" wrapText="1"/>
    </xf>
    <xf numFmtId="174" fontId="96" fillId="0" borderId="94" xfId="0" applyNumberFormat="1" applyFont="1" applyBorder="1" applyAlignment="1">
      <alignment horizontal="right" vertical="center" wrapText="1"/>
    </xf>
    <xf numFmtId="175" fontId="96" fillId="0" borderId="94" xfId="0" applyNumberFormat="1" applyFont="1" applyBorder="1" applyAlignment="1">
      <alignment horizontal="right" vertical="center" wrapText="1"/>
    </xf>
    <xf numFmtId="49" fontId="96" fillId="0" borderId="28" xfId="0" applyNumberFormat="1" applyFont="1" applyBorder="1" applyAlignment="1">
      <alignment horizontal="center" vertical="center" wrapText="1"/>
    </xf>
    <xf numFmtId="175" fontId="96" fillId="0" borderId="28" xfId="0" applyNumberFormat="1" applyFont="1" applyBorder="1" applyAlignment="1">
      <alignment horizontal="right" vertical="center" wrapText="1"/>
    </xf>
    <xf numFmtId="0" fontId="94" fillId="0" borderId="102" xfId="0" applyFont="1" applyBorder="1" applyAlignment="1">
      <alignment horizontal="center" vertical="center" wrapText="1"/>
    </xf>
    <xf numFmtId="0" fontId="80" fillId="0" borderId="0" xfId="0" applyFont="1" applyAlignment="1">
      <alignment horizontal="center" vertical="center" wrapText="1"/>
    </xf>
    <xf numFmtId="0" fontId="94" fillId="0" borderId="104" xfId="0" applyFont="1" applyBorder="1" applyAlignment="1">
      <alignment horizontal="center" vertical="center" wrapText="1"/>
    </xf>
    <xf numFmtId="175" fontId="96" fillId="29" borderId="105" xfId="0" applyNumberFormat="1" applyFont="1" applyFill="1" applyBorder="1" applyAlignment="1">
      <alignment horizontal="right" vertical="center" wrapText="1"/>
    </xf>
    <xf numFmtId="49" fontId="96" fillId="29" borderId="94" xfId="0" applyNumberFormat="1" applyFont="1" applyFill="1" applyBorder="1" applyAlignment="1">
      <alignment horizontal="left" vertical="center" wrapText="1"/>
    </xf>
    <xf numFmtId="49" fontId="96" fillId="29" borderId="94" xfId="0" applyNumberFormat="1" applyFont="1" applyFill="1" applyBorder="1" applyAlignment="1">
      <alignment horizontal="center" vertical="center" wrapText="1"/>
    </xf>
    <xf numFmtId="175" fontId="96" fillId="29" borderId="94" xfId="0" applyNumberFormat="1" applyFont="1" applyFill="1" applyBorder="1" applyAlignment="1">
      <alignment horizontal="right" vertical="center" wrapText="1"/>
    </xf>
    <xf numFmtId="49" fontId="101" fillId="0" borderId="0" xfId="0" applyNumberFormat="1" applyFont="1" applyAlignment="1">
      <alignment horizontal="left" vertical="center" wrapText="1"/>
    </xf>
    <xf numFmtId="174" fontId="101" fillId="29" borderId="0" xfId="0" applyNumberFormat="1" applyFont="1" applyFill="1" applyAlignment="1">
      <alignment horizontal="right" vertical="center" wrapText="1"/>
    </xf>
    <xf numFmtId="49" fontId="101" fillId="29" borderId="0" xfId="0" applyNumberFormat="1" applyFont="1" applyFill="1" applyAlignment="1">
      <alignment horizontal="right" vertical="center" wrapText="1"/>
    </xf>
    <xf numFmtId="0" fontId="75" fillId="0" borderId="0" xfId="0" applyFont="1" applyAlignment="1">
      <alignment vertical="center"/>
    </xf>
    <xf numFmtId="49" fontId="102" fillId="0" borderId="102" xfId="0" applyNumberFormat="1" applyFont="1" applyBorder="1" applyAlignment="1">
      <alignment horizontal="center" vertical="center" wrapText="1"/>
    </xf>
    <xf numFmtId="49" fontId="95" fillId="0" borderId="102" xfId="0" applyNumberFormat="1" applyFont="1" applyBorder="1" applyAlignment="1">
      <alignment horizontal="center" vertical="center" wrapText="1"/>
    </xf>
    <xf numFmtId="49" fontId="102" fillId="0" borderId="104" xfId="0" applyNumberFormat="1" applyFont="1" applyBorder="1" applyAlignment="1">
      <alignment horizontal="center" vertical="center" wrapText="1"/>
    </xf>
    <xf numFmtId="0" fontId="80" fillId="26" borderId="5" xfId="1" applyFont="1" applyFill="1" applyBorder="1" applyAlignment="1">
      <alignment horizontal="left" vertical="center"/>
    </xf>
    <xf numFmtId="4" fontId="80" fillId="26" borderId="6" xfId="1" applyNumberFormat="1" applyFont="1" applyFill="1" applyBorder="1" applyAlignment="1">
      <alignment vertical="center"/>
    </xf>
    <xf numFmtId="0" fontId="80" fillId="0" borderId="97" xfId="60" applyFont="1" applyFill="1" applyBorder="1" applyAlignment="1"/>
    <xf numFmtId="4" fontId="32" fillId="0" borderId="96" xfId="113" applyNumberFormat="1" applyFont="1" applyFill="1" applyBorder="1" applyAlignment="1">
      <alignment vertical="center"/>
    </xf>
    <xf numFmtId="49" fontId="80" fillId="0" borderId="111" xfId="68" applyNumberFormat="1" applyFont="1" applyBorder="1" applyAlignment="1">
      <alignment horizontal="center" vertical="center" wrapText="1"/>
    </xf>
    <xf numFmtId="49" fontId="80" fillId="0" borderId="112" xfId="68" applyNumberFormat="1" applyFont="1" applyBorder="1" applyAlignment="1">
      <alignment horizontal="center" vertical="center" wrapText="1"/>
    </xf>
    <xf numFmtId="49" fontId="80" fillId="0" borderId="113" xfId="68" applyNumberFormat="1" applyFont="1" applyBorder="1" applyAlignment="1">
      <alignment horizontal="center" vertical="center" wrapText="1"/>
    </xf>
    <xf numFmtId="49" fontId="80" fillId="0" borderId="68" xfId="68" applyNumberFormat="1" applyFont="1" applyBorder="1" applyAlignment="1">
      <alignment horizontal="center" vertical="center" wrapText="1"/>
    </xf>
    <xf numFmtId="49" fontId="80" fillId="0" borderId="55" xfId="92" applyNumberFormat="1" applyFont="1" applyBorder="1" applyAlignment="1">
      <alignment horizontal="center" vertical="center"/>
    </xf>
    <xf numFmtId="49" fontId="80" fillId="0" borderId="73" xfId="92" applyNumberFormat="1" applyFont="1" applyBorder="1" applyAlignment="1">
      <alignment horizontal="center" vertical="center"/>
    </xf>
    <xf numFmtId="3" fontId="80" fillId="0" borderId="7" xfId="92" applyNumberFormat="1" applyFont="1" applyBorder="1" applyAlignment="1">
      <alignment horizontal="center" vertical="center"/>
    </xf>
    <xf numFmtId="49" fontId="80" fillId="0" borderId="54" xfId="92" applyNumberFormat="1" applyFont="1" applyBorder="1" applyAlignment="1">
      <alignment horizontal="center" vertical="center"/>
    </xf>
    <xf numFmtId="3" fontId="80" fillId="0" borderId="55" xfId="92" applyNumberFormat="1" applyFont="1" applyBorder="1" applyAlignment="1">
      <alignment horizontal="center" vertical="center"/>
    </xf>
    <xf numFmtId="3" fontId="80" fillId="0" borderId="8" xfId="92" applyNumberFormat="1" applyFont="1" applyBorder="1" applyAlignment="1">
      <alignment horizontal="center" vertical="center"/>
    </xf>
    <xf numFmtId="1" fontId="32" fillId="0" borderId="76" xfId="68" applyNumberFormat="1" applyFont="1" applyBorder="1" applyAlignment="1">
      <alignment horizontal="center" vertical="center" wrapText="1"/>
    </xf>
    <xf numFmtId="3" fontId="32" fillId="0" borderId="88" xfId="94" applyNumberFormat="1" applyFont="1" applyBorder="1" applyAlignment="1">
      <alignment vertical="center"/>
    </xf>
    <xf numFmtId="3" fontId="32" fillId="0" borderId="4" xfId="94" applyNumberFormat="1" applyFont="1" applyBorder="1" applyAlignment="1">
      <alignment vertical="center"/>
    </xf>
    <xf numFmtId="0" fontId="82" fillId="0" borderId="7" xfId="92" applyFont="1" applyBorder="1" applyAlignment="1">
      <alignment horizontal="center" vertical="center" textRotation="90" wrapText="1"/>
    </xf>
    <xf numFmtId="3" fontId="32" fillId="0" borderId="7" xfId="68" applyNumberFormat="1" applyFont="1" applyBorder="1" applyAlignment="1">
      <alignment horizontal="right" vertical="center"/>
    </xf>
    <xf numFmtId="3" fontId="32" fillId="0" borderId="8" xfId="68" applyNumberFormat="1" applyFont="1" applyBorder="1" applyAlignment="1">
      <alignment horizontal="right" vertical="center"/>
    </xf>
    <xf numFmtId="3" fontId="32" fillId="0" borderId="55" xfId="94" applyNumberFormat="1" applyFont="1" applyBorder="1" applyAlignment="1">
      <alignment vertical="center"/>
    </xf>
    <xf numFmtId="3" fontId="32" fillId="0" borderId="8" xfId="68" applyNumberFormat="1" applyFont="1" applyBorder="1" applyAlignment="1">
      <alignment vertical="center"/>
    </xf>
    <xf numFmtId="3" fontId="32" fillId="0" borderId="55" xfId="68" applyNumberFormat="1" applyFont="1" applyBorder="1" applyAlignment="1">
      <alignment horizontal="right" vertical="center"/>
    </xf>
    <xf numFmtId="3" fontId="32" fillId="0" borderId="84" xfId="94" applyNumberFormat="1" applyFont="1" applyBorder="1" applyAlignment="1">
      <alignment vertical="center"/>
    </xf>
    <xf numFmtId="3" fontId="32" fillId="0" borderId="85" xfId="68" applyNumberFormat="1" applyFont="1" applyBorder="1" applyAlignment="1">
      <alignment vertical="center"/>
    </xf>
    <xf numFmtId="3" fontId="80" fillId="27" borderId="81" xfId="68" applyNumberFormat="1" applyFont="1" applyFill="1" applyBorder="1" applyAlignment="1">
      <alignment vertical="center"/>
    </xf>
    <xf numFmtId="3" fontId="32" fillId="0" borderId="28" xfId="94" applyNumberFormat="1" applyFont="1" applyBorder="1" applyAlignment="1">
      <alignment vertical="center"/>
    </xf>
    <xf numFmtId="3" fontId="32" fillId="0" borderId="11" xfId="68" applyNumberFormat="1" applyFont="1" applyBorder="1" applyAlignment="1">
      <alignment vertical="center"/>
    </xf>
    <xf numFmtId="3" fontId="32" fillId="0" borderId="24" xfId="68" applyNumberFormat="1" applyFont="1" applyBorder="1" applyAlignment="1">
      <alignment vertical="center"/>
    </xf>
    <xf numFmtId="0" fontId="1" fillId="0" borderId="63" xfId="115" applyBorder="1" applyAlignment="1">
      <alignment vertical="center"/>
    </xf>
    <xf numFmtId="3" fontId="80" fillId="27" borderId="115" xfId="68" applyNumberFormat="1" applyFont="1" applyFill="1" applyBorder="1" applyAlignment="1">
      <alignment vertical="center"/>
    </xf>
    <xf numFmtId="3" fontId="80" fillId="27" borderId="116" xfId="68" applyNumberFormat="1" applyFont="1" applyFill="1" applyBorder="1" applyAlignment="1">
      <alignment horizontal="justify" vertical="justify"/>
    </xf>
    <xf numFmtId="3" fontId="32" fillId="26" borderId="42" xfId="94" applyNumberFormat="1" applyFont="1" applyFill="1" applyBorder="1" applyAlignment="1">
      <alignment vertical="center"/>
    </xf>
    <xf numFmtId="3" fontId="32" fillId="26" borderId="36" xfId="94" applyNumberFormat="1" applyFont="1" applyFill="1" applyBorder="1" applyAlignment="1">
      <alignment vertical="center"/>
    </xf>
    <xf numFmtId="3" fontId="32" fillId="26" borderId="53" xfId="94" applyNumberFormat="1" applyFont="1" applyFill="1" applyBorder="1" applyAlignment="1">
      <alignment vertical="center"/>
    </xf>
    <xf numFmtId="3" fontId="80" fillId="0" borderId="53" xfId="92" applyNumberFormat="1" applyFont="1" applyBorder="1" applyAlignment="1">
      <alignment horizontal="center" vertical="center"/>
    </xf>
    <xf numFmtId="3" fontId="80" fillId="27" borderId="117" xfId="68" applyNumberFormat="1" applyFont="1" applyFill="1" applyBorder="1" applyAlignment="1">
      <alignment vertical="center"/>
    </xf>
    <xf numFmtId="3" fontId="80" fillId="27" borderId="118" xfId="68" applyNumberFormat="1" applyFont="1" applyFill="1" applyBorder="1" applyAlignment="1">
      <alignment vertical="center"/>
    </xf>
    <xf numFmtId="3" fontId="80" fillId="27" borderId="120" xfId="68" applyNumberFormat="1" applyFont="1" applyFill="1" applyBorder="1" applyAlignment="1">
      <alignment vertical="center"/>
    </xf>
    <xf numFmtId="3" fontId="80" fillId="27" borderId="119" xfId="68" applyNumberFormat="1" applyFont="1" applyFill="1" applyBorder="1" applyAlignment="1">
      <alignment vertical="center"/>
    </xf>
    <xf numFmtId="3" fontId="80" fillId="27" borderId="86" xfId="68" applyNumberFormat="1" applyFont="1" applyFill="1" applyBorder="1" applyAlignment="1">
      <alignment vertical="center"/>
    </xf>
    <xf numFmtId="3" fontId="80" fillId="27" borderId="121" xfId="68" applyNumberFormat="1" applyFont="1" applyFill="1" applyBorder="1" applyAlignment="1">
      <alignment vertical="center"/>
    </xf>
    <xf numFmtId="3" fontId="80" fillId="27" borderId="80" xfId="68" applyNumberFormat="1" applyFont="1" applyFill="1" applyBorder="1" applyAlignment="1">
      <alignment vertical="center"/>
    </xf>
    <xf numFmtId="3" fontId="80" fillId="27" borderId="45" xfId="68" applyNumberFormat="1" applyFont="1" applyFill="1" applyBorder="1" applyAlignment="1">
      <alignment vertical="center"/>
    </xf>
    <xf numFmtId="3" fontId="80" fillId="27" borderId="29" xfId="68" applyNumberFormat="1" applyFont="1" applyFill="1" applyBorder="1" applyAlignment="1">
      <alignment vertical="center"/>
    </xf>
    <xf numFmtId="3" fontId="32" fillId="0" borderId="11" xfId="68" applyNumberFormat="1" applyFont="1" applyBorder="1" applyAlignment="1">
      <alignment horizontal="right" vertical="center"/>
    </xf>
    <xf numFmtId="3" fontId="32" fillId="0" borderId="24" xfId="68" applyNumberFormat="1" applyFont="1" applyBorder="1" applyAlignment="1">
      <alignment horizontal="right" vertical="center"/>
    </xf>
    <xf numFmtId="3" fontId="80" fillId="27" borderId="30" xfId="68" applyNumberFormat="1" applyFont="1" applyFill="1" applyBorder="1" applyAlignment="1">
      <alignment vertical="center"/>
    </xf>
    <xf numFmtId="0" fontId="24" fillId="0" borderId="39" xfId="1" applyBorder="1" applyAlignment="1">
      <alignment horizontal="center" vertical="center" wrapText="1"/>
    </xf>
    <xf numFmtId="0" fontId="30" fillId="0" borderId="0" xfId="68" applyFont="1" applyBorder="1" applyAlignment="1">
      <alignment vertical="center"/>
    </xf>
    <xf numFmtId="0" fontId="32" fillId="0" borderId="126" xfId="68" applyFont="1" applyBorder="1" applyAlignment="1">
      <alignment horizontal="left" vertical="center" wrapText="1"/>
    </xf>
    <xf numFmtId="3" fontId="32" fillId="0" borderId="129" xfId="94" applyNumberFormat="1" applyFont="1" applyBorder="1" applyAlignment="1">
      <alignment vertical="center"/>
    </xf>
    <xf numFmtId="3" fontId="32" fillId="0" borderId="130" xfId="68" applyNumberFormat="1" applyFont="1" applyBorder="1" applyAlignment="1">
      <alignment vertical="center"/>
    </xf>
    <xf numFmtId="3" fontId="32" fillId="0" borderId="129" xfId="68" applyNumberFormat="1" applyFont="1" applyBorder="1" applyAlignment="1">
      <alignment horizontal="right" vertical="center"/>
    </xf>
    <xf numFmtId="3" fontId="32" fillId="0" borderId="131" xfId="68" applyNumberFormat="1" applyFont="1" applyBorder="1" applyAlignment="1">
      <alignment horizontal="right" vertical="center"/>
    </xf>
    <xf numFmtId="3" fontId="32" fillId="0" borderId="130" xfId="68" applyNumberFormat="1" applyFont="1" applyBorder="1" applyAlignment="1">
      <alignment horizontal="right" vertical="center"/>
    </xf>
    <xf numFmtId="0" fontId="32" fillId="0" borderId="126" xfId="68" applyFont="1" applyFill="1" applyBorder="1" applyAlignment="1">
      <alignment horizontal="left" vertical="center" wrapText="1"/>
    </xf>
    <xf numFmtId="3" fontId="32" fillId="0" borderId="89" xfId="68" applyNumberFormat="1" applyFont="1" applyBorder="1" applyAlignment="1">
      <alignment horizontal="justify" vertical="center" wrapText="1"/>
    </xf>
    <xf numFmtId="3" fontId="32" fillId="0" borderId="129" xfId="113" applyNumberFormat="1" applyFont="1" applyBorder="1" applyAlignment="1">
      <alignment vertical="center"/>
    </xf>
    <xf numFmtId="3" fontId="80" fillId="27" borderId="31" xfId="68" applyNumberFormat="1" applyFont="1" applyFill="1" applyBorder="1" applyAlignment="1">
      <alignment vertical="center"/>
    </xf>
    <xf numFmtId="3" fontId="80" fillId="27" borderId="58" xfId="68" applyNumberFormat="1" applyFont="1" applyFill="1" applyBorder="1" applyAlignment="1">
      <alignment vertical="center"/>
    </xf>
    <xf numFmtId="0" fontId="83" fillId="0" borderId="28" xfId="113" applyFont="1" applyFill="1" applyBorder="1" applyAlignment="1">
      <alignment vertical="center" wrapText="1"/>
    </xf>
    <xf numFmtId="4" fontId="32" fillId="0" borderId="126" xfId="113" applyNumberFormat="1" applyFont="1" applyFill="1" applyBorder="1" applyAlignment="1">
      <alignment vertical="center"/>
    </xf>
    <xf numFmtId="4" fontId="32" fillId="0" borderId="129" xfId="113" applyNumberFormat="1" applyFont="1" applyFill="1" applyBorder="1" applyAlignment="1">
      <alignment vertical="center"/>
    </xf>
    <xf numFmtId="0" fontId="83" fillId="0" borderId="129" xfId="113" applyFont="1" applyFill="1" applyBorder="1" applyAlignment="1">
      <alignment vertical="center" wrapText="1"/>
    </xf>
    <xf numFmtId="3" fontId="77" fillId="0" borderId="129" xfId="103" applyNumberFormat="1" applyFont="1" applyBorder="1"/>
    <xf numFmtId="3" fontId="77" fillId="0" borderId="126" xfId="103" applyNumberFormat="1" applyFont="1" applyBorder="1"/>
    <xf numFmtId="170" fontId="25" fillId="0" borderId="127" xfId="103" applyNumberFormat="1" applyFont="1" applyBorder="1"/>
    <xf numFmtId="0" fontId="25" fillId="0" borderId="42" xfId="0" applyFont="1" applyBorder="1" applyAlignment="1">
      <alignment horizontal="left"/>
    </xf>
    <xf numFmtId="0" fontId="25" fillId="0" borderId="36" xfId="0" applyFont="1" applyBorder="1" applyAlignment="1">
      <alignment horizontal="left"/>
    </xf>
    <xf numFmtId="0" fontId="25" fillId="0" borderId="29" xfId="0" applyFont="1" applyBorder="1" applyAlignment="1">
      <alignment horizontal="left"/>
    </xf>
    <xf numFmtId="0" fontId="76" fillId="0" borderId="132" xfId="103" applyFont="1" applyBorder="1" applyAlignment="1">
      <alignment horizontal="center"/>
    </xf>
    <xf numFmtId="0" fontId="76" fillId="0" borderId="0" xfId="103" applyFont="1" applyBorder="1" applyAlignment="1">
      <alignment horizontal="left"/>
    </xf>
    <xf numFmtId="3" fontId="76" fillId="0" borderId="132" xfId="103" applyNumberFormat="1" applyFont="1" applyBorder="1"/>
    <xf numFmtId="3" fontId="76" fillId="0" borderId="0" xfId="103" applyNumberFormat="1" applyFont="1" applyBorder="1"/>
    <xf numFmtId="0" fontId="77" fillId="0" borderId="130" xfId="103" applyFont="1" applyBorder="1" applyAlignment="1">
      <alignment horizontal="center"/>
    </xf>
    <xf numFmtId="0" fontId="77" fillId="0" borderId="129" xfId="103" applyFont="1" applyBorder="1" applyAlignment="1">
      <alignment horizontal="center"/>
    </xf>
    <xf numFmtId="0" fontId="77" fillId="0" borderId="126" xfId="103" applyFont="1" applyBorder="1" applyAlignment="1">
      <alignment horizontal="left"/>
    </xf>
    <xf numFmtId="0" fontId="77" fillId="0" borderId="129" xfId="103" applyFont="1" applyBorder="1" applyAlignment="1">
      <alignment horizontal="left"/>
    </xf>
    <xf numFmtId="170" fontId="26" fillId="0" borderId="133" xfId="103" applyNumberFormat="1" applyFont="1" applyBorder="1" applyAlignment="1">
      <alignment horizontal="right"/>
    </xf>
    <xf numFmtId="170" fontId="25" fillId="0" borderId="131" xfId="103" applyNumberFormat="1" applyFont="1" applyBorder="1" applyAlignment="1">
      <alignment horizontal="right"/>
    </xf>
    <xf numFmtId="0" fontId="77" fillId="0" borderId="126" xfId="103" applyFont="1" applyBorder="1" applyAlignment="1">
      <alignment horizontal="center"/>
    </xf>
    <xf numFmtId="0" fontId="77" fillId="0" borderId="132" xfId="103" applyFont="1" applyBorder="1" applyAlignment="1">
      <alignment horizontal="center"/>
    </xf>
    <xf numFmtId="3" fontId="77" fillId="0" borderId="132" xfId="103" applyNumberFormat="1" applyFont="1" applyBorder="1"/>
    <xf numFmtId="170" fontId="26" fillId="0" borderId="133" xfId="103" applyNumberFormat="1" applyFont="1" applyBorder="1"/>
    <xf numFmtId="170" fontId="25" fillId="0" borderId="131" xfId="103" applyNumberFormat="1" applyFont="1" applyBorder="1"/>
    <xf numFmtId="0" fontId="76" fillId="0" borderId="107" xfId="103" applyFont="1" applyBorder="1" applyAlignment="1">
      <alignment horizontal="center"/>
    </xf>
    <xf numFmtId="0" fontId="76" fillId="0" borderId="132" xfId="103" applyFont="1" applyBorder="1" applyAlignment="1">
      <alignment horizontal="left"/>
    </xf>
    <xf numFmtId="0" fontId="26" fillId="0" borderId="132" xfId="103" applyFont="1" applyBorder="1" applyAlignment="1">
      <alignment horizontal="center"/>
    </xf>
    <xf numFmtId="3" fontId="26" fillId="0" borderId="132" xfId="103" applyNumberFormat="1" applyFont="1" applyBorder="1"/>
    <xf numFmtId="3" fontId="26" fillId="0" borderId="0" xfId="103" applyNumberFormat="1" applyFont="1" applyBorder="1"/>
    <xf numFmtId="0" fontId="24" fillId="0" borderId="0" xfId="53" applyFont="1" applyFill="1" applyBorder="1" applyAlignment="1">
      <alignment horizontal="center" vertical="center"/>
    </xf>
    <xf numFmtId="0" fontId="24" fillId="24" borderId="9" xfId="53" applyFont="1" applyFill="1" applyBorder="1" applyAlignment="1">
      <alignment horizontal="center" vertical="center"/>
    </xf>
    <xf numFmtId="0" fontId="24" fillId="24" borderId="23" xfId="53" applyFont="1" applyFill="1" applyBorder="1" applyAlignment="1">
      <alignment horizontal="center" vertical="center"/>
    </xf>
    <xf numFmtId="0" fontId="24" fillId="24" borderId="0" xfId="53" applyFont="1" applyFill="1" applyBorder="1" applyAlignment="1">
      <alignment horizontal="center" vertical="center"/>
    </xf>
    <xf numFmtId="0" fontId="26" fillId="0" borderId="0" xfId="53" applyFont="1" applyAlignment="1">
      <alignment horizontal="justify" wrapText="1"/>
    </xf>
    <xf numFmtId="0" fontId="27" fillId="0" borderId="0" xfId="103" applyFont="1" applyAlignment="1">
      <alignment horizontal="center" vertical="center"/>
    </xf>
    <xf numFmtId="0" fontId="27" fillId="0" borderId="0" xfId="103" applyFont="1" applyAlignment="1">
      <alignment horizontal="center"/>
    </xf>
    <xf numFmtId="0" fontId="27" fillId="0" borderId="0" xfId="50" applyFont="1" applyAlignment="1">
      <alignment horizontal="center" vertical="center"/>
    </xf>
    <xf numFmtId="0" fontId="27" fillId="0" borderId="0" xfId="50" applyFont="1" applyAlignment="1">
      <alignment horizontal="center"/>
    </xf>
    <xf numFmtId="0" fontId="25" fillId="0" borderId="36" xfId="103" applyFont="1" applyBorder="1" applyAlignment="1">
      <alignment horizontal="left"/>
    </xf>
    <xf numFmtId="0" fontId="25" fillId="0" borderId="37" xfId="103" applyFont="1" applyBorder="1" applyAlignment="1">
      <alignment horizontal="left"/>
    </xf>
    <xf numFmtId="0" fontId="25" fillId="0" borderId="53" xfId="103" applyFont="1" applyBorder="1" applyAlignment="1">
      <alignment horizontal="left"/>
    </xf>
    <xf numFmtId="0" fontId="25" fillId="0" borderId="54" xfId="103" applyFont="1" applyBorder="1" applyAlignment="1">
      <alignment horizontal="left"/>
    </xf>
    <xf numFmtId="0" fontId="25" fillId="0" borderId="82" xfId="103" applyFont="1" applyBorder="1" applyAlignment="1">
      <alignment horizontal="left"/>
    </xf>
    <xf numFmtId="0" fontId="32" fillId="0" borderId="10" xfId="68" applyFont="1" applyBorder="1" applyAlignment="1">
      <alignment horizontal="center" vertical="center" wrapText="1"/>
    </xf>
    <xf numFmtId="0" fontId="24" fillId="0" borderId="5" xfId="1" applyBorder="1" applyAlignment="1">
      <alignment horizontal="center" vertical="center" wrapText="1"/>
    </xf>
    <xf numFmtId="0" fontId="80" fillId="28" borderId="29" xfId="68" applyFont="1" applyFill="1" applyBorder="1" applyAlignment="1">
      <alignment vertical="center" wrapText="1"/>
    </xf>
    <xf numFmtId="0" fontId="83" fillId="28" borderId="74" xfId="116" applyFont="1" applyFill="1" applyBorder="1" applyAlignment="1">
      <alignment vertical="center" wrapText="1"/>
    </xf>
    <xf numFmtId="172" fontId="84" fillId="0" borderId="114" xfId="90" applyNumberFormat="1" applyFont="1" applyBorder="1" applyAlignment="1">
      <alignment horizontal="center" vertical="center" wrapText="1"/>
    </xf>
    <xf numFmtId="172" fontId="84" fillId="0" borderId="79" xfId="90" applyNumberFormat="1" applyFont="1" applyBorder="1" applyAlignment="1">
      <alignment horizontal="center" vertical="center" wrapText="1"/>
    </xf>
    <xf numFmtId="0" fontId="24" fillId="0" borderId="79" xfId="1" applyBorder="1" applyAlignment="1">
      <alignment horizontal="center" vertical="center" wrapText="1"/>
    </xf>
    <xf numFmtId="0" fontId="81" fillId="0" borderId="29" xfId="116" applyFont="1" applyBorder="1" applyAlignment="1">
      <alignment horizontal="left"/>
    </xf>
    <xf numFmtId="0" fontId="81" fillId="0" borderId="74" xfId="116" applyFont="1" applyBorder="1" applyAlignment="1">
      <alignment horizontal="left"/>
    </xf>
    <xf numFmtId="0" fontId="81" fillId="0" borderId="75" xfId="116" applyFont="1" applyBorder="1" applyAlignment="1">
      <alignment horizontal="left"/>
    </xf>
    <xf numFmtId="0" fontId="81" fillId="0" borderId="114" xfId="116" applyFont="1" applyBorder="1" applyAlignment="1">
      <alignment horizontal="left"/>
    </xf>
    <xf numFmtId="0" fontId="24" fillId="0" borderId="79" xfId="1" applyBorder="1"/>
    <xf numFmtId="0" fontId="24" fillId="0" borderId="39" xfId="1" applyBorder="1" applyAlignment="1">
      <alignment horizontal="center" vertical="center" wrapText="1"/>
    </xf>
    <xf numFmtId="0" fontId="24" fillId="0" borderId="75" xfId="1" applyBorder="1" applyAlignment="1">
      <alignment vertical="center" wrapText="1"/>
    </xf>
    <xf numFmtId="0" fontId="32" fillId="0" borderId="114" xfId="68" applyFont="1" applyBorder="1" applyAlignment="1">
      <alignment horizontal="center" vertical="center"/>
    </xf>
    <xf numFmtId="0" fontId="32" fillId="0" borderId="79" xfId="68" applyFont="1" applyBorder="1" applyAlignment="1">
      <alignment horizontal="center" vertical="center"/>
    </xf>
    <xf numFmtId="0" fontId="32" fillId="0" borderId="39" xfId="68" applyFont="1" applyBorder="1" applyAlignment="1">
      <alignment horizontal="center" vertical="center"/>
    </xf>
    <xf numFmtId="172" fontId="78" fillId="0" borderId="0" xfId="90" applyNumberFormat="1" applyFont="1" applyAlignment="1">
      <alignment horizontal="center" vertical="center" wrapText="1"/>
    </xf>
    <xf numFmtId="0" fontId="80" fillId="0" borderId="59" xfId="68" applyFont="1" applyBorder="1" applyAlignment="1">
      <alignment horizontal="center" vertical="center"/>
    </xf>
    <xf numFmtId="0" fontId="80" fillId="0" borderId="109" xfId="68" applyFont="1" applyBorder="1" applyAlignment="1">
      <alignment horizontal="center" vertical="center"/>
    </xf>
    <xf numFmtId="0" fontId="80" fillId="0" borderId="69" xfId="68" applyFont="1" applyBorder="1" applyAlignment="1">
      <alignment horizontal="center" vertical="center"/>
    </xf>
    <xf numFmtId="0" fontId="80" fillId="0" borderId="122" xfId="68" applyFont="1" applyBorder="1" applyAlignment="1">
      <alignment horizontal="center" vertical="center"/>
    </xf>
    <xf numFmtId="0" fontId="24" fillId="0" borderId="123" xfId="1" applyBorder="1" applyAlignment="1">
      <alignment horizontal="center" vertical="center"/>
    </xf>
    <xf numFmtId="0" fontId="24" fillId="0" borderId="128" xfId="1" applyBorder="1" applyAlignment="1">
      <alignment horizontal="center" vertical="center"/>
    </xf>
    <xf numFmtId="0" fontId="80" fillId="0" borderId="60" xfId="68" applyFont="1" applyBorder="1" applyAlignment="1">
      <alignment horizontal="center" vertical="center"/>
    </xf>
    <xf numFmtId="0" fontId="80" fillId="0" borderId="110" xfId="68" applyFont="1" applyBorder="1" applyAlignment="1">
      <alignment horizontal="center" vertical="center"/>
    </xf>
    <xf numFmtId="0" fontId="80" fillId="0" borderId="70" xfId="68" applyFont="1" applyBorder="1" applyAlignment="1">
      <alignment horizontal="center" vertical="center"/>
    </xf>
    <xf numFmtId="3" fontId="80" fillId="0" borderId="61" xfId="68" applyNumberFormat="1" applyFont="1" applyBorder="1" applyAlignment="1">
      <alignment horizontal="center" vertical="center" wrapText="1"/>
    </xf>
    <xf numFmtId="3" fontId="80" fillId="0" borderId="67" xfId="68" applyNumberFormat="1" applyFont="1" applyBorder="1" applyAlignment="1">
      <alignment horizontal="center" vertical="center" wrapText="1"/>
    </xf>
    <xf numFmtId="3" fontId="80" fillId="0" borderId="71" xfId="68" applyNumberFormat="1" applyFont="1" applyBorder="1" applyAlignment="1">
      <alignment horizontal="center" vertical="center" wrapText="1"/>
    </xf>
    <xf numFmtId="49" fontId="80" fillId="0" borderId="59" xfId="68" applyNumberFormat="1" applyFont="1" applyBorder="1" applyAlignment="1">
      <alignment horizontal="center" vertical="center" wrapText="1"/>
    </xf>
    <xf numFmtId="0" fontId="1" fillId="0" borderId="62" xfId="115" applyBorder="1" applyAlignment="1">
      <alignment horizontal="center" vertical="center" wrapText="1"/>
    </xf>
    <xf numFmtId="0" fontId="24" fillId="0" borderId="124" xfId="1" applyBorder="1" applyAlignment="1">
      <alignment horizontal="center" vertical="center" wrapText="1"/>
    </xf>
    <xf numFmtId="0" fontId="24" fillId="0" borderId="125" xfId="1" applyBorder="1" applyAlignment="1">
      <alignment horizontal="center" vertical="center" wrapText="1"/>
    </xf>
    <xf numFmtId="49" fontId="80" fillId="0" borderId="108" xfId="68" applyNumberFormat="1" applyFont="1" applyBorder="1" applyAlignment="1">
      <alignment horizontal="center" vertical="center"/>
    </xf>
    <xf numFmtId="0" fontId="79" fillId="0" borderId="63" xfId="116" applyFont="1" applyBorder="1" applyAlignment="1">
      <alignment horizontal="center" vertical="center"/>
    </xf>
    <xf numFmtId="0" fontId="79" fillId="0" borderId="64" xfId="116" applyFont="1" applyBorder="1" applyAlignment="1">
      <alignment horizontal="center" vertical="center"/>
    </xf>
    <xf numFmtId="0" fontId="79" fillId="0" borderId="101" xfId="116" applyFont="1" applyBorder="1" applyAlignment="1">
      <alignment horizontal="center" vertical="center"/>
    </xf>
    <xf numFmtId="0" fontId="79" fillId="0" borderId="126" xfId="116" applyFont="1" applyBorder="1" applyAlignment="1">
      <alignment horizontal="center" vertical="center"/>
    </xf>
    <xf numFmtId="0" fontId="79" fillId="0" borderId="127" xfId="116" applyFont="1" applyBorder="1" applyAlignment="1">
      <alignment horizontal="center" vertical="center"/>
    </xf>
    <xf numFmtId="3" fontId="80" fillId="0" borderId="108" xfId="68" applyNumberFormat="1" applyFont="1" applyBorder="1" applyAlignment="1">
      <alignment horizontal="center" vertical="center" wrapText="1"/>
    </xf>
    <xf numFmtId="0" fontId="24" fillId="0" borderId="63" xfId="1" applyBorder="1" applyAlignment="1">
      <alignment horizontal="center" vertical="center" wrapText="1"/>
    </xf>
    <xf numFmtId="0" fontId="24" fillId="0" borderId="101" xfId="1" applyBorder="1" applyAlignment="1">
      <alignment horizontal="center" vertical="center" wrapText="1"/>
    </xf>
    <xf numFmtId="0" fontId="24" fillId="0" borderId="126" xfId="1" applyBorder="1" applyAlignment="1">
      <alignment horizontal="center" vertical="center" wrapText="1"/>
    </xf>
    <xf numFmtId="3" fontId="80" fillId="0" borderId="42" xfId="68" applyNumberFormat="1" applyFont="1" applyBorder="1" applyAlignment="1">
      <alignment horizontal="center" vertical="center" wrapText="1"/>
    </xf>
    <xf numFmtId="0" fontId="79" fillId="0" borderId="65" xfId="116" applyFont="1" applyBorder="1" applyAlignment="1">
      <alignment horizontal="center" vertical="center" wrapText="1"/>
    </xf>
    <xf numFmtId="0" fontId="79" fillId="0" borderId="66" xfId="116" applyFont="1" applyBorder="1" applyAlignment="1">
      <alignment horizontal="center" vertical="center" wrapText="1"/>
    </xf>
    <xf numFmtId="0" fontId="80" fillId="0" borderId="64" xfId="68" applyFont="1" applyBorder="1" applyAlignment="1">
      <alignment horizontal="center" vertical="center"/>
    </xf>
    <xf numFmtId="0" fontId="80" fillId="0" borderId="47" xfId="68" applyFont="1" applyBorder="1" applyAlignment="1">
      <alignment horizontal="center" vertical="center"/>
    </xf>
    <xf numFmtId="0" fontId="80" fillId="0" borderId="52" xfId="68" applyFont="1" applyBorder="1" applyAlignment="1">
      <alignment horizontal="center" vertical="center"/>
    </xf>
    <xf numFmtId="0" fontId="82" fillId="0" borderId="114" xfId="92" applyFont="1" applyBorder="1" applyAlignment="1">
      <alignment horizontal="center" vertical="center" textRotation="90"/>
    </xf>
    <xf numFmtId="0" fontId="1" fillId="0" borderId="79" xfId="116" applyBorder="1" applyAlignment="1">
      <alignment horizontal="center" vertical="center" textRotation="90"/>
    </xf>
    <xf numFmtId="0" fontId="27" fillId="0" borderId="0" xfId="57" applyFont="1" applyAlignment="1">
      <alignment horizontal="center" vertical="center" wrapText="1"/>
    </xf>
    <xf numFmtId="0" fontId="77" fillId="0" borderId="5" xfId="109" applyFont="1" applyBorder="1" applyAlignment="1">
      <alignment horizontal="left" vertical="center" wrapText="1"/>
    </xf>
    <xf numFmtId="0" fontId="77" fillId="0" borderId="4" xfId="109" applyFont="1" applyBorder="1" applyAlignment="1">
      <alignment horizontal="left" vertical="center" wrapText="1"/>
    </xf>
    <xf numFmtId="0" fontId="77" fillId="0" borderId="36" xfId="109" applyFont="1" applyBorder="1" applyAlignment="1">
      <alignment horizontal="left" wrapText="1"/>
    </xf>
    <xf numFmtId="0" fontId="3" fillId="0" borderId="37" xfId="108" applyBorder="1"/>
    <xf numFmtId="0" fontId="3" fillId="0" borderId="38" xfId="108" applyBorder="1"/>
    <xf numFmtId="0" fontId="77" fillId="0" borderId="36" xfId="108" applyFont="1" applyBorder="1" applyAlignment="1">
      <alignment horizontal="left" vertical="center"/>
    </xf>
    <xf numFmtId="0" fontId="3" fillId="0" borderId="82" xfId="108" applyBorder="1" applyAlignment="1">
      <alignment vertical="center"/>
    </xf>
    <xf numFmtId="0" fontId="77" fillId="0" borderId="7" xfId="108" applyFont="1" applyBorder="1" applyAlignment="1">
      <alignment vertical="center"/>
    </xf>
    <xf numFmtId="0" fontId="3" fillId="0" borderId="55" xfId="108" applyBorder="1" applyAlignment="1">
      <alignment vertical="center"/>
    </xf>
    <xf numFmtId="0" fontId="25" fillId="0" borderId="5" xfId="57" applyFont="1" applyBorder="1" applyAlignment="1">
      <alignment horizontal="left" wrapText="1"/>
    </xf>
    <xf numFmtId="0" fontId="25" fillId="0" borderId="4" xfId="57" applyFont="1" applyBorder="1" applyAlignment="1">
      <alignment horizontal="left" wrapText="1"/>
    </xf>
    <xf numFmtId="0" fontId="25" fillId="0" borderId="6" xfId="57" applyFont="1" applyBorder="1" applyAlignment="1">
      <alignment horizontal="left" wrapText="1"/>
    </xf>
    <xf numFmtId="0" fontId="76" fillId="0" borderId="5" xfId="108" applyFont="1" applyBorder="1" applyAlignment="1">
      <alignment horizontal="left" vertical="center" wrapText="1"/>
    </xf>
    <xf numFmtId="0" fontId="3" fillId="0" borderId="5" xfId="108" applyBorder="1" applyAlignment="1">
      <alignment horizontal="left" vertical="center" wrapText="1"/>
    </xf>
    <xf numFmtId="0" fontId="3" fillId="0" borderId="5" xfId="108" applyBorder="1" applyAlignment="1">
      <alignment horizontal="left" vertical="center"/>
    </xf>
    <xf numFmtId="0" fontId="76" fillId="0" borderId="27" xfId="108" applyFont="1" applyBorder="1" applyAlignment="1">
      <alignment horizontal="left" vertical="center" wrapText="1"/>
    </xf>
    <xf numFmtId="0" fontId="76" fillId="0" borderId="79" xfId="108" applyFont="1" applyBorder="1" applyAlignment="1">
      <alignment horizontal="left" vertical="center" wrapText="1"/>
    </xf>
    <xf numFmtId="0" fontId="76" fillId="0" borderId="93" xfId="108" applyFont="1" applyBorder="1" applyAlignment="1">
      <alignment horizontal="left" vertical="center" wrapText="1"/>
    </xf>
    <xf numFmtId="0" fontId="77" fillId="0" borderId="93" xfId="109" applyFont="1" applyBorder="1" applyAlignment="1">
      <alignment horizontal="left" vertical="center" wrapText="1"/>
    </xf>
    <xf numFmtId="0" fontId="77" fillId="0" borderId="94" xfId="109" applyFont="1" applyBorder="1" applyAlignment="1">
      <alignment horizontal="left" vertical="center" wrapText="1"/>
    </xf>
    <xf numFmtId="0" fontId="30" fillId="0" borderId="0" xfId="57" applyFont="1" applyAlignment="1">
      <alignment horizontal="center" vertical="center" wrapText="1"/>
    </xf>
    <xf numFmtId="0" fontId="25" fillId="0" borderId="93" xfId="57" applyFont="1" applyBorder="1" applyAlignment="1">
      <alignment horizontal="left" wrapText="1"/>
    </xf>
    <xf numFmtId="0" fontId="25" fillId="0" borderId="94" xfId="57" applyFont="1" applyBorder="1" applyAlignment="1">
      <alignment horizontal="left" wrapText="1"/>
    </xf>
    <xf numFmtId="0" fontId="25" fillId="0" borderId="95" xfId="57" applyFont="1" applyBorder="1" applyAlignment="1">
      <alignment horizontal="left" wrapText="1"/>
    </xf>
    <xf numFmtId="0" fontId="76" fillId="0" borderId="5" xfId="108" applyFont="1" applyBorder="1" applyAlignment="1">
      <alignment horizontal="left" vertical="center"/>
    </xf>
    <xf numFmtId="0" fontId="80" fillId="0" borderId="85" xfId="113" applyFont="1" applyBorder="1" applyAlignment="1">
      <alignment horizontal="center" vertical="center" wrapText="1"/>
    </xf>
    <xf numFmtId="0" fontId="81" fillId="0" borderId="35" xfId="111" applyFont="1" applyBorder="1" applyAlignment="1">
      <alignment horizontal="center" vertical="center" wrapText="1"/>
    </xf>
    <xf numFmtId="0" fontId="27" fillId="0" borderId="0" xfId="95" applyFont="1" applyAlignment="1" applyProtection="1">
      <alignment horizontal="center" vertical="center" wrapText="1"/>
      <protection locked="0"/>
    </xf>
    <xf numFmtId="0" fontId="80" fillId="0" borderId="42" xfId="111" applyFont="1" applyBorder="1" applyAlignment="1">
      <alignment horizontal="center" vertical="center" wrapText="1"/>
    </xf>
    <xf numFmtId="0" fontId="80" fillId="0" borderId="53" xfId="111" applyFont="1" applyBorder="1" applyAlignment="1">
      <alignment horizontal="center" vertical="center" wrapText="1"/>
    </xf>
    <xf numFmtId="0" fontId="80" fillId="0" borderId="10" xfId="111" applyFont="1" applyBorder="1" applyAlignment="1">
      <alignment horizontal="center" vertical="center"/>
    </xf>
    <xf numFmtId="0" fontId="80" fillId="0" borderId="7" xfId="111" applyFont="1" applyBorder="1" applyAlignment="1">
      <alignment horizontal="center" vertical="center"/>
    </xf>
    <xf numFmtId="4" fontId="80" fillId="0" borderId="88" xfId="112" applyNumberFormat="1" applyFont="1" applyBorder="1" applyAlignment="1">
      <alignment horizontal="center" vertical="center" wrapText="1"/>
    </xf>
    <xf numFmtId="4" fontId="80" fillId="0" borderId="55" xfId="112" applyNumberFormat="1" applyFont="1" applyBorder="1" applyAlignment="1">
      <alignment horizontal="center" vertical="center" wrapText="1"/>
    </xf>
    <xf numFmtId="0" fontId="80" fillId="0" borderId="88" xfId="113" applyFont="1" applyBorder="1" applyAlignment="1">
      <alignment horizontal="center" vertical="center"/>
    </xf>
    <xf numFmtId="0" fontId="81" fillId="0" borderId="88" xfId="111" applyFont="1" applyBorder="1" applyAlignment="1">
      <alignment horizontal="center" vertical="center"/>
    </xf>
    <xf numFmtId="0" fontId="80" fillId="0" borderId="84" xfId="113" applyFont="1" applyBorder="1" applyAlignment="1">
      <alignment horizontal="center" vertical="center" wrapText="1"/>
    </xf>
    <xf numFmtId="0" fontId="81" fillId="0" borderId="92" xfId="111" applyFont="1" applyBorder="1" applyAlignment="1">
      <alignment horizontal="center" vertical="center" wrapText="1"/>
    </xf>
    <xf numFmtId="0" fontId="32" fillId="0" borderId="79" xfId="1" applyFont="1" applyBorder="1" applyAlignment="1">
      <alignment horizontal="left" vertical="center" wrapText="1"/>
    </xf>
    <xf numFmtId="0" fontId="32" fillId="0" borderId="27" xfId="1" applyFont="1" applyBorder="1" applyAlignment="1">
      <alignment horizontal="left" vertical="center" wrapText="1"/>
    </xf>
    <xf numFmtId="0" fontId="32" fillId="0" borderId="93" xfId="1" applyFont="1" applyBorder="1" applyAlignment="1">
      <alignment horizontal="left" vertical="center" wrapText="1"/>
    </xf>
    <xf numFmtId="0" fontId="27" fillId="0" borderId="0" xfId="0" applyFont="1" applyAlignment="1">
      <alignment horizontal="center" vertical="center"/>
    </xf>
    <xf numFmtId="0" fontId="32" fillId="0" borderId="77" xfId="1" applyFont="1" applyBorder="1" applyAlignment="1">
      <alignment horizontal="left" vertical="center" wrapText="1"/>
    </xf>
    <xf numFmtId="0" fontId="32" fillId="0" borderId="36" xfId="1" applyFont="1" applyBorder="1" applyAlignment="1">
      <alignment horizontal="left" vertical="center"/>
    </xf>
    <xf numFmtId="0" fontId="32" fillId="0" borderId="82" xfId="1" applyFont="1" applyBorder="1" applyAlignment="1">
      <alignment horizontal="left" vertical="center"/>
    </xf>
    <xf numFmtId="0" fontId="27" fillId="0" borderId="0" xfId="1" applyFont="1" applyAlignment="1">
      <alignment horizontal="center"/>
    </xf>
    <xf numFmtId="0" fontId="80" fillId="0" borderId="42" xfId="1" applyFont="1" applyBorder="1" applyAlignment="1">
      <alignment horizontal="left" vertical="center"/>
    </xf>
    <xf numFmtId="0" fontId="80" fillId="0" borderId="90" xfId="1" applyFont="1" applyBorder="1" applyAlignment="1">
      <alignment horizontal="left" vertical="center"/>
    </xf>
    <xf numFmtId="0" fontId="80" fillId="0" borderId="53" xfId="1" applyFont="1" applyBorder="1" applyAlignment="1">
      <alignment horizontal="left" vertical="center"/>
    </xf>
    <xf numFmtId="0" fontId="80" fillId="0" borderId="72" xfId="1" applyFont="1" applyBorder="1" applyAlignment="1">
      <alignment horizontal="left" vertical="center"/>
    </xf>
    <xf numFmtId="0" fontId="80" fillId="0" borderId="7" xfId="1" applyFont="1" applyBorder="1" applyAlignment="1">
      <alignment vertical="center" wrapText="1"/>
    </xf>
    <xf numFmtId="0" fontId="80" fillId="0" borderId="55" xfId="1" applyFont="1" applyBorder="1" applyAlignment="1">
      <alignment vertical="center" wrapText="1"/>
    </xf>
    <xf numFmtId="173" fontId="27" fillId="0" borderId="0" xfId="101" applyNumberFormat="1" applyFont="1" applyAlignment="1">
      <alignment horizontal="center" vertical="center" wrapText="1"/>
    </xf>
    <xf numFmtId="173" fontId="25" fillId="0" borderId="57" xfId="101" applyNumberFormat="1" applyFont="1" applyBorder="1" applyAlignment="1">
      <alignment horizontal="left" vertical="center"/>
    </xf>
    <xf numFmtId="173" fontId="25" fillId="0" borderId="58" xfId="101" applyNumberFormat="1" applyFont="1" applyBorder="1" applyAlignment="1">
      <alignment horizontal="left" vertical="center"/>
    </xf>
    <xf numFmtId="173" fontId="25" fillId="0" borderId="29" xfId="101" applyNumberFormat="1" applyFont="1" applyBorder="1" applyAlignment="1">
      <alignment horizontal="left" vertical="center"/>
    </xf>
    <xf numFmtId="173" fontId="25" fillId="0" borderId="91" xfId="101" applyNumberFormat="1" applyFont="1" applyBorder="1" applyAlignment="1">
      <alignment horizontal="left" vertical="center"/>
    </xf>
    <xf numFmtId="171" fontId="75" fillId="0" borderId="0" xfId="101" applyNumberFormat="1" applyFont="1" applyAlignment="1">
      <alignment horizontal="center" vertical="center"/>
    </xf>
    <xf numFmtId="171" fontId="75" fillId="0" borderId="0" xfId="101" applyNumberFormat="1" applyFont="1" applyAlignment="1">
      <alignment vertical="center" wrapText="1"/>
    </xf>
    <xf numFmtId="171" fontId="75" fillId="0" borderId="0" xfId="101" applyNumberFormat="1" applyFont="1" applyAlignment="1">
      <alignment vertical="center"/>
    </xf>
    <xf numFmtId="1" fontId="75" fillId="0" borderId="0" xfId="101" applyNumberFormat="1" applyFont="1" applyAlignment="1">
      <alignment horizontal="center" vertical="center"/>
    </xf>
    <xf numFmtId="0" fontId="83" fillId="0" borderId="28" xfId="113" applyFont="1" applyBorder="1" applyAlignment="1">
      <alignment horizontal="left" vertical="center" wrapText="1"/>
    </xf>
    <xf numFmtId="0" fontId="83" fillId="0" borderId="105" xfId="113" applyFont="1" applyBorder="1" applyAlignment="1">
      <alignment horizontal="left" vertical="center" wrapText="1"/>
    </xf>
    <xf numFmtId="0" fontId="83" fillId="0" borderId="94" xfId="113" applyFont="1" applyBorder="1" applyAlignment="1">
      <alignment horizontal="left" vertical="center" wrapText="1"/>
    </xf>
    <xf numFmtId="0" fontId="83" fillId="0" borderId="28" xfId="113" applyFont="1" applyBorder="1" applyAlignment="1">
      <alignment vertical="center" wrapText="1"/>
    </xf>
    <xf numFmtId="0" fontId="83" fillId="0" borderId="105" xfId="113" applyFont="1" applyBorder="1" applyAlignment="1">
      <alignment vertical="center" wrapText="1"/>
    </xf>
    <xf numFmtId="0" fontId="83" fillId="0" borderId="94" xfId="113" applyFont="1" applyBorder="1" applyAlignment="1">
      <alignment vertical="center" wrapText="1"/>
    </xf>
    <xf numFmtId="0" fontId="86" fillId="0" borderId="0" xfId="102" applyFont="1" applyFill="1" applyAlignment="1">
      <alignment horizontal="left" wrapText="1"/>
    </xf>
    <xf numFmtId="0" fontId="25" fillId="0" borderId="0" xfId="102" applyFont="1" applyFill="1" applyAlignment="1">
      <alignment horizontal="center" vertical="center" wrapText="1"/>
    </xf>
    <xf numFmtId="0" fontId="86" fillId="0" borderId="0" xfId="102" applyFont="1" applyFill="1" applyAlignment="1">
      <alignment horizontal="left"/>
    </xf>
    <xf numFmtId="0" fontId="83" fillId="0" borderId="4" xfId="113" applyFont="1" applyFill="1" applyBorder="1" applyAlignment="1">
      <alignment horizontal="left" vertical="center" wrapText="1"/>
    </xf>
    <xf numFmtId="0" fontId="2" fillId="0" borderId="4" xfId="113" applyFill="1" applyBorder="1" applyAlignment="1">
      <alignment horizontal="left" vertical="center" wrapText="1"/>
    </xf>
    <xf numFmtId="0" fontId="83" fillId="0" borderId="94" xfId="113" applyFont="1" applyFill="1" applyBorder="1" applyAlignment="1">
      <alignment horizontal="left" vertical="center" wrapText="1"/>
    </xf>
    <xf numFmtId="0" fontId="83" fillId="0" borderId="9" xfId="113" applyFont="1" applyFill="1" applyBorder="1" applyAlignment="1">
      <alignment horizontal="left" vertical="center" wrapText="1"/>
    </xf>
    <xf numFmtId="0" fontId="2" fillId="0" borderId="107" xfId="113" applyFill="1" applyBorder="1" applyAlignment="1">
      <alignment horizontal="left" vertical="center" wrapText="1"/>
    </xf>
    <xf numFmtId="0" fontId="2" fillId="0" borderId="97" xfId="113" applyFill="1" applyBorder="1" applyAlignment="1">
      <alignment horizontal="left" vertical="center" wrapText="1"/>
    </xf>
    <xf numFmtId="0" fontId="83" fillId="0" borderId="28" xfId="113" applyFont="1" applyFill="1" applyBorder="1" applyAlignment="1">
      <alignment horizontal="left" vertical="center" wrapText="1"/>
    </xf>
    <xf numFmtId="0" fontId="2" fillId="0" borderId="94" xfId="113" applyFill="1" applyBorder="1" applyAlignment="1">
      <alignment horizontal="left" vertical="center" wrapText="1"/>
    </xf>
    <xf numFmtId="0" fontId="2" fillId="0" borderId="105" xfId="113" applyFill="1" applyBorder="1" applyAlignment="1">
      <alignment horizontal="left" vertical="center" wrapText="1"/>
    </xf>
    <xf numFmtId="0" fontId="83" fillId="0" borderId="4" xfId="113" applyFont="1" applyFill="1" applyBorder="1" applyAlignment="1">
      <alignment vertical="center" wrapText="1"/>
    </xf>
    <xf numFmtId="0" fontId="2" fillId="0" borderId="4" xfId="113" applyFill="1" applyBorder="1" applyAlignment="1">
      <alignment vertical="center" wrapText="1"/>
    </xf>
    <xf numFmtId="0" fontId="25" fillId="0" borderId="0" xfId="60" applyFont="1" applyFill="1" applyAlignment="1">
      <alignment horizontal="center" vertical="center" wrapText="1"/>
    </xf>
    <xf numFmtId="0" fontId="83" fillId="0" borderId="28" xfId="113" applyFont="1" applyFill="1" applyBorder="1" applyAlignment="1">
      <alignment vertical="center" wrapText="1"/>
    </xf>
    <xf numFmtId="0" fontId="83" fillId="0" borderId="94" xfId="113" applyFont="1" applyFill="1" applyBorder="1" applyAlignment="1">
      <alignment vertical="center" wrapText="1"/>
    </xf>
    <xf numFmtId="0" fontId="32" fillId="0" borderId="28" xfId="113" applyFont="1" applyFill="1" applyBorder="1" applyAlignment="1">
      <alignment vertical="center" wrapText="1"/>
    </xf>
    <xf numFmtId="0" fontId="32" fillId="0" borderId="94" xfId="113" applyFont="1" applyFill="1" applyBorder="1" applyAlignment="1">
      <alignment vertical="center" wrapText="1"/>
    </xf>
    <xf numFmtId="0" fontId="32" fillId="0" borderId="105" xfId="113" applyFont="1" applyFill="1" applyBorder="1" applyAlignment="1">
      <alignment vertical="center" wrapText="1"/>
    </xf>
    <xf numFmtId="0" fontId="32" fillId="0" borderId="4" xfId="113" applyFont="1" applyFill="1" applyBorder="1" applyAlignment="1">
      <alignment vertical="center" wrapText="1"/>
    </xf>
    <xf numFmtId="0" fontId="25" fillId="0" borderId="0" xfId="102" applyFont="1" applyFill="1" applyAlignment="1">
      <alignment horizontal="center" vertical="center"/>
    </xf>
    <xf numFmtId="0" fontId="80" fillId="0" borderId="4" xfId="100" applyFont="1" applyFill="1" applyBorder="1" applyAlignment="1">
      <alignment horizontal="center" vertical="center" wrapText="1"/>
    </xf>
    <xf numFmtId="0" fontId="80" fillId="0" borderId="28" xfId="100" applyFont="1" applyFill="1" applyBorder="1" applyAlignment="1">
      <alignment horizontal="center" vertical="center" wrapText="1"/>
    </xf>
    <xf numFmtId="0" fontId="80" fillId="0" borderId="4" xfId="102" applyFont="1" applyFill="1" applyBorder="1" applyAlignment="1">
      <alignment horizontal="center" vertical="center" wrapText="1"/>
    </xf>
    <xf numFmtId="0" fontId="80" fillId="31" borderId="9" xfId="0" applyFont="1" applyFill="1" applyBorder="1" applyAlignment="1">
      <alignment horizontal="center" vertical="center" wrapText="1"/>
    </xf>
    <xf numFmtId="0" fontId="80" fillId="31" borderId="23" xfId="0" applyFont="1" applyFill="1" applyBorder="1" applyAlignment="1">
      <alignment horizontal="center" vertical="center" wrapText="1"/>
    </xf>
    <xf numFmtId="0" fontId="80" fillId="31" borderId="97" xfId="0" applyFont="1" applyFill="1" applyBorder="1" applyAlignment="1">
      <alignment horizontal="center" vertical="center" wrapText="1"/>
    </xf>
    <xf numFmtId="0" fontId="80" fillId="31" borderId="104" xfId="0" applyFont="1" applyFill="1" applyBorder="1" applyAlignment="1">
      <alignment horizontal="center" vertical="center" wrapText="1"/>
    </xf>
    <xf numFmtId="0" fontId="94" fillId="31" borderId="28" xfId="0" applyFont="1" applyFill="1" applyBorder="1" applyAlignment="1">
      <alignment horizontal="center" vertical="center" wrapText="1"/>
    </xf>
    <xf numFmtId="0" fontId="94" fillId="31" borderId="94" xfId="0" applyFont="1" applyFill="1" applyBorder="1" applyAlignment="1">
      <alignment horizontal="center" vertical="center" wrapText="1"/>
    </xf>
    <xf numFmtId="174" fontId="95" fillId="30" borderId="13" xfId="0" applyNumberFormat="1" applyFont="1" applyFill="1" applyBorder="1" applyAlignment="1">
      <alignment horizontal="center" vertical="center" wrapText="1"/>
    </xf>
    <xf numFmtId="174" fontId="95" fillId="30" borderId="82" xfId="0" applyNumberFormat="1" applyFont="1" applyFill="1" applyBorder="1" applyAlignment="1">
      <alignment horizontal="center" vertical="center" wrapText="1"/>
    </xf>
    <xf numFmtId="0" fontId="27" fillId="0" borderId="0" xfId="0" applyFont="1" applyAlignment="1">
      <alignment horizontal="center"/>
    </xf>
    <xf numFmtId="0" fontId="80" fillId="30" borderId="9" xfId="0" applyFont="1" applyFill="1" applyBorder="1" applyAlignment="1">
      <alignment horizontal="center" vertical="center" wrapText="1"/>
    </xf>
    <xf numFmtId="0" fontId="80" fillId="30" borderId="23" xfId="0" applyFont="1" applyFill="1" applyBorder="1" applyAlignment="1">
      <alignment horizontal="center" vertical="center" wrapText="1"/>
    </xf>
    <xf numFmtId="0" fontId="80" fillId="30" borderId="107" xfId="0" applyFont="1" applyFill="1" applyBorder="1" applyAlignment="1">
      <alignment horizontal="center" vertical="center" wrapText="1"/>
    </xf>
    <xf numFmtId="0" fontId="80" fillId="30" borderId="25" xfId="0" applyFont="1" applyFill="1" applyBorder="1" applyAlignment="1">
      <alignment horizontal="center" vertical="center" wrapText="1"/>
    </xf>
    <xf numFmtId="0" fontId="80" fillId="30" borderId="97" xfId="0" applyFont="1" applyFill="1" applyBorder="1" applyAlignment="1">
      <alignment horizontal="center" vertical="center" wrapText="1"/>
    </xf>
    <xf numFmtId="0" fontId="80" fillId="30" borderId="104" xfId="0" applyFont="1" applyFill="1" applyBorder="1" applyAlignment="1">
      <alignment horizontal="center" vertical="center" wrapText="1"/>
    </xf>
    <xf numFmtId="0" fontId="94" fillId="30" borderId="28" xfId="0" applyFont="1" applyFill="1" applyBorder="1" applyAlignment="1">
      <alignment horizontal="center" vertical="center" wrapText="1"/>
    </xf>
    <xf numFmtId="0" fontId="94" fillId="30" borderId="105" xfId="0" applyFont="1" applyFill="1" applyBorder="1" applyAlignment="1">
      <alignment horizontal="center" vertical="center" wrapText="1"/>
    </xf>
    <xf numFmtId="4" fontId="80" fillId="31" borderId="4" xfId="0" applyNumberFormat="1" applyFont="1" applyFill="1" applyBorder="1" applyAlignment="1">
      <alignment horizontal="center" vertical="center" wrapText="1"/>
    </xf>
    <xf numFmtId="4" fontId="80" fillId="31" borderId="4" xfId="0" applyNumberFormat="1" applyFont="1" applyFill="1" applyBorder="1" applyAlignment="1">
      <alignment horizontal="center" vertical="center"/>
    </xf>
    <xf numFmtId="4" fontId="80" fillId="31" borderId="28" xfId="0" applyNumberFormat="1" applyFont="1" applyFill="1" applyBorder="1" applyAlignment="1">
      <alignment horizontal="center" vertical="center"/>
    </xf>
    <xf numFmtId="0" fontId="94" fillId="30" borderId="94" xfId="0" applyFont="1" applyFill="1" applyBorder="1" applyAlignment="1">
      <alignment horizontal="center" vertical="center" wrapText="1"/>
    </xf>
    <xf numFmtId="4" fontId="80" fillId="30" borderId="13" xfId="0" applyNumberFormat="1" applyFont="1" applyFill="1" applyBorder="1" applyAlignment="1">
      <alignment horizontal="center" vertical="center" wrapText="1"/>
    </xf>
    <xf numFmtId="4" fontId="80" fillId="30" borderId="37" xfId="0" applyNumberFormat="1" applyFont="1" applyFill="1" applyBorder="1" applyAlignment="1">
      <alignment horizontal="center" vertical="center" wrapText="1"/>
    </xf>
    <xf numFmtId="4" fontId="80" fillId="30" borderId="82" xfId="0" applyNumberFormat="1" applyFont="1" applyFill="1" applyBorder="1" applyAlignment="1">
      <alignment horizontal="center" vertical="center" wrapText="1"/>
    </xf>
    <xf numFmtId="4" fontId="80" fillId="30" borderId="13" xfId="0" applyNumberFormat="1" applyFont="1" applyFill="1" applyBorder="1" applyAlignment="1">
      <alignment horizontal="center" vertical="center"/>
    </xf>
    <xf numFmtId="4" fontId="80" fillId="30" borderId="37" xfId="0" applyNumberFormat="1" applyFont="1" applyFill="1" applyBorder="1" applyAlignment="1">
      <alignment horizontal="center" vertical="center"/>
    </xf>
    <xf numFmtId="4" fontId="80" fillId="30" borderId="82" xfId="0" applyNumberFormat="1" applyFont="1" applyFill="1" applyBorder="1" applyAlignment="1">
      <alignment horizontal="center" vertical="center"/>
    </xf>
    <xf numFmtId="4" fontId="80" fillId="30" borderId="28" xfId="0" applyNumberFormat="1" applyFont="1" applyFill="1" applyBorder="1" applyAlignment="1">
      <alignment horizontal="center" vertical="center"/>
    </xf>
    <xf numFmtId="4" fontId="80" fillId="30" borderId="94" xfId="0" applyNumberFormat="1" applyFont="1" applyFill="1" applyBorder="1" applyAlignment="1">
      <alignment horizontal="center" vertical="center"/>
    </xf>
    <xf numFmtId="174" fontId="95" fillId="30" borderId="4" xfId="0" applyNumberFormat="1" applyFont="1" applyFill="1" applyBorder="1" applyAlignment="1">
      <alignment horizontal="center" vertical="center" wrapText="1"/>
    </xf>
    <xf numFmtId="49" fontId="95" fillId="30" borderId="9" xfId="0" applyNumberFormat="1" applyFont="1" applyFill="1" applyBorder="1" applyAlignment="1">
      <alignment horizontal="center" vertical="center" wrapText="1"/>
    </xf>
    <xf numFmtId="49" fontId="95" fillId="30" borderId="23" xfId="0" applyNumberFormat="1" applyFont="1" applyFill="1" applyBorder="1" applyAlignment="1">
      <alignment horizontal="center" vertical="center" wrapText="1"/>
    </xf>
    <xf numFmtId="49" fontId="95" fillId="30" borderId="97" xfId="0" applyNumberFormat="1" applyFont="1" applyFill="1" applyBorder="1" applyAlignment="1">
      <alignment horizontal="center" vertical="center" wrapText="1"/>
    </xf>
    <xf numFmtId="49" fontId="95" fillId="30" borderId="104" xfId="0" applyNumberFormat="1" applyFont="1" applyFill="1" applyBorder="1" applyAlignment="1">
      <alignment horizontal="center" vertical="center" wrapText="1"/>
    </xf>
    <xf numFmtId="49" fontId="102" fillId="30" borderId="28" xfId="0" applyNumberFormat="1" applyFont="1" applyFill="1" applyBorder="1" applyAlignment="1">
      <alignment horizontal="center" vertical="center" wrapText="1"/>
    </xf>
    <xf numFmtId="49" fontId="102" fillId="30" borderId="94" xfId="0" applyNumberFormat="1" applyFont="1" applyFill="1" applyBorder="1" applyAlignment="1">
      <alignment horizontal="center" vertical="center" wrapText="1"/>
    </xf>
    <xf numFmtId="0" fontId="25" fillId="30" borderId="4" xfId="0" applyFont="1" applyFill="1" applyBorder="1" applyAlignment="1">
      <alignment horizontal="center" vertical="center"/>
    </xf>
  </cellXfs>
  <cellStyles count="117">
    <cellStyle name="20% - Accent1" xfId="6" xr:uid="{00000000-0005-0000-0000-000000000000}"/>
    <cellStyle name="20% - Accent2" xfId="7" xr:uid="{00000000-0005-0000-0000-000001000000}"/>
    <cellStyle name="20% - Accent3" xfId="8" xr:uid="{00000000-0005-0000-0000-000002000000}"/>
    <cellStyle name="20% - Accent4" xfId="9" xr:uid="{00000000-0005-0000-0000-000003000000}"/>
    <cellStyle name="20% - Accent5" xfId="10" xr:uid="{00000000-0005-0000-0000-000004000000}"/>
    <cellStyle name="20% - Accent6" xfId="11" xr:uid="{00000000-0005-0000-0000-000005000000}"/>
    <cellStyle name="40% - Accent1" xfId="12" xr:uid="{00000000-0005-0000-0000-000006000000}"/>
    <cellStyle name="40% - Accent2" xfId="13" xr:uid="{00000000-0005-0000-0000-000007000000}"/>
    <cellStyle name="40% - Accent3" xfId="14" xr:uid="{00000000-0005-0000-0000-000008000000}"/>
    <cellStyle name="40% - Accent4" xfId="15" xr:uid="{00000000-0005-0000-0000-000009000000}"/>
    <cellStyle name="40% - Accent5" xfId="16" xr:uid="{00000000-0005-0000-0000-00000A000000}"/>
    <cellStyle name="40% - Accent6" xfId="17" xr:uid="{00000000-0005-0000-0000-00000B000000}"/>
    <cellStyle name="60% - Accent1" xfId="18" xr:uid="{00000000-0005-0000-0000-00000C000000}"/>
    <cellStyle name="60% - Accent2" xfId="19" xr:uid="{00000000-0005-0000-0000-00000D000000}"/>
    <cellStyle name="60% - Accent3" xfId="20" xr:uid="{00000000-0005-0000-0000-00000E000000}"/>
    <cellStyle name="60% - Accent4" xfId="21" xr:uid="{00000000-0005-0000-0000-00000F000000}"/>
    <cellStyle name="60% - Accent5" xfId="22" xr:uid="{00000000-0005-0000-0000-000010000000}"/>
    <cellStyle name="60% - Accent6" xfId="23" xr:uid="{00000000-0005-0000-0000-000011000000}"/>
    <cellStyle name="Accent1" xfId="24" xr:uid="{00000000-0005-0000-0000-000012000000}"/>
    <cellStyle name="Accent2" xfId="25" xr:uid="{00000000-0005-0000-0000-000013000000}"/>
    <cellStyle name="Accent3" xfId="26" xr:uid="{00000000-0005-0000-0000-000014000000}"/>
    <cellStyle name="Accent4" xfId="27" xr:uid="{00000000-0005-0000-0000-000015000000}"/>
    <cellStyle name="Accent5" xfId="28" xr:uid="{00000000-0005-0000-0000-000016000000}"/>
    <cellStyle name="Accent6" xfId="29" xr:uid="{00000000-0005-0000-0000-000017000000}"/>
    <cellStyle name="Bad" xfId="30" xr:uid="{00000000-0005-0000-0000-000018000000}"/>
    <cellStyle name="Calculation" xfId="31" xr:uid="{00000000-0005-0000-0000-000019000000}"/>
    <cellStyle name="číslo" xfId="32" xr:uid="{00000000-0005-0000-0000-00001A000000}"/>
    <cellStyle name="Explanatory Text" xfId="33" xr:uid="{00000000-0005-0000-0000-00001B000000}"/>
    <cellStyle name="Good" xfId="34" xr:uid="{00000000-0005-0000-0000-00001C000000}"/>
    <cellStyle name="Heading 1" xfId="35" xr:uid="{00000000-0005-0000-0000-00001D000000}"/>
    <cellStyle name="Heading 2" xfId="36" xr:uid="{00000000-0005-0000-0000-00001E000000}"/>
    <cellStyle name="Heading 3" xfId="37" xr:uid="{00000000-0005-0000-0000-00001F000000}"/>
    <cellStyle name="Heading 4" xfId="38" xr:uid="{00000000-0005-0000-0000-000020000000}"/>
    <cellStyle name="Check Cell" xfId="39" xr:uid="{00000000-0005-0000-0000-000021000000}"/>
    <cellStyle name="Input" xfId="40" xr:uid="{00000000-0005-0000-0000-000022000000}"/>
    <cellStyle name="Linked Cell" xfId="41" xr:uid="{00000000-0005-0000-0000-000023000000}"/>
    <cellStyle name="Neutral" xfId="42" xr:uid="{00000000-0005-0000-0000-000024000000}"/>
    <cellStyle name="Normal" xfId="4" xr:uid="{00000000-0005-0000-0000-000025000000}"/>
    <cellStyle name="Normální" xfId="0" builtinId="0"/>
    <cellStyle name="Normální 10" xfId="59" xr:uid="{00000000-0005-0000-0000-000027000000}"/>
    <cellStyle name="Normální 10 2" xfId="70" xr:uid="{00000000-0005-0000-0000-000028000000}"/>
    <cellStyle name="Normální 10 2 2" xfId="80" xr:uid="{00000000-0005-0000-0000-000029000000}"/>
    <cellStyle name="Normální 10 2 2 2" xfId="88" xr:uid="{00000000-0005-0000-0000-00002A000000}"/>
    <cellStyle name="Normální 10 2 2 2 2" xfId="100" xr:uid="{962AF470-6FF6-4A5D-8AA2-F1AF7F433EAC}"/>
    <cellStyle name="Normální 10 2 3" xfId="87" xr:uid="{00000000-0005-0000-0000-00002B000000}"/>
    <cellStyle name="Normální 10 2 3 2" xfId="99" xr:uid="{8658742C-7E82-4B12-9DAA-50D8A0ACB753}"/>
    <cellStyle name="Normální 10 2 3 2 2" xfId="107" xr:uid="{1D159305-EC2A-4BCE-852E-F266125A0D95}"/>
    <cellStyle name="Normální 10 2 4" xfId="98" xr:uid="{AA01FA63-8461-41E4-9C82-3B70062DCDB5}"/>
    <cellStyle name="Normální 10 2 4 2" xfId="106" xr:uid="{8927BD3C-D3D5-43F3-BC11-C9D9FD850FD4}"/>
    <cellStyle name="Normální 11" xfId="64" xr:uid="{00000000-0005-0000-0000-00002C000000}"/>
    <cellStyle name="Normální 11 2" xfId="76" xr:uid="{00000000-0005-0000-0000-00002D000000}"/>
    <cellStyle name="Normální 11 2 2" xfId="82" xr:uid="{00000000-0005-0000-0000-00002E000000}"/>
    <cellStyle name="Normální 11 2 3" xfId="89" xr:uid="{6DAACE47-8A3F-4010-A429-129F158E41E4}"/>
    <cellStyle name="Normální 11 2 3 2" xfId="109" xr:uid="{101C3CD4-9197-4505-BF0A-54E758310434}"/>
    <cellStyle name="Normální 12" xfId="65" xr:uid="{00000000-0005-0000-0000-00002F000000}"/>
    <cellStyle name="Normální 12 2" xfId="77" xr:uid="{00000000-0005-0000-0000-000030000000}"/>
    <cellStyle name="Normální 13" xfId="66" xr:uid="{00000000-0005-0000-0000-000031000000}"/>
    <cellStyle name="Normální 14" xfId="67" xr:uid="{00000000-0005-0000-0000-000032000000}"/>
    <cellStyle name="Normální 15" xfId="69" xr:uid="{00000000-0005-0000-0000-000033000000}"/>
    <cellStyle name="Normální 16" xfId="72" xr:uid="{00000000-0005-0000-0000-000034000000}"/>
    <cellStyle name="Normální 17" xfId="73" xr:uid="{00000000-0005-0000-0000-000035000000}"/>
    <cellStyle name="Normální 18" xfId="75" xr:uid="{00000000-0005-0000-0000-000036000000}"/>
    <cellStyle name="Normální 19" xfId="78" xr:uid="{00000000-0005-0000-0000-000037000000}"/>
    <cellStyle name="Normální 2" xfId="1" xr:uid="{00000000-0005-0000-0000-000038000000}"/>
    <cellStyle name="Normální 2 2" xfId="50" xr:uid="{00000000-0005-0000-0000-000039000000}"/>
    <cellStyle name="Normální 2 2 2" xfId="113" xr:uid="{79886E17-1C1F-480D-9D80-DC01C003B678}"/>
    <cellStyle name="Normální 2 3" xfId="74" xr:uid="{00000000-0005-0000-0000-00003A000000}"/>
    <cellStyle name="Normální 2 4" xfId="84" xr:uid="{00000000-0005-0000-0000-00003B000000}"/>
    <cellStyle name="Normální 2 5" xfId="111" xr:uid="{0F0D4BC2-0899-4CA7-B6F5-58595995CC49}"/>
    <cellStyle name="Normální 20" xfId="79" xr:uid="{00000000-0005-0000-0000-00003C000000}"/>
    <cellStyle name="Normální 21" xfId="81" xr:uid="{00000000-0005-0000-0000-00003D000000}"/>
    <cellStyle name="Normální 22" xfId="83" xr:uid="{00000000-0005-0000-0000-00003E000000}"/>
    <cellStyle name="Normální 22 2" xfId="91" xr:uid="{A37A306B-8EF1-4828-AD8F-200ACA3B3AC9}"/>
    <cellStyle name="Normální 22 2 2" xfId="116" xr:uid="{C40B5793-1594-4D69-99F9-0C767410E174}"/>
    <cellStyle name="Normální 23" xfId="85" xr:uid="{00000000-0005-0000-0000-00003F000000}"/>
    <cellStyle name="Normální 24" xfId="86" xr:uid="{00000000-0005-0000-0000-000040000000}"/>
    <cellStyle name="Normální 25" xfId="93" xr:uid="{608A3E70-EF82-4F38-AF72-5FF84D3A842B}"/>
    <cellStyle name="Normální 25 2" xfId="115" xr:uid="{5EDF63D0-7A71-45AD-970A-943266964297}"/>
    <cellStyle name="Normální 26" xfId="97" xr:uid="{F580C296-558E-4747-B8B2-D4CFBD1278B1}"/>
    <cellStyle name="Normální 27" xfId="103" xr:uid="{66DA5B10-504D-46C4-90AB-4061679C01DA}"/>
    <cellStyle name="Normální 27 2" xfId="114" xr:uid="{B370BC06-2A9F-4525-8E7D-37C960AE9BCA}"/>
    <cellStyle name="Normální 28" xfId="105" xr:uid="{B273D876-276F-4D0C-AB7F-FE07C2775A73}"/>
    <cellStyle name="Normální 29" xfId="108" xr:uid="{88DA26FB-AD6A-4FC6-A83B-D024E6BBB7BD}"/>
    <cellStyle name="Normální 3" xfId="2" xr:uid="{00000000-0005-0000-0000-000041000000}"/>
    <cellStyle name="Normální 3 2" xfId="68" xr:uid="{00000000-0005-0000-0000-000042000000}"/>
    <cellStyle name="Normální 30" xfId="110" xr:uid="{DA09A221-173E-4401-BFB1-0D7535EBE9A6}"/>
    <cellStyle name="Normální 4" xfId="3" xr:uid="{00000000-0005-0000-0000-000043000000}"/>
    <cellStyle name="Normální 4 2" xfId="56" xr:uid="{00000000-0005-0000-0000-000044000000}"/>
    <cellStyle name="Normální 4 3" xfId="71" xr:uid="{00000000-0005-0000-0000-000045000000}"/>
    <cellStyle name="Normální 5" xfId="5" xr:uid="{00000000-0005-0000-0000-000046000000}"/>
    <cellStyle name="Normální 5 2" xfId="49" xr:uid="{00000000-0005-0000-0000-000047000000}"/>
    <cellStyle name="Normální 5 2 2" xfId="60" xr:uid="{00000000-0005-0000-0000-000048000000}"/>
    <cellStyle name="Normální 6" xfId="48" xr:uid="{00000000-0005-0000-0000-000049000000}"/>
    <cellStyle name="Normální 6 2" xfId="51" xr:uid="{00000000-0005-0000-0000-00004A000000}"/>
    <cellStyle name="Normální 7" xfId="52" xr:uid="{00000000-0005-0000-0000-00004B000000}"/>
    <cellStyle name="Normální 8" xfId="53" xr:uid="{00000000-0005-0000-0000-00004C000000}"/>
    <cellStyle name="Normální 8 2" xfId="62" xr:uid="{00000000-0005-0000-0000-00004D000000}"/>
    <cellStyle name="Normální 9" xfId="58" xr:uid="{00000000-0005-0000-0000-00004E000000}"/>
    <cellStyle name="Normální 9 2" xfId="61" xr:uid="{00000000-0005-0000-0000-00004F000000}"/>
    <cellStyle name="normální_Anička-TAB 3-RMK 2" xfId="92" xr:uid="{DBBE8FCF-A51E-44D9-97C7-CF9E57D6E27A}"/>
    <cellStyle name="normální_číselníky MSK" xfId="90" xr:uid="{C91A6666-C8EA-4FE1-82DC-468CAE8BD077}"/>
    <cellStyle name="normální_Galina-Dotace Příloha č.7-nová" xfId="96" xr:uid="{469D2607-A55C-44E1-B111-8A60D9C80002}"/>
    <cellStyle name="normální_graf3" xfId="55" xr:uid="{00000000-0005-0000-0000-000053000000}"/>
    <cellStyle name="normální_List1" xfId="94" xr:uid="{620200AA-FE1D-48DD-9DE6-3FCC42CB7171}"/>
    <cellStyle name="normální_Metodika k RS od 1.5.2005" xfId="104" xr:uid="{A5EB9500-A0E8-4447-9DAF-1982A720C02F}"/>
    <cellStyle name="normální_owssvr(1)" xfId="112" xr:uid="{6B63EA60-832B-4FC4-9744-3B231BC93C5A}"/>
    <cellStyle name="normální_Tab.- DP - ZÚ 2009" xfId="57" xr:uid="{00000000-0005-0000-0000-000055000000}"/>
    <cellStyle name="normální_Tabulky - výsledky hospodaření PO - z VYK" xfId="101" xr:uid="{6C935B58-CF90-4684-9904-3B40BA754626}"/>
    <cellStyle name="normální_Z005_002_01_str_123-351" xfId="102" xr:uid="{C78F1669-2826-49A5-91CA-56C93BCC18AC}"/>
    <cellStyle name="normální_Z024_004_05" xfId="95" xr:uid="{E1DE26D1-F827-4487-9154-C626BDE06599}"/>
    <cellStyle name="Note" xfId="43" xr:uid="{00000000-0005-0000-0000-000059000000}"/>
    <cellStyle name="Note 2" xfId="54" xr:uid="{00000000-0005-0000-0000-00005A000000}"/>
    <cellStyle name="Note 2 2" xfId="63" xr:uid="{00000000-0005-0000-0000-00005B000000}"/>
    <cellStyle name="Output" xfId="44" xr:uid="{00000000-0005-0000-0000-00005C000000}"/>
    <cellStyle name="Title" xfId="45" xr:uid="{00000000-0005-0000-0000-00005D000000}"/>
    <cellStyle name="Total" xfId="46" xr:uid="{00000000-0005-0000-0000-00005E000000}"/>
    <cellStyle name="Warning Text" xfId="47" xr:uid="{00000000-0005-0000-0000-00005F000000}"/>
  </cellStyles>
  <dxfs count="0"/>
  <tableStyles count="0" defaultTableStyle="TableStyleMedium2" defaultPivotStyle="PivotStyleLight16"/>
  <colors>
    <mruColors>
      <color rgb="FF0066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Srovnání skutečných příjmů rozpočtu Moravskoslezského kraje
v letech 2015 - 2020</a:t>
            </a:r>
          </a:p>
        </c:rich>
      </c:tx>
      <c:layout>
        <c:manualLayout>
          <c:xMode val="edge"/>
          <c:yMode val="edge"/>
          <c:x val="0.15871262763196473"/>
          <c:y val="2.8282884080816133E-2"/>
        </c:manualLayout>
      </c:layout>
      <c:overlay val="0"/>
      <c:spPr>
        <a:noFill/>
        <a:ln w="25400">
          <a:noFill/>
        </a:ln>
      </c:spPr>
    </c:title>
    <c:autoTitleDeleted val="0"/>
    <c:view3D>
      <c:rotX val="15"/>
      <c:hPercent val="52"/>
      <c:rotY val="20"/>
      <c:depthPercent val="100"/>
      <c:rAngAx val="1"/>
    </c:view3D>
    <c:floor>
      <c:thickness val="0"/>
      <c:spPr>
        <a:solidFill>
          <a:srgbClr val="C0C0C0"/>
        </a:solidFill>
        <a:ln w="3175">
          <a:solidFill>
            <a:srgbClr val="000000"/>
          </a:solidFill>
          <a:prstDash val="solid"/>
        </a:ln>
      </c:spPr>
    </c:floor>
    <c:side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sideWall>
    <c:back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backWall>
    <c:plotArea>
      <c:layout>
        <c:manualLayout>
          <c:layoutTarget val="inner"/>
          <c:xMode val="edge"/>
          <c:yMode val="edge"/>
          <c:x val="8.657052416288985E-2"/>
          <c:y val="0.1373740083925355"/>
          <c:w val="0.78357423152564398"/>
          <c:h val="0.77373890021089842"/>
        </c:manualLayout>
      </c:layout>
      <c:bar3DChart>
        <c:barDir val="col"/>
        <c:grouping val="stacked"/>
        <c:varyColors val="0"/>
        <c:ser>
          <c:idx val="0"/>
          <c:order val="0"/>
          <c:tx>
            <c:strRef>
              <c:f>'Data-grafy'!$A$4</c:f>
              <c:strCache>
                <c:ptCount val="1"/>
                <c:pt idx="0">
                  <c:v>dotace</c:v>
                </c:pt>
              </c:strCache>
            </c:strRef>
          </c:tx>
          <c:spPr>
            <a:solidFill>
              <a:srgbClr val="9999FF"/>
            </a:solidFill>
            <a:ln w="12700">
              <a:solidFill>
                <a:srgbClr val="000000"/>
              </a:solidFill>
              <a:prstDash val="solid"/>
            </a:ln>
          </c:spPr>
          <c:invertIfNegative val="0"/>
          <c:dLbls>
            <c:dLbl>
              <c:idx val="0"/>
              <c:layout>
                <c:manualLayout>
                  <c:x val="5.596150350542662E-3"/>
                  <c:y val="-8.1490957743512189E-3"/>
                </c:manualLayout>
              </c:layout>
              <c:tx>
                <c:rich>
                  <a:bodyPr/>
                  <a:lstStyle/>
                  <a:p>
                    <a:r>
                      <a:rPr lang="en-US"/>
                      <a:t>71,9 %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9D-4785-ABB4-18E65B4521D4}"/>
                </c:ext>
              </c:extLst>
            </c:dLbl>
            <c:dLbl>
              <c:idx val="1"/>
              <c:layout>
                <c:manualLayout>
                  <c:x val="3.9074693909654191E-3"/>
                  <c:y val="-2.8658235902330391E-3"/>
                </c:manualLayout>
              </c:layout>
              <c:tx>
                <c:rich>
                  <a:bodyPr/>
                  <a:lstStyle/>
                  <a:p>
                    <a:r>
                      <a:rPr lang="en-US"/>
                      <a:t>70,4 %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9D-4785-ABB4-18E65B4521D4}"/>
                </c:ext>
              </c:extLst>
            </c:dLbl>
            <c:dLbl>
              <c:idx val="2"/>
              <c:layout>
                <c:manualLayout>
                  <c:x val="4.4383464275622592E-3"/>
                  <c:y val="-2.7623213764946049E-3"/>
                </c:manualLayout>
              </c:layout>
              <c:tx>
                <c:rich>
                  <a:bodyPr/>
                  <a:lstStyle/>
                  <a:p>
                    <a:r>
                      <a:rPr lang="en-US"/>
                      <a:t>68,5 %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9D-4785-ABB4-18E65B4521D4}"/>
                </c:ext>
              </c:extLst>
            </c:dLbl>
            <c:dLbl>
              <c:idx val="3"/>
              <c:layout>
                <c:manualLayout>
                  <c:x val="3.489502768868653E-3"/>
                  <c:y val="-2.5105649672578808E-3"/>
                </c:manualLayout>
              </c:layout>
              <c:tx>
                <c:rich>
                  <a:bodyPr/>
                  <a:lstStyle/>
                  <a:p>
                    <a:r>
                      <a:rPr lang="en-US"/>
                      <a:t>68,9 %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9D-4785-ABB4-18E65B4521D4}"/>
                </c:ext>
              </c:extLst>
            </c:dLbl>
            <c:dLbl>
              <c:idx val="4"/>
              <c:layout>
                <c:manualLayout>
                  <c:x val="4.1881251329964525E-5"/>
                  <c:y val="-1.8801972183383618E-3"/>
                </c:manualLayout>
              </c:layout>
              <c:tx>
                <c:rich>
                  <a:bodyPr/>
                  <a:lstStyle/>
                  <a:p>
                    <a:r>
                      <a:rPr lang="en-US"/>
                      <a:t>70,5 %</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9D-4785-ABB4-18E65B4521D4}"/>
                </c:ext>
              </c:extLst>
            </c:dLbl>
            <c:dLbl>
              <c:idx val="5"/>
              <c:layout>
                <c:manualLayout>
                  <c:x val="7.5273609666705332E-4"/>
                  <c:y val="-6.6599783135216205E-3"/>
                </c:manualLayout>
              </c:layout>
              <c:tx>
                <c:rich>
                  <a:bodyPr/>
                  <a:lstStyle/>
                  <a:p>
                    <a:r>
                      <a:rPr lang="en-US"/>
                      <a:t>74,6 %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09D-4785-ABB4-18E65B4521D4}"/>
                </c:ext>
              </c:extLst>
            </c:dLbl>
            <c:dLbl>
              <c:idx val="6"/>
              <c:tx>
                <c:rich>
                  <a:bodyPr/>
                  <a:lstStyle/>
                  <a:p>
                    <a:r>
                      <a:t>70,2 %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09D-4785-ABB4-18E65B4521D4}"/>
                </c:ext>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'Data-grafy'!$B$3:$K$3</c15:sqref>
                  </c15:fullRef>
                </c:ext>
              </c:extLst>
              <c:f>'Data-grafy'!$F$3:$K$3</c:f>
              <c:numCache>
                <c:formatCode>General</c:formatCode>
                <c:ptCount val="6"/>
                <c:pt idx="0">
                  <c:v>2015</c:v>
                </c:pt>
                <c:pt idx="1">
                  <c:v>2016</c:v>
                </c:pt>
                <c:pt idx="2">
                  <c:v>2017</c:v>
                </c:pt>
                <c:pt idx="3">
                  <c:v>2018</c:v>
                </c:pt>
                <c:pt idx="4">
                  <c:v>2019</c:v>
                </c:pt>
                <c:pt idx="5">
                  <c:v>2020</c:v>
                </c:pt>
              </c:numCache>
            </c:numRef>
          </c:cat>
          <c:val>
            <c:numRef>
              <c:extLst>
                <c:ext xmlns:c15="http://schemas.microsoft.com/office/drawing/2012/chart" uri="{02D57815-91ED-43cb-92C2-25804820EDAC}">
                  <c15:fullRef>
                    <c15:sqref>'Data-grafy'!$B$4:$K$4</c15:sqref>
                  </c15:fullRef>
                </c:ext>
              </c:extLst>
              <c:f>'Data-grafy'!$F$4:$K$4</c:f>
              <c:numCache>
                <c:formatCode>#\ ##0.0</c:formatCode>
                <c:ptCount val="6"/>
                <c:pt idx="0">
                  <c:v>13726.48</c:v>
                </c:pt>
                <c:pt idx="1">
                  <c:v>14534.133</c:v>
                </c:pt>
                <c:pt idx="2">
                  <c:v>14651.603999999999</c:v>
                </c:pt>
                <c:pt idx="3">
                  <c:v>16584.9666</c:v>
                </c:pt>
                <c:pt idx="4">
                  <c:v>19656.418000000001</c:v>
                </c:pt>
                <c:pt idx="5">
                  <c:v>22521.791000000001</c:v>
                </c:pt>
              </c:numCache>
            </c:numRef>
          </c:val>
          <c:extLst>
            <c:ext xmlns:c15="http://schemas.microsoft.com/office/drawing/2012/chart" uri="{02D57815-91ED-43cb-92C2-25804820EDAC}">
              <c15:categoryFilterExceptions>
                <c15:categoryFilterException>
                  <c15:sqref>'Data-grafy'!$B$4</c15:sqref>
                  <c15:dLbl>
                    <c:idx val="-1"/>
                    <c:tx>
                      <c:rich>
                        <a:bodyPr/>
                        <a:lstStyle/>
                        <a:p>
                          <a:r>
                            <a:rPr lang="en-US"/>
                            <a:t>70,2 %</a:t>
                          </a:r>
                        </a:p>
                      </c:rich>
                    </c:tx>
                    <c:showLegendKey val="0"/>
                    <c:showVal val="0"/>
                    <c:showCatName val="0"/>
                    <c:showSerName val="0"/>
                    <c:showPercent val="0"/>
                    <c:showBubbleSize val="0"/>
                    <c:extLst>
                      <c:ext uri="{CE6537A1-D6FC-4f65-9D91-7224C49458BB}"/>
                      <c:ext xmlns:c16="http://schemas.microsoft.com/office/drawing/2014/chart" uri="{C3380CC4-5D6E-409C-BE32-E72D297353CC}">
                        <c16:uniqueId val="{00000000-4E9E-4D67-B05B-8AB4090FDAFB}"/>
                      </c:ext>
                    </c:extLst>
                  </c15:dLbl>
                </c15:categoryFilterException>
                <c15:categoryFilterException>
                  <c15:sqref>'Data-grafy'!$C$4</c15:sqref>
                  <c15:dLbl>
                    <c:idx val="-1"/>
                    <c:layout>
                      <c:manualLayout>
                        <c:x val="4.0034841905787271E-3"/>
                        <c:y val="-4.9069524166859748E-3"/>
                      </c:manualLayout>
                    </c:layout>
                    <c:tx>
                      <c:rich>
                        <a:bodyPr/>
                        <a:lstStyle/>
                        <a:p>
                          <a:r>
                            <a:rPr lang="en-US"/>
                            <a:t>70,6 %</a:t>
                          </a:r>
                        </a:p>
                      </c:rich>
                    </c:tx>
                    <c:showLegendKey val="0"/>
                    <c:showVal val="0"/>
                    <c:showCatName val="0"/>
                    <c:showSerName val="0"/>
                    <c:showPercent val="0"/>
                    <c:showBubbleSize val="0"/>
                    <c:extLst>
                      <c:ext uri="{CE6537A1-D6FC-4f65-9D91-7224C49458BB}"/>
                      <c:ext xmlns:c16="http://schemas.microsoft.com/office/drawing/2014/chart" uri="{C3380CC4-5D6E-409C-BE32-E72D297353CC}">
                        <c16:uniqueId val="{00000001-4E9E-4D67-B05B-8AB4090FDAFB}"/>
                      </c:ext>
                    </c:extLst>
                  </c15:dLbl>
                </c15:categoryFilterException>
                <c15:categoryFilterException>
                  <c15:sqref>'Data-grafy'!$D$4</c15:sqref>
                  <c15:dLbl>
                    <c:idx val="-1"/>
                    <c:layout>
                      <c:manualLayout>
                        <c:x val="4.5342952288229465E-3"/>
                        <c:y val="-1.6886075067285874E-3"/>
                      </c:manualLayout>
                    </c:layout>
                    <c:tx>
                      <c:rich>
                        <a:bodyPr/>
                        <a:lstStyle/>
                        <a:p>
                          <a:r>
                            <a:rPr lang="en-US"/>
                            <a:t>69,7 %</a:t>
                          </a:r>
                        </a:p>
                      </c:rich>
                    </c:tx>
                    <c:showLegendKey val="0"/>
                    <c:showVal val="0"/>
                    <c:showCatName val="0"/>
                    <c:showSerName val="0"/>
                    <c:showPercent val="0"/>
                    <c:showBubbleSize val="0"/>
                    <c:extLst>
                      <c:ext uri="{CE6537A1-D6FC-4f65-9D91-7224C49458BB}"/>
                      <c:ext xmlns:c16="http://schemas.microsoft.com/office/drawing/2014/chart" uri="{C3380CC4-5D6E-409C-BE32-E72D297353CC}">
                        <c16:uniqueId val="{00000002-4E9E-4D67-B05B-8AB4090FDAFB}"/>
                      </c:ext>
                    </c:extLst>
                  </c15:dLbl>
                </c15:categoryFilterException>
                <c15:categoryFilterException>
                  <c15:sqref>'Data-grafy'!$E$4</c15:sqref>
                  <c15:dLbl>
                    <c:idx val="-1"/>
                    <c:layout>
                      <c:manualLayout>
                        <c:x val="5.0653393122983871E-3"/>
                        <c:y val="-2.7495291109709686E-3"/>
                      </c:manualLayout>
                    </c:layout>
                    <c:tx>
                      <c:rich>
                        <a:bodyPr/>
                        <a:lstStyle/>
                        <a:p>
                          <a:r>
                            <a:rPr lang="en-US"/>
                            <a:t>69,8 %</a:t>
                          </a:r>
                        </a:p>
                      </c:rich>
                    </c:tx>
                    <c:showLegendKey val="0"/>
                    <c:showVal val="0"/>
                    <c:showCatName val="0"/>
                    <c:showSerName val="0"/>
                    <c:showPercent val="0"/>
                    <c:showBubbleSize val="0"/>
                    <c:extLst>
                      <c:ext uri="{CE6537A1-D6FC-4f65-9D91-7224C49458BB}"/>
                      <c:ext xmlns:c16="http://schemas.microsoft.com/office/drawing/2014/chart" uri="{C3380CC4-5D6E-409C-BE32-E72D297353CC}">
                        <c16:uniqueId val="{00000003-4E9E-4D67-B05B-8AB4090FDAFB}"/>
                      </c:ext>
                    </c:extLst>
                  </c15:dLbl>
                </c15:categoryFilterException>
              </c15:categoryFilterExceptions>
            </c:ext>
            <c:ext xmlns:c16="http://schemas.microsoft.com/office/drawing/2014/chart" uri="{C3380CC4-5D6E-409C-BE32-E72D297353CC}">
              <c16:uniqueId val="{00000009-009D-4785-ABB4-18E65B4521D4}"/>
            </c:ext>
          </c:extLst>
        </c:ser>
        <c:ser>
          <c:idx val="1"/>
          <c:order val="1"/>
          <c:tx>
            <c:strRef>
              <c:f>'Data-grafy'!$A$5</c:f>
              <c:strCache>
                <c:ptCount val="1"/>
                <c:pt idx="0">
                  <c:v>vlastní příjmy</c:v>
                </c:pt>
              </c:strCache>
            </c:strRef>
          </c:tx>
          <c:spPr>
            <a:solidFill>
              <a:srgbClr val="993366"/>
            </a:solidFill>
            <a:ln w="12700">
              <a:solidFill>
                <a:srgbClr val="000000"/>
              </a:solidFill>
              <a:prstDash val="solid"/>
            </a:ln>
          </c:spPr>
          <c:invertIfNegative val="0"/>
          <c:dLbls>
            <c:dLbl>
              <c:idx val="0"/>
              <c:tx>
                <c:rich>
                  <a:bodyPr/>
                  <a:lstStyle/>
                  <a:p>
                    <a:r>
                      <a:rPr lang="en-US"/>
                      <a:t>28,1 %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09D-4785-ABB4-18E65B4521D4}"/>
                </c:ext>
              </c:extLst>
            </c:dLbl>
            <c:dLbl>
              <c:idx val="1"/>
              <c:tx>
                <c:rich>
                  <a:bodyPr/>
                  <a:lstStyle/>
                  <a:p>
                    <a:r>
                      <a:rPr lang="en-US"/>
                      <a:t>29,6 %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09D-4785-ABB4-18E65B4521D4}"/>
                </c:ext>
              </c:extLst>
            </c:dLbl>
            <c:dLbl>
              <c:idx val="2"/>
              <c:tx>
                <c:rich>
                  <a:bodyPr/>
                  <a:lstStyle/>
                  <a:p>
                    <a:r>
                      <a:rPr lang="en-US"/>
                      <a:t>31,5 %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09D-4785-ABB4-18E65B4521D4}"/>
                </c:ext>
              </c:extLst>
            </c:dLbl>
            <c:dLbl>
              <c:idx val="3"/>
              <c:tx>
                <c:rich>
                  <a:bodyPr/>
                  <a:lstStyle/>
                  <a:p>
                    <a:r>
                      <a:rPr lang="en-US"/>
                      <a:t>31,1 %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09D-4785-ABB4-18E65B4521D4}"/>
                </c:ext>
              </c:extLst>
            </c:dLbl>
            <c:dLbl>
              <c:idx val="4"/>
              <c:tx>
                <c:rich>
                  <a:bodyPr/>
                  <a:lstStyle/>
                  <a:p>
                    <a:r>
                      <a:rPr lang="en-US"/>
                      <a:t>29,5 %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09D-4785-ABB4-18E65B4521D4}"/>
                </c:ext>
              </c:extLst>
            </c:dLbl>
            <c:dLbl>
              <c:idx val="5"/>
              <c:tx>
                <c:rich>
                  <a:bodyPr/>
                  <a:lstStyle/>
                  <a:p>
                    <a:r>
                      <a:rPr lang="en-US"/>
                      <a:t>25,4 %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09D-4785-ABB4-18E65B4521D4}"/>
                </c:ext>
              </c:extLst>
            </c:dLbl>
            <c:dLbl>
              <c:idx val="6"/>
              <c:tx>
                <c:rich>
                  <a:bodyPr/>
                  <a:lstStyle/>
                  <a:p>
                    <a:r>
                      <a:t>29,8 %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09D-4785-ABB4-18E65B4521D4}"/>
                </c:ext>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'Data-grafy'!$B$3:$K$3</c15:sqref>
                  </c15:fullRef>
                </c:ext>
              </c:extLst>
              <c:f>'Data-grafy'!$F$3:$K$3</c:f>
              <c:numCache>
                <c:formatCode>General</c:formatCode>
                <c:ptCount val="6"/>
                <c:pt idx="0">
                  <c:v>2015</c:v>
                </c:pt>
                <c:pt idx="1">
                  <c:v>2016</c:v>
                </c:pt>
                <c:pt idx="2">
                  <c:v>2017</c:v>
                </c:pt>
                <c:pt idx="3">
                  <c:v>2018</c:v>
                </c:pt>
                <c:pt idx="4">
                  <c:v>2019</c:v>
                </c:pt>
                <c:pt idx="5">
                  <c:v>2020</c:v>
                </c:pt>
              </c:numCache>
            </c:numRef>
          </c:cat>
          <c:val>
            <c:numRef>
              <c:extLst>
                <c:ext xmlns:c15="http://schemas.microsoft.com/office/drawing/2012/chart" uri="{02D57815-91ED-43cb-92C2-25804820EDAC}">
                  <c15:fullRef>
                    <c15:sqref>'Data-grafy'!$B$5:$K$5</c15:sqref>
                  </c15:fullRef>
                </c:ext>
              </c:extLst>
              <c:f>'Data-grafy'!$F$5:$K$5</c:f>
              <c:numCache>
                <c:formatCode>#\ ##0.0</c:formatCode>
                <c:ptCount val="6"/>
                <c:pt idx="0">
                  <c:v>5360.3950000000004</c:v>
                </c:pt>
                <c:pt idx="1">
                  <c:v>6116.0690000000004</c:v>
                </c:pt>
                <c:pt idx="2">
                  <c:v>6723.5209999999997</c:v>
                </c:pt>
                <c:pt idx="3">
                  <c:v>7499.8827000000001</c:v>
                </c:pt>
                <c:pt idx="4">
                  <c:v>8223.0540000000001</c:v>
                </c:pt>
                <c:pt idx="5">
                  <c:v>7678.5339999999997</c:v>
                </c:pt>
              </c:numCache>
            </c:numRef>
          </c:val>
          <c:extLst>
            <c:ext xmlns:c15="http://schemas.microsoft.com/office/drawing/2012/chart" uri="{02D57815-91ED-43cb-92C2-25804820EDAC}">
              <c15:categoryFilterExceptions>
                <c15:categoryFilterException>
                  <c15:sqref>'Data-grafy'!$B$5</c15:sqref>
                  <c15:dLbl>
                    <c:idx val="-1"/>
                    <c:tx>
                      <c:rich>
                        <a:bodyPr/>
                        <a:lstStyle/>
                        <a:p>
                          <a:r>
                            <a:rPr lang="en-US"/>
                            <a:t>29,8 %</a:t>
                          </a:r>
                        </a:p>
                      </c:rich>
                    </c:tx>
                    <c:showLegendKey val="0"/>
                    <c:showVal val="0"/>
                    <c:showCatName val="0"/>
                    <c:showSerName val="0"/>
                    <c:showPercent val="0"/>
                    <c:showBubbleSize val="0"/>
                    <c:extLst>
                      <c:ext uri="{CE6537A1-D6FC-4f65-9D91-7224C49458BB}"/>
                      <c:ext xmlns:c16="http://schemas.microsoft.com/office/drawing/2014/chart" uri="{C3380CC4-5D6E-409C-BE32-E72D297353CC}">
                        <c16:uniqueId val="{00000004-4E9E-4D67-B05B-8AB4090FDAFB}"/>
                      </c:ext>
                    </c:extLst>
                  </c15:dLbl>
                </c15:categoryFilterException>
                <c15:categoryFilterException>
                  <c15:sqref>'Data-grafy'!$C$5</c15:sqref>
                  <c15:dLbl>
                    <c:idx val="-1"/>
                    <c:tx>
                      <c:rich>
                        <a:bodyPr/>
                        <a:lstStyle/>
                        <a:p>
                          <a:r>
                            <a:rPr lang="en-US"/>
                            <a:t>29,4 %</a:t>
                          </a:r>
                        </a:p>
                      </c:rich>
                    </c:tx>
                    <c:showLegendKey val="0"/>
                    <c:showVal val="0"/>
                    <c:showCatName val="0"/>
                    <c:showSerName val="0"/>
                    <c:showPercent val="0"/>
                    <c:showBubbleSize val="0"/>
                    <c:extLst>
                      <c:ext uri="{CE6537A1-D6FC-4f65-9D91-7224C49458BB}"/>
                      <c:ext xmlns:c16="http://schemas.microsoft.com/office/drawing/2014/chart" uri="{C3380CC4-5D6E-409C-BE32-E72D297353CC}">
                        <c16:uniqueId val="{00000005-4E9E-4D67-B05B-8AB4090FDAFB}"/>
                      </c:ext>
                    </c:extLst>
                  </c15:dLbl>
                </c15:categoryFilterException>
                <c15:categoryFilterException>
                  <c15:sqref>'Data-grafy'!$D$5</c15:sqref>
                  <c15:dLbl>
                    <c:idx val="-1"/>
                    <c:tx>
                      <c:rich>
                        <a:bodyPr/>
                        <a:lstStyle/>
                        <a:p>
                          <a:r>
                            <a:rPr lang="en-US"/>
                            <a:t>30,3 %</a:t>
                          </a:r>
                        </a:p>
                      </c:rich>
                    </c:tx>
                    <c:showLegendKey val="0"/>
                    <c:showVal val="0"/>
                    <c:showCatName val="0"/>
                    <c:showSerName val="0"/>
                    <c:showPercent val="0"/>
                    <c:showBubbleSize val="0"/>
                    <c:extLst>
                      <c:ext uri="{CE6537A1-D6FC-4f65-9D91-7224C49458BB}"/>
                      <c:ext xmlns:c16="http://schemas.microsoft.com/office/drawing/2014/chart" uri="{C3380CC4-5D6E-409C-BE32-E72D297353CC}">
                        <c16:uniqueId val="{00000006-4E9E-4D67-B05B-8AB4090FDAFB}"/>
                      </c:ext>
                    </c:extLst>
                  </c15:dLbl>
                </c15:categoryFilterException>
                <c15:categoryFilterException>
                  <c15:sqref>'Data-grafy'!$E$5</c15:sqref>
                  <c15:dLbl>
                    <c:idx val="-1"/>
                    <c:tx>
                      <c:rich>
                        <a:bodyPr/>
                        <a:lstStyle/>
                        <a:p>
                          <a:r>
                            <a:rPr lang="en-US"/>
                            <a:t>30,2 %</a:t>
                          </a:r>
                        </a:p>
                      </c:rich>
                    </c:tx>
                    <c:showLegendKey val="0"/>
                    <c:showVal val="0"/>
                    <c:showCatName val="0"/>
                    <c:showSerName val="0"/>
                    <c:showPercent val="0"/>
                    <c:showBubbleSize val="0"/>
                    <c:extLst>
                      <c:ext uri="{CE6537A1-D6FC-4f65-9D91-7224C49458BB}"/>
                      <c:ext xmlns:c16="http://schemas.microsoft.com/office/drawing/2014/chart" uri="{C3380CC4-5D6E-409C-BE32-E72D297353CC}">
                        <c16:uniqueId val="{00000007-4E9E-4D67-B05B-8AB4090FDAFB}"/>
                      </c:ext>
                    </c:extLst>
                  </c15:dLbl>
                </c15:categoryFilterException>
              </c15:categoryFilterExceptions>
            </c:ext>
            <c:ext xmlns:c16="http://schemas.microsoft.com/office/drawing/2014/chart" uri="{C3380CC4-5D6E-409C-BE32-E72D297353CC}">
              <c16:uniqueId val="{00000013-009D-4785-ABB4-18E65B4521D4}"/>
            </c:ext>
          </c:extLst>
        </c:ser>
        <c:dLbls>
          <c:showLegendKey val="0"/>
          <c:showVal val="0"/>
          <c:showCatName val="1"/>
          <c:showSerName val="0"/>
          <c:showPercent val="0"/>
          <c:showBubbleSize val="0"/>
        </c:dLbls>
        <c:gapWidth val="50"/>
        <c:gapDepth val="60"/>
        <c:shape val="box"/>
        <c:axId val="440456968"/>
        <c:axId val="440455400"/>
        <c:axId val="0"/>
      </c:bar3DChart>
      <c:catAx>
        <c:axId val="44045696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440455400"/>
        <c:crosses val="autoZero"/>
        <c:auto val="1"/>
        <c:lblAlgn val="ctr"/>
        <c:lblOffset val="100"/>
        <c:tickLblSkip val="1"/>
        <c:tickMarkSkip val="1"/>
        <c:noMultiLvlLbl val="0"/>
      </c:catAx>
      <c:valAx>
        <c:axId val="44045540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Tahoma"/>
                    <a:ea typeface="Tahoma"/>
                    <a:cs typeface="Tahoma"/>
                  </a:defRPr>
                </a:pPr>
                <a:r>
                  <a:rPr lang="cs-CZ"/>
                  <a:t>v mil. Kč</a:t>
                </a:r>
              </a:p>
            </c:rich>
          </c:tx>
          <c:layout>
            <c:manualLayout>
              <c:xMode val="edge"/>
              <c:yMode val="edge"/>
              <c:x val="5.5493925745442206E-3"/>
              <c:y val="0.4525261452930581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440456968"/>
        <c:crosses val="autoZero"/>
        <c:crossBetween val="between"/>
        <c:majorUnit val="5000"/>
        <c:minorUnit val="1000"/>
      </c:valAx>
      <c:spPr>
        <a:noFill/>
        <a:ln w="25400">
          <a:noFill/>
        </a:ln>
      </c:spPr>
    </c:plotArea>
    <c:legend>
      <c:legendPos val="r"/>
      <c:layout>
        <c:manualLayout>
          <c:xMode val="edge"/>
          <c:yMode val="edge"/>
          <c:x val="0.32778417681141686"/>
          <c:y val="0.93927988731138323"/>
          <c:w val="0.27906653732656334"/>
          <c:h val="4.5276097244601181E-2"/>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Tahoma"/>
              <a:ea typeface="Tahoma"/>
              <a:cs typeface="Tahoma"/>
            </a:defRPr>
          </a:pPr>
          <a:endParaRPr lang="cs-CZ"/>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Srovnání skutečných výdajů rozpočtu Moravskoslezského kraje 
v letech 2015 - 2020</a:t>
            </a:r>
          </a:p>
        </c:rich>
      </c:tx>
      <c:layout>
        <c:manualLayout>
          <c:xMode val="edge"/>
          <c:yMode val="edge"/>
          <c:x val="0.15022429747949301"/>
          <c:y val="9.3985048667550829E-3"/>
        </c:manualLayout>
      </c:layout>
      <c:overlay val="0"/>
      <c:spPr>
        <a:noFill/>
        <a:ln w="25400">
          <a:noFill/>
        </a:ln>
      </c:spPr>
    </c:title>
    <c:autoTitleDeleted val="0"/>
    <c:view3D>
      <c:rotX val="15"/>
      <c:hPercent val="50"/>
      <c:rotY val="20"/>
      <c:depthPercent val="100"/>
      <c:rAngAx val="1"/>
    </c:view3D>
    <c:floor>
      <c:thickness val="0"/>
      <c:spPr>
        <a:solidFill>
          <a:srgbClr val="C0C0C0"/>
        </a:solidFill>
        <a:ln w="3175">
          <a:solidFill>
            <a:srgbClr val="000000"/>
          </a:solidFill>
          <a:prstDash val="solid"/>
        </a:ln>
      </c:spPr>
    </c:floor>
    <c:side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sideWall>
    <c:back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backWall>
    <c:plotArea>
      <c:layout>
        <c:manualLayout>
          <c:layoutTarget val="inner"/>
          <c:xMode val="edge"/>
          <c:yMode val="edge"/>
          <c:x val="5.94170403587444E-2"/>
          <c:y val="0.16729338662824048"/>
          <c:w val="0.93161482056895339"/>
          <c:h val="0.66729384553961091"/>
        </c:manualLayout>
      </c:layout>
      <c:bar3DChart>
        <c:barDir val="col"/>
        <c:grouping val="stacked"/>
        <c:varyColors val="0"/>
        <c:ser>
          <c:idx val="0"/>
          <c:order val="0"/>
          <c:tx>
            <c:strRef>
              <c:f>'Data-grafy'!$A$13</c:f>
              <c:strCache>
                <c:ptCount val="1"/>
                <c:pt idx="0">
                  <c:v>běžné výdaje</c:v>
                </c:pt>
              </c:strCache>
            </c:strRef>
          </c:tx>
          <c:spPr>
            <a:solidFill>
              <a:srgbClr val="9999FF"/>
            </a:solidFill>
            <a:ln w="12700">
              <a:solidFill>
                <a:srgbClr val="000000"/>
              </a:solidFill>
              <a:prstDash val="solid"/>
            </a:ln>
          </c:spPr>
          <c:invertIfNegative val="0"/>
          <c:dLbls>
            <c:dLbl>
              <c:idx val="0"/>
              <c:layout>
                <c:manualLayout>
                  <c:x val="3.8581500182432353E-4"/>
                  <c:y val="-2.6146073846032404E-3"/>
                </c:manualLayout>
              </c:layout>
              <c:tx>
                <c:rich>
                  <a:bodyPr/>
                  <a:lstStyle/>
                  <a:p>
                    <a:r>
                      <a:rPr lang="en-US"/>
                      <a:t>78,8 %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4D-4DDC-880E-24B8DD459A44}"/>
                </c:ext>
              </c:extLst>
            </c:dLbl>
            <c:dLbl>
              <c:idx val="1"/>
              <c:tx>
                <c:rich>
                  <a:bodyPr/>
                  <a:lstStyle/>
                  <a:p>
                    <a:r>
                      <a:rPr lang="en-US"/>
                      <a:t>93,4 %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4D-4DDC-880E-24B8DD459A44}"/>
                </c:ext>
              </c:extLst>
            </c:dLbl>
            <c:dLbl>
              <c:idx val="2"/>
              <c:tx>
                <c:rich>
                  <a:bodyPr/>
                  <a:lstStyle/>
                  <a:p>
                    <a:r>
                      <a:rPr lang="en-US"/>
                      <a:t>93,2 %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4D-4DDC-880E-24B8DD459A44}"/>
                </c:ext>
              </c:extLst>
            </c:dLbl>
            <c:dLbl>
              <c:idx val="3"/>
              <c:tx>
                <c:rich>
                  <a:bodyPr/>
                  <a:lstStyle/>
                  <a:p>
                    <a:r>
                      <a:rPr lang="en-US"/>
                      <a:t>87,3 %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4D-4DDC-880E-24B8DD459A44}"/>
                </c:ext>
              </c:extLst>
            </c:dLbl>
            <c:dLbl>
              <c:idx val="4"/>
              <c:tx>
                <c:rich>
                  <a:bodyPr/>
                  <a:lstStyle/>
                  <a:p>
                    <a:r>
                      <a:rPr lang="en-US"/>
                      <a:t>89,0 %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4D-4DDC-880E-24B8DD459A44}"/>
                </c:ext>
              </c:extLst>
            </c:dLbl>
            <c:dLbl>
              <c:idx val="5"/>
              <c:tx>
                <c:rich>
                  <a:bodyPr/>
                  <a:lstStyle/>
                  <a:p>
                    <a:r>
                      <a:rPr lang="en-US"/>
                      <a:t>91,0 %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4D-4DDC-880E-24B8DD459A44}"/>
                </c:ext>
              </c:extLst>
            </c:dLbl>
            <c:dLbl>
              <c:idx val="6"/>
              <c:tx>
                <c:rich>
                  <a:bodyPr/>
                  <a:lstStyle/>
                  <a:p>
                    <a:r>
                      <a:t>87,7 %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4D-4DDC-880E-24B8DD459A44}"/>
                </c:ext>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'Data-grafy'!$B$12:$K$12</c15:sqref>
                  </c15:fullRef>
                </c:ext>
              </c:extLst>
              <c:f>'Data-grafy'!$F$12:$K$12</c:f>
              <c:numCache>
                <c:formatCode>General</c:formatCode>
                <c:ptCount val="6"/>
                <c:pt idx="0">
                  <c:v>2015</c:v>
                </c:pt>
                <c:pt idx="1">
                  <c:v>2016</c:v>
                </c:pt>
                <c:pt idx="2">
                  <c:v>2017</c:v>
                </c:pt>
                <c:pt idx="3">
                  <c:v>2018</c:v>
                </c:pt>
                <c:pt idx="4">
                  <c:v>2019</c:v>
                </c:pt>
                <c:pt idx="5">
                  <c:v>2020</c:v>
                </c:pt>
              </c:numCache>
            </c:numRef>
          </c:cat>
          <c:val>
            <c:numRef>
              <c:extLst>
                <c:ext xmlns:c15="http://schemas.microsoft.com/office/drawing/2012/chart" uri="{02D57815-91ED-43cb-92C2-25804820EDAC}">
                  <c15:fullRef>
                    <c15:sqref>'Data-grafy'!$B$13:$K$13</c15:sqref>
                  </c15:fullRef>
                </c:ext>
              </c:extLst>
              <c:f>'Data-grafy'!$F$13:$K$13</c:f>
              <c:numCache>
                <c:formatCode>#\ ##0.0</c:formatCode>
                <c:ptCount val="6"/>
                <c:pt idx="0">
                  <c:v>16356.737999999999</c:v>
                </c:pt>
                <c:pt idx="1">
                  <c:v>16889.752</c:v>
                </c:pt>
                <c:pt idx="2">
                  <c:v>18636.111000000001</c:v>
                </c:pt>
                <c:pt idx="3">
                  <c:v>21071.899700000002</c:v>
                </c:pt>
                <c:pt idx="4">
                  <c:v>24267.163</c:v>
                </c:pt>
                <c:pt idx="5">
                  <c:v>27856.287</c:v>
                </c:pt>
              </c:numCache>
            </c:numRef>
          </c:val>
          <c:extLst>
            <c:ext xmlns:c15="http://schemas.microsoft.com/office/drawing/2012/chart" uri="{02D57815-91ED-43cb-92C2-25804820EDAC}">
              <c15:categoryFilterExceptions>
                <c15:categoryFilterException>
                  <c15:sqref>'Data-grafy'!$B$13</c15:sqref>
                  <c15:dLbl>
                    <c:idx val="-1"/>
                    <c:tx>
                      <c:rich>
                        <a:bodyPr/>
                        <a:lstStyle/>
                        <a:p>
                          <a:r>
                            <a:rPr lang="en-US"/>
                            <a:t>87,7 %</a:t>
                          </a:r>
                        </a:p>
                      </c:rich>
                    </c:tx>
                    <c:showLegendKey val="0"/>
                    <c:showVal val="0"/>
                    <c:showCatName val="0"/>
                    <c:showSerName val="0"/>
                    <c:showPercent val="0"/>
                    <c:showBubbleSize val="0"/>
                    <c:extLst>
                      <c:ext uri="{CE6537A1-D6FC-4f65-9D91-7224C49458BB}"/>
                      <c:ext xmlns:c16="http://schemas.microsoft.com/office/drawing/2014/chart" uri="{C3380CC4-5D6E-409C-BE32-E72D297353CC}">
                        <c16:uniqueId val="{00000000-2B5A-4D30-8170-6F45BC5AF03A}"/>
                      </c:ext>
                    </c:extLst>
                  </c15:dLbl>
                </c15:categoryFilterException>
                <c15:categoryFilterException>
                  <c15:sqref>'Data-grafy'!$C$13</c15:sqref>
                  <c15:dLbl>
                    <c:idx val="-1"/>
                    <c:tx>
                      <c:rich>
                        <a:bodyPr/>
                        <a:lstStyle/>
                        <a:p>
                          <a:r>
                            <a:rPr lang="en-US"/>
                            <a:t>88,6 %</a:t>
                          </a:r>
                        </a:p>
                      </c:rich>
                    </c:tx>
                    <c:showLegendKey val="0"/>
                    <c:showVal val="0"/>
                    <c:showCatName val="0"/>
                    <c:showSerName val="0"/>
                    <c:showPercent val="0"/>
                    <c:showBubbleSize val="0"/>
                    <c:extLst>
                      <c:ext uri="{CE6537A1-D6FC-4f65-9D91-7224C49458BB}"/>
                      <c:ext xmlns:c16="http://schemas.microsoft.com/office/drawing/2014/chart" uri="{C3380CC4-5D6E-409C-BE32-E72D297353CC}">
                        <c16:uniqueId val="{00000001-2B5A-4D30-8170-6F45BC5AF03A}"/>
                      </c:ext>
                    </c:extLst>
                  </c15:dLbl>
                </c15:categoryFilterException>
                <c15:categoryFilterException>
                  <c15:sqref>'Data-grafy'!$D$13</c15:sqref>
                  <c15:dLbl>
                    <c:idx val="-1"/>
                    <c:tx>
                      <c:rich>
                        <a:bodyPr/>
                        <a:lstStyle/>
                        <a:p>
                          <a:r>
                            <a:rPr lang="en-US"/>
                            <a:t>88,1 %</a:t>
                          </a:r>
                        </a:p>
                      </c:rich>
                    </c:tx>
                    <c:showLegendKey val="0"/>
                    <c:showVal val="0"/>
                    <c:showCatName val="0"/>
                    <c:showSerName val="0"/>
                    <c:showPercent val="0"/>
                    <c:showBubbleSize val="0"/>
                    <c:extLst>
                      <c:ext uri="{CE6537A1-D6FC-4f65-9D91-7224C49458BB}"/>
                      <c:ext xmlns:c16="http://schemas.microsoft.com/office/drawing/2014/chart" uri="{C3380CC4-5D6E-409C-BE32-E72D297353CC}">
                        <c16:uniqueId val="{00000002-2B5A-4D30-8170-6F45BC5AF03A}"/>
                      </c:ext>
                    </c:extLst>
                  </c15:dLbl>
                </c15:categoryFilterException>
                <c15:categoryFilterException>
                  <c15:sqref>'Data-grafy'!$E$13</c15:sqref>
                  <c15:dLbl>
                    <c:idx val="-1"/>
                    <c:layout>
                      <c:manualLayout>
                        <c:x val="1.5472617492320734E-3"/>
                        <c:y val="-2.6305922286030037E-4"/>
                      </c:manualLayout>
                    </c:layout>
                    <c:tx>
                      <c:rich>
                        <a:bodyPr/>
                        <a:lstStyle/>
                        <a:p>
                          <a:r>
                            <a:rPr lang="en-US"/>
                            <a:t>86,8 %</a:t>
                          </a:r>
                        </a:p>
                      </c:rich>
                    </c:tx>
                    <c:showLegendKey val="0"/>
                    <c:showVal val="0"/>
                    <c:showCatName val="0"/>
                    <c:showSerName val="0"/>
                    <c:showPercent val="0"/>
                    <c:showBubbleSize val="0"/>
                    <c:extLst>
                      <c:ext uri="{CE6537A1-D6FC-4f65-9D91-7224C49458BB}"/>
                      <c:ext xmlns:c16="http://schemas.microsoft.com/office/drawing/2014/chart" uri="{C3380CC4-5D6E-409C-BE32-E72D297353CC}">
                        <c16:uniqueId val="{00000003-2B5A-4D30-8170-6F45BC5AF03A}"/>
                      </c:ext>
                    </c:extLst>
                  </c15:dLbl>
                </c15:categoryFilterException>
              </c15:categoryFilterExceptions>
            </c:ext>
            <c:ext xmlns:c16="http://schemas.microsoft.com/office/drawing/2014/chart" uri="{C3380CC4-5D6E-409C-BE32-E72D297353CC}">
              <c16:uniqueId val="{00000009-604D-4DDC-880E-24B8DD459A44}"/>
            </c:ext>
          </c:extLst>
        </c:ser>
        <c:ser>
          <c:idx val="1"/>
          <c:order val="1"/>
          <c:tx>
            <c:strRef>
              <c:f>'Data-grafy'!$A$14</c:f>
              <c:strCache>
                <c:ptCount val="1"/>
                <c:pt idx="0">
                  <c:v>kapitálové výdaje</c:v>
                </c:pt>
              </c:strCache>
            </c:strRef>
          </c:tx>
          <c:spPr>
            <a:solidFill>
              <a:srgbClr val="993366"/>
            </a:solidFill>
            <a:ln w="12700">
              <a:solidFill>
                <a:srgbClr val="000000"/>
              </a:solidFill>
              <a:prstDash val="solid"/>
            </a:ln>
          </c:spPr>
          <c:invertIfNegative val="0"/>
          <c:dLbls>
            <c:dLbl>
              <c:idx val="0"/>
              <c:tx>
                <c:rich>
                  <a:bodyPr/>
                  <a:lstStyle/>
                  <a:p>
                    <a:r>
                      <a:rPr lang="en-US"/>
                      <a:t>21,2 %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4D-4DDC-880E-24B8DD459A44}"/>
                </c:ext>
              </c:extLst>
            </c:dLbl>
            <c:dLbl>
              <c:idx val="1"/>
              <c:tx>
                <c:rich>
                  <a:bodyPr/>
                  <a:lstStyle/>
                  <a:p>
                    <a:r>
                      <a:rPr lang="en-US"/>
                      <a:t>6,6 %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4D-4DDC-880E-24B8DD459A44}"/>
                </c:ext>
              </c:extLst>
            </c:dLbl>
            <c:dLbl>
              <c:idx val="2"/>
              <c:tx>
                <c:rich>
                  <a:bodyPr/>
                  <a:lstStyle/>
                  <a:p>
                    <a:r>
                      <a:rPr lang="en-US"/>
                      <a:t>6,8 %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4D-4DDC-880E-24B8DD459A44}"/>
                </c:ext>
              </c:extLst>
            </c:dLbl>
            <c:dLbl>
              <c:idx val="3"/>
              <c:tx>
                <c:rich>
                  <a:bodyPr/>
                  <a:lstStyle/>
                  <a:p>
                    <a:r>
                      <a:rPr lang="en-US"/>
                      <a:t>12,7 %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4D-4DDC-880E-24B8DD459A44}"/>
                </c:ext>
              </c:extLst>
            </c:dLbl>
            <c:dLbl>
              <c:idx val="4"/>
              <c:tx>
                <c:rich>
                  <a:bodyPr/>
                  <a:lstStyle/>
                  <a:p>
                    <a:r>
                      <a:rPr lang="en-US"/>
                      <a:t>11,0 %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4D-4DDC-880E-24B8DD459A44}"/>
                </c:ext>
              </c:extLst>
            </c:dLbl>
            <c:dLbl>
              <c:idx val="5"/>
              <c:tx>
                <c:rich>
                  <a:bodyPr/>
                  <a:lstStyle/>
                  <a:p>
                    <a:r>
                      <a:rPr lang="en-US"/>
                      <a:t>9,0 %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04D-4DDC-880E-24B8DD459A44}"/>
                </c:ext>
              </c:extLst>
            </c:dLbl>
            <c:dLbl>
              <c:idx val="6"/>
              <c:tx>
                <c:rich>
                  <a:bodyPr/>
                  <a:lstStyle/>
                  <a:p>
                    <a:r>
                      <a:t>12,3 %</a:t>
                    </a:r>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04D-4DDC-880E-24B8DD459A44}"/>
                </c:ext>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'Data-grafy'!$B$12:$K$12</c15:sqref>
                  </c15:fullRef>
                </c:ext>
              </c:extLst>
              <c:f>'Data-grafy'!$F$12:$K$12</c:f>
              <c:numCache>
                <c:formatCode>General</c:formatCode>
                <c:ptCount val="6"/>
                <c:pt idx="0">
                  <c:v>2015</c:v>
                </c:pt>
                <c:pt idx="1">
                  <c:v>2016</c:v>
                </c:pt>
                <c:pt idx="2">
                  <c:v>2017</c:v>
                </c:pt>
                <c:pt idx="3">
                  <c:v>2018</c:v>
                </c:pt>
                <c:pt idx="4">
                  <c:v>2019</c:v>
                </c:pt>
                <c:pt idx="5">
                  <c:v>2020</c:v>
                </c:pt>
              </c:numCache>
            </c:numRef>
          </c:cat>
          <c:val>
            <c:numRef>
              <c:extLst>
                <c:ext xmlns:c15="http://schemas.microsoft.com/office/drawing/2012/chart" uri="{02D57815-91ED-43cb-92C2-25804820EDAC}">
                  <c15:fullRef>
                    <c15:sqref>'Data-grafy'!$B$14:$K$14</c15:sqref>
                  </c15:fullRef>
                </c:ext>
              </c:extLst>
              <c:f>'Data-grafy'!$F$14:$K$14</c:f>
              <c:numCache>
                <c:formatCode>#\ ##0.0</c:formatCode>
                <c:ptCount val="6"/>
                <c:pt idx="0">
                  <c:v>4409.991</c:v>
                </c:pt>
                <c:pt idx="1">
                  <c:v>1192.5619999999999</c:v>
                </c:pt>
                <c:pt idx="2">
                  <c:v>1361.5730000000001</c:v>
                </c:pt>
                <c:pt idx="3">
                  <c:v>3075.1028999999999</c:v>
                </c:pt>
                <c:pt idx="4">
                  <c:v>3013.68</c:v>
                </c:pt>
                <c:pt idx="5">
                  <c:v>2762.4029999999998</c:v>
                </c:pt>
              </c:numCache>
            </c:numRef>
          </c:val>
          <c:extLst>
            <c:ext xmlns:c15="http://schemas.microsoft.com/office/drawing/2012/chart" uri="{02D57815-91ED-43cb-92C2-25804820EDAC}">
              <c15:categoryFilterExceptions>
                <c15:categoryFilterException>
                  <c15:sqref>'Data-grafy'!$B$14</c15:sqref>
                  <c15:dLbl>
                    <c:idx val="-1"/>
                    <c:layout>
                      <c:manualLayout>
                        <c:x val="-1.5937751528474413E-3"/>
                        <c:y val="-5.9584685557508574E-3"/>
                      </c:manualLayout>
                    </c:layout>
                    <c:tx>
                      <c:rich>
                        <a:bodyPr/>
                        <a:lstStyle/>
                        <a:p>
                          <a:r>
                            <a:rPr lang="en-US"/>
                            <a:t>12,3 %</a:t>
                          </a:r>
                        </a:p>
                      </c:rich>
                    </c:tx>
                    <c:showLegendKey val="0"/>
                    <c:showVal val="0"/>
                    <c:showCatName val="0"/>
                    <c:showSerName val="0"/>
                    <c:showPercent val="0"/>
                    <c:showBubbleSize val="0"/>
                    <c:extLst>
                      <c:ext uri="{CE6537A1-D6FC-4f65-9D91-7224C49458BB}"/>
                      <c:ext xmlns:c16="http://schemas.microsoft.com/office/drawing/2014/chart" uri="{C3380CC4-5D6E-409C-BE32-E72D297353CC}">
                        <c16:uniqueId val="{00000004-2B5A-4D30-8170-6F45BC5AF03A}"/>
                      </c:ext>
                    </c:extLst>
                  </c15:dLbl>
                </c15:categoryFilterException>
                <c15:categoryFilterException>
                  <c15:sqref>'Data-grafy'!$C$14</c15:sqref>
                  <c15:dLbl>
                    <c:idx val="-1"/>
                    <c:layout>
                      <c:manualLayout>
                        <c:x val="-6.1400608802861917E-4"/>
                        <c:y val="-1.0058726294796014E-2"/>
                      </c:manualLayout>
                    </c:layout>
                    <c:tx>
                      <c:rich>
                        <a:bodyPr/>
                        <a:lstStyle/>
                        <a:p>
                          <a:r>
                            <a:rPr lang="en-US"/>
                            <a:t>11,4 %</a:t>
                          </a:r>
                        </a:p>
                      </c:rich>
                    </c:tx>
                    <c:showLegendKey val="0"/>
                    <c:showVal val="0"/>
                    <c:showCatName val="0"/>
                    <c:showSerName val="0"/>
                    <c:showPercent val="0"/>
                    <c:showBubbleSize val="0"/>
                    <c:extLst>
                      <c:ext uri="{CE6537A1-D6FC-4f65-9D91-7224C49458BB}"/>
                      <c:ext xmlns:c16="http://schemas.microsoft.com/office/drawing/2014/chart" uri="{C3380CC4-5D6E-409C-BE32-E72D297353CC}">
                        <c16:uniqueId val="{00000005-2B5A-4D30-8170-6F45BC5AF03A}"/>
                      </c:ext>
                    </c:extLst>
                  </c15:dLbl>
                </c15:categoryFilterException>
                <c15:categoryFilterException>
                  <c15:sqref>'Data-grafy'!$D$14</c15:sqref>
                  <c15:dLbl>
                    <c:idx val="-1"/>
                    <c:tx>
                      <c:rich>
                        <a:bodyPr/>
                        <a:lstStyle/>
                        <a:p>
                          <a:r>
                            <a:rPr lang="en-US"/>
                            <a:t>11,9 %</a:t>
                          </a:r>
                        </a:p>
                      </c:rich>
                    </c:tx>
                    <c:showLegendKey val="0"/>
                    <c:showVal val="0"/>
                    <c:showCatName val="0"/>
                    <c:showSerName val="0"/>
                    <c:showPercent val="0"/>
                    <c:showBubbleSize val="0"/>
                    <c:extLst>
                      <c:ext uri="{CE6537A1-D6FC-4f65-9D91-7224C49458BB}"/>
                      <c:ext xmlns:c16="http://schemas.microsoft.com/office/drawing/2014/chart" uri="{C3380CC4-5D6E-409C-BE32-E72D297353CC}">
                        <c16:uniqueId val="{00000006-2B5A-4D30-8170-6F45BC5AF03A}"/>
                      </c:ext>
                    </c:extLst>
                  </c15:dLbl>
                </c15:categoryFilterException>
                <c15:categoryFilterException>
                  <c15:sqref>'Data-grafy'!$E$14</c15:sqref>
                  <c15:dLbl>
                    <c:idx val="-1"/>
                    <c:tx>
                      <c:rich>
                        <a:bodyPr/>
                        <a:lstStyle/>
                        <a:p>
                          <a:r>
                            <a:rPr lang="en-US"/>
                            <a:t>13,2 %</a:t>
                          </a:r>
                        </a:p>
                      </c:rich>
                    </c:tx>
                    <c:showLegendKey val="0"/>
                    <c:showVal val="0"/>
                    <c:showCatName val="0"/>
                    <c:showSerName val="0"/>
                    <c:showPercent val="0"/>
                    <c:showBubbleSize val="0"/>
                    <c:extLst>
                      <c:ext uri="{CE6537A1-D6FC-4f65-9D91-7224C49458BB}"/>
                      <c:ext xmlns:c16="http://schemas.microsoft.com/office/drawing/2014/chart" uri="{C3380CC4-5D6E-409C-BE32-E72D297353CC}">
                        <c16:uniqueId val="{00000007-2B5A-4D30-8170-6F45BC5AF03A}"/>
                      </c:ext>
                    </c:extLst>
                  </c15:dLbl>
                </c15:categoryFilterException>
              </c15:categoryFilterExceptions>
            </c:ext>
            <c:ext xmlns:c16="http://schemas.microsoft.com/office/drawing/2014/chart" uri="{C3380CC4-5D6E-409C-BE32-E72D297353CC}">
              <c16:uniqueId val="{00000013-604D-4DDC-880E-24B8DD459A44}"/>
            </c:ext>
          </c:extLst>
        </c:ser>
        <c:dLbls>
          <c:showLegendKey val="0"/>
          <c:showVal val="0"/>
          <c:showCatName val="1"/>
          <c:showSerName val="0"/>
          <c:showPercent val="0"/>
          <c:showBubbleSize val="0"/>
        </c:dLbls>
        <c:gapWidth val="50"/>
        <c:gapDepth val="80"/>
        <c:shape val="box"/>
        <c:axId val="442510648"/>
        <c:axId val="442509080"/>
        <c:axId val="0"/>
      </c:bar3DChart>
      <c:catAx>
        <c:axId val="442510648"/>
        <c:scaling>
          <c:orientation val="minMax"/>
        </c:scaling>
        <c:delete val="0"/>
        <c:axPos val="b"/>
        <c:title>
          <c:tx>
            <c:rich>
              <a:bodyPr rot="-5400000" vert="horz"/>
              <a:lstStyle/>
              <a:p>
                <a:pPr algn="ctr">
                  <a:defRPr sz="1000" b="1" i="0" u="none" strike="noStrike" baseline="0">
                    <a:solidFill>
                      <a:srgbClr val="000000"/>
                    </a:solidFill>
                    <a:latin typeface="Tahoma"/>
                    <a:ea typeface="Tahoma"/>
                    <a:cs typeface="Tahoma"/>
                  </a:defRPr>
                </a:pPr>
                <a:r>
                  <a:rPr lang="cs-CZ"/>
                  <a:t>v mil. Kč</a:t>
                </a:r>
              </a:p>
            </c:rich>
          </c:tx>
          <c:layout>
            <c:manualLayout>
              <c:xMode val="edge"/>
              <c:yMode val="edge"/>
              <c:x val="4.70852275681993E-2"/>
              <c:y val="0.46616584139105216"/>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442509080"/>
        <c:crosses val="autoZero"/>
        <c:auto val="1"/>
        <c:lblAlgn val="ctr"/>
        <c:lblOffset val="100"/>
        <c:tickLblSkip val="1"/>
        <c:tickMarkSkip val="1"/>
        <c:noMultiLvlLbl val="0"/>
      </c:catAx>
      <c:valAx>
        <c:axId val="442509080"/>
        <c:scaling>
          <c:orientation val="minMax"/>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442510648"/>
        <c:crosses val="autoZero"/>
        <c:crossBetween val="between"/>
        <c:majorUnit val="5000"/>
      </c:valAx>
      <c:spPr>
        <a:noFill/>
        <a:ln w="25400">
          <a:noFill/>
        </a:ln>
      </c:spPr>
    </c:plotArea>
    <c:legend>
      <c:legendPos val="r"/>
      <c:layout>
        <c:manualLayout>
          <c:xMode val="edge"/>
          <c:yMode val="edge"/>
          <c:x val="0.33295982351798076"/>
          <c:y val="0.87970005552827579"/>
          <c:w val="0.38452935847362762"/>
          <c:h val="3.759401946702033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ahoma"/>
              <a:ea typeface="Tahoma"/>
              <a:cs typeface="Tahoma"/>
            </a:defRPr>
          </a:pPr>
          <a:endParaRPr lang="cs-CZ"/>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Struktura skutečných příjmů rozpočtu Moravskoslezského kraje
v roce 2020</a:t>
            </a:r>
          </a:p>
        </c:rich>
      </c:tx>
      <c:layout>
        <c:manualLayout>
          <c:xMode val="edge"/>
          <c:yMode val="edge"/>
          <c:x val="0.16118047673098751"/>
          <c:y val="9.8846866993528466E-3"/>
        </c:manualLayout>
      </c:layout>
      <c:overlay val="0"/>
      <c:spPr>
        <a:noFill/>
        <a:ln w="25400">
          <a:noFill/>
        </a:ln>
      </c:spPr>
    </c:title>
    <c:autoTitleDeleted val="0"/>
    <c:view3D>
      <c:rotX val="15"/>
      <c:rotY val="160"/>
      <c:rAngAx val="0"/>
      <c:perspective val="0"/>
    </c:view3D>
    <c:floor>
      <c:thickness val="0"/>
    </c:floor>
    <c:sideWall>
      <c:thickness val="0"/>
    </c:sideWall>
    <c:backWall>
      <c:thickness val="0"/>
    </c:backWall>
    <c:plotArea>
      <c:layout>
        <c:manualLayout>
          <c:layoutTarget val="inner"/>
          <c:xMode val="edge"/>
          <c:yMode val="edge"/>
          <c:x val="9.3832765796443438E-2"/>
          <c:y val="0.2350358676335145"/>
          <c:w val="0.77563374952705255"/>
          <c:h val="0.44700748485516739"/>
        </c:manualLayout>
      </c:layout>
      <c:pie3DChart>
        <c:varyColors val="1"/>
        <c:ser>
          <c:idx val="0"/>
          <c:order val="0"/>
          <c:tx>
            <c:strRef>
              <c:f>'Data-grafy'!$B$30</c:f>
              <c:strCache>
                <c:ptCount val="1"/>
                <c:pt idx="0">
                  <c:v>Čerpání v tis. Kč</c:v>
                </c:pt>
              </c:strCache>
            </c:strRef>
          </c:tx>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EA29-4DE9-9A88-48030EB5457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A29-4DE9-9A88-48030EB5457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A29-4DE9-9A88-48030EB5457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A29-4DE9-9A88-48030EB5457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EA29-4DE9-9A88-48030EB5457B}"/>
              </c:ext>
            </c:extLst>
          </c:dPt>
          <c:dLbls>
            <c:dLbl>
              <c:idx val="0"/>
              <c:layout>
                <c:manualLayout>
                  <c:x val="-0.1887941703087341"/>
                  <c:y val="0.10766352073516164"/>
                </c:manualLayout>
              </c:layout>
              <c:tx>
                <c:rich>
                  <a:bodyPr/>
                  <a:lstStyle/>
                  <a:p>
                    <a:pPr>
                      <a:defRPr sz="1000" b="0" i="0" u="none" strike="noStrike" baseline="0">
                        <a:solidFill>
                          <a:srgbClr val="000000"/>
                        </a:solidFill>
                        <a:latin typeface="Tahoma"/>
                        <a:ea typeface="Tahoma"/>
                        <a:cs typeface="Tahoma"/>
                      </a:defRPr>
                    </a:pPr>
                    <a:r>
                      <a:rPr lang="en-US"/>
                      <a:t>Kapitálové příjmy
0,1 %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29-4DE9-9A88-48030EB5457B}"/>
                </c:ext>
              </c:extLst>
            </c:dLbl>
            <c:dLbl>
              <c:idx val="1"/>
              <c:layout>
                <c:manualLayout>
                  <c:x val="6.2080491924888254E-3"/>
                  <c:y val="8.4976287904508965E-2"/>
                </c:manualLayout>
              </c:layout>
              <c:tx>
                <c:rich>
                  <a:bodyPr/>
                  <a:lstStyle/>
                  <a:p>
                    <a:pPr>
                      <a:defRPr sz="1000" b="0" i="0" u="none" strike="noStrike" baseline="0">
                        <a:solidFill>
                          <a:srgbClr val="000000"/>
                        </a:solidFill>
                        <a:latin typeface="Tahoma"/>
                        <a:ea typeface="Tahoma"/>
                        <a:cs typeface="Tahoma"/>
                      </a:defRPr>
                    </a:pPr>
                    <a:r>
                      <a:rPr lang="en-US"/>
                      <a:t>Daňové příjmy
23,3 %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29-4DE9-9A88-48030EB5457B}"/>
                </c:ext>
              </c:extLst>
            </c:dLbl>
            <c:dLbl>
              <c:idx val="2"/>
              <c:layout>
                <c:manualLayout>
                  <c:x val="1.7304244460929329E-2"/>
                  <c:y val="-0.11597936584121384"/>
                </c:manualLayout>
              </c:layout>
              <c:tx>
                <c:rich>
                  <a:bodyPr/>
                  <a:lstStyle/>
                  <a:p>
                    <a:pPr>
                      <a:defRPr sz="1000" b="0" i="0" u="none" strike="noStrike" baseline="0">
                        <a:solidFill>
                          <a:srgbClr val="000000"/>
                        </a:solidFill>
                        <a:latin typeface="Tahoma"/>
                        <a:ea typeface="Tahoma"/>
                        <a:cs typeface="Tahoma"/>
                      </a:defRPr>
                    </a:pPr>
                    <a:r>
                      <a:rPr lang="en-US"/>
                      <a:t>Investiční dotace
3,9 %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29-4DE9-9A88-48030EB5457B}"/>
                </c:ext>
              </c:extLst>
            </c:dLbl>
            <c:dLbl>
              <c:idx val="3"/>
              <c:layout>
                <c:manualLayout>
                  <c:x val="6.9358072579179591E-3"/>
                  <c:y val="-9.7663220433524892E-2"/>
                </c:manualLayout>
              </c:layout>
              <c:tx>
                <c:rich>
                  <a:bodyPr/>
                  <a:lstStyle/>
                  <a:p>
                    <a:pPr>
                      <a:defRPr sz="1000" b="0" i="0" u="none" strike="noStrike" baseline="0">
                        <a:solidFill>
                          <a:srgbClr val="000000"/>
                        </a:solidFill>
                        <a:latin typeface="Tahoma"/>
                        <a:ea typeface="Tahoma"/>
                        <a:cs typeface="Tahoma"/>
                      </a:defRPr>
                    </a:pPr>
                    <a:r>
                      <a:rPr lang="en-US"/>
                      <a:t>Neinvestiční dotace
70,7 %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A29-4DE9-9A88-48030EB5457B}"/>
                </c:ext>
              </c:extLst>
            </c:dLbl>
            <c:dLbl>
              <c:idx val="4"/>
              <c:layout>
                <c:manualLayout>
                  <c:x val="7.6908666779876081E-2"/>
                  <c:y val="8.4179817843276106E-2"/>
                </c:manualLayout>
              </c:layout>
              <c:tx>
                <c:rich>
                  <a:bodyPr/>
                  <a:lstStyle/>
                  <a:p>
                    <a:pPr>
                      <a:defRPr sz="1000" b="0" i="0" u="none" strike="noStrike" baseline="0">
                        <a:solidFill>
                          <a:srgbClr val="000000"/>
                        </a:solidFill>
                        <a:latin typeface="Tahoma"/>
                        <a:ea typeface="Tahoma"/>
                        <a:cs typeface="Tahoma"/>
                      </a:defRPr>
                    </a:pPr>
                    <a:r>
                      <a:rPr lang="en-US"/>
                      <a:t>Nedaňové příjmy
2,0 %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A29-4DE9-9A88-48030EB5457B}"/>
                </c:ext>
              </c:extLst>
            </c:dLbl>
            <c:numFmt formatCode="0%" sourceLinked="0"/>
            <c:spPr>
              <a:noFill/>
              <a:ln w="25400">
                <a:noFill/>
              </a:ln>
            </c:spPr>
            <c:txPr>
              <a:bodyPr/>
              <a:lstStyle/>
              <a:p>
                <a:pPr>
                  <a:defRPr sz="1000"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'Data-grafy'!$A$31:$A$35</c:f>
              <c:strCache>
                <c:ptCount val="5"/>
                <c:pt idx="0">
                  <c:v>Kapitálové příjmy</c:v>
                </c:pt>
                <c:pt idx="1">
                  <c:v>Daňové příjmy</c:v>
                </c:pt>
                <c:pt idx="2">
                  <c:v>Investiční dotace</c:v>
                </c:pt>
                <c:pt idx="3">
                  <c:v>Neinvestiční dotace</c:v>
                </c:pt>
                <c:pt idx="4">
                  <c:v>Nedaňové příjmy</c:v>
                </c:pt>
              </c:strCache>
            </c:strRef>
          </c:cat>
          <c:val>
            <c:numRef>
              <c:f>'Data-grafy'!$B$31:$B$35</c:f>
              <c:numCache>
                <c:formatCode>#,##0.00</c:formatCode>
                <c:ptCount val="5"/>
                <c:pt idx="0">
                  <c:v>31750.271000000001</c:v>
                </c:pt>
                <c:pt idx="1">
                  <c:v>7028054.8700000001</c:v>
                </c:pt>
                <c:pt idx="2">
                  <c:v>1175364.415</c:v>
                </c:pt>
                <c:pt idx="3">
                  <c:v>21346426.870999999</c:v>
                </c:pt>
                <c:pt idx="4">
                  <c:v>618728.64500000002</c:v>
                </c:pt>
              </c:numCache>
            </c:numRef>
          </c:val>
          <c:extLst>
            <c:ext xmlns:c16="http://schemas.microsoft.com/office/drawing/2014/chart" uri="{C3380CC4-5D6E-409C-BE32-E72D297353CC}">
              <c16:uniqueId val="{00000009-EA29-4DE9-9A88-48030EB5457B}"/>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Struktura skutečných výdajů rozpočtu Moravskoslezského kraje</a:t>
            </a:r>
          </a:p>
          <a:p>
            <a:pPr>
              <a:defRPr sz="1400" b="1" i="0" u="none" strike="noStrike" baseline="0">
                <a:solidFill>
                  <a:srgbClr val="000000"/>
                </a:solidFill>
                <a:latin typeface="Tahoma"/>
                <a:ea typeface="Tahoma"/>
                <a:cs typeface="Tahoma"/>
              </a:defRPr>
            </a:pPr>
            <a:r>
              <a:rPr lang="cs-CZ"/>
              <a:t>v roce 2020</a:t>
            </a:r>
          </a:p>
        </c:rich>
      </c:tx>
      <c:layout>
        <c:manualLayout>
          <c:xMode val="edge"/>
          <c:yMode val="edge"/>
          <c:x val="0.14512168683317103"/>
          <c:y val="1.0169418204657856E-2"/>
        </c:manualLayout>
      </c:layout>
      <c:overlay val="0"/>
      <c:spPr>
        <a:noFill/>
        <a:ln w="25400">
          <a:noFill/>
        </a:ln>
      </c:spPr>
    </c:title>
    <c:autoTitleDeleted val="0"/>
    <c:view3D>
      <c:rotX val="15"/>
      <c:rotY val="190"/>
      <c:rAngAx val="0"/>
      <c:perspective val="0"/>
    </c:view3D>
    <c:floor>
      <c:thickness val="0"/>
    </c:floor>
    <c:sideWall>
      <c:thickness val="0"/>
    </c:sideWall>
    <c:backWall>
      <c:thickness val="0"/>
    </c:backWall>
    <c:plotArea>
      <c:layout>
        <c:manualLayout>
          <c:layoutTarget val="inner"/>
          <c:xMode val="edge"/>
          <c:yMode val="edge"/>
          <c:x val="1.9824540959864162E-2"/>
          <c:y val="0.16326432039445551"/>
          <c:w val="0.8051895871506628"/>
          <c:h val="0.4909282853114042"/>
        </c:manualLayout>
      </c:layout>
      <c:pie3DChart>
        <c:varyColors val="1"/>
        <c:ser>
          <c:idx val="0"/>
          <c:order val="0"/>
          <c:spPr>
            <a:solidFill>
              <a:srgbClr val="9999FF"/>
            </a:solidFill>
            <a:ln w="12700">
              <a:solidFill>
                <a:srgbClr val="000000"/>
              </a:solidFill>
              <a:prstDash val="solid"/>
            </a:ln>
          </c:spPr>
          <c:explosion val="26"/>
          <c:dPt>
            <c:idx val="0"/>
            <c:bubble3D val="0"/>
            <c:extLst>
              <c:ext xmlns:c16="http://schemas.microsoft.com/office/drawing/2014/chart" uri="{C3380CC4-5D6E-409C-BE32-E72D297353CC}">
                <c16:uniqueId val="{00000000-3BAC-40EF-AF6F-A4E29B41984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BAC-40EF-AF6F-A4E29B41984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BAC-40EF-AF6F-A4E29B41984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BAC-40EF-AF6F-A4E29B41984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BAC-40EF-AF6F-A4E29B41984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BAC-40EF-AF6F-A4E29B41984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BAC-40EF-AF6F-A4E29B41984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3BAC-40EF-AF6F-A4E29B419840}"/>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3BAC-40EF-AF6F-A4E29B419840}"/>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3BAC-40EF-AF6F-A4E29B419840}"/>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3BAC-40EF-AF6F-A4E29B419840}"/>
              </c:ext>
            </c:extLst>
          </c:dPt>
          <c:dLbls>
            <c:dLbl>
              <c:idx val="0"/>
              <c:layout>
                <c:manualLayout>
                  <c:x val="-0.11479082410296197"/>
                  <c:y val="1.6661800000831908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Regionální rozvoj</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0,7 %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AC-40EF-AF6F-A4E29B419840}"/>
                </c:ext>
              </c:extLst>
            </c:dLbl>
            <c:dLbl>
              <c:idx val="1"/>
              <c:layout>
                <c:manualLayout>
                  <c:x val="-4.1324543734358801E-2"/>
                  <c:y val="6.7988402132131967E-3"/>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Doprava a chytrý region</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11,7 %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AC-40EF-AF6F-A4E29B419840}"/>
                </c:ext>
              </c:extLst>
            </c:dLbl>
            <c:dLbl>
              <c:idx val="2"/>
              <c:layout>
                <c:manualLayout>
                  <c:x val="0.12128394328067492"/>
                  <c:y val="-2.2612110094795995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Školství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61,7 %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AC-40EF-AF6F-A4E29B419840}"/>
                </c:ext>
              </c:extLst>
            </c:dLbl>
            <c:dLbl>
              <c:idx val="3"/>
              <c:layout>
                <c:manualLayout>
                  <c:x val="7.6237970253718285E-2"/>
                  <c:y val="-2.5035293726160618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Kultura</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2,4 %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AC-40EF-AF6F-A4E29B419840}"/>
                </c:ext>
              </c:extLst>
            </c:dLbl>
            <c:dLbl>
              <c:idx val="4"/>
              <c:layout>
                <c:manualLayout>
                  <c:x val="8.3310828284829178E-2"/>
                  <c:y val="2.8468747270299612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Zdravotnictví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7,1 %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BAC-40EF-AF6F-A4E29B419840}"/>
                </c:ext>
              </c:extLst>
            </c:dLbl>
            <c:dLbl>
              <c:idx val="5"/>
              <c:layout>
                <c:manualLayout>
                  <c:x val="0.10599085491672032"/>
                  <c:y val="7.1322859602930055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Životní prostředí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1,7 %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BAC-40EF-AF6F-A4E29B419840}"/>
                </c:ext>
              </c:extLst>
            </c:dLbl>
            <c:dLbl>
              <c:idx val="6"/>
              <c:layout>
                <c:manualLayout>
                  <c:x val="7.65528208345026E-2"/>
                  <c:y val="0.11989351568771811"/>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Sociální věci</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10,9 %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BAC-40EF-AF6F-A4E29B419840}"/>
                </c:ext>
              </c:extLst>
            </c:dLbl>
            <c:dLbl>
              <c:idx val="7"/>
              <c:layout>
                <c:manualLayout>
                  <c:x val="8.195843444097789E-2"/>
                  <c:y val="0.16882372270819554"/>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Krizové řízen</a:t>
                    </a:r>
                    <a:r>
                      <a:rPr lang="en-US" sz="825" b="0" i="0" u="none" strike="noStrike" baseline="0">
                        <a:solidFill>
                          <a:srgbClr val="000000"/>
                        </a:solidFill>
                        <a:latin typeface="Tahoma"/>
                        <a:cs typeface="Tahoma"/>
                      </a:rPr>
                      <a:t>í</a:t>
                    </a: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0,8 %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BAC-40EF-AF6F-A4E29B419840}"/>
                </c:ext>
              </c:extLst>
            </c:dLbl>
            <c:dLbl>
              <c:idx val="8"/>
              <c:layout>
                <c:manualLayout>
                  <c:x val="1.7573966776165559E-2"/>
                  <c:y val="0.18949099666820571"/>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Cestovní ruch</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0,4 %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BAC-40EF-AF6F-A4E29B419840}"/>
                </c:ext>
              </c:extLst>
            </c:dLbl>
            <c:dLbl>
              <c:idx val="9"/>
              <c:layout>
                <c:manualLayout>
                  <c:x val="-4.0817995234872367E-2"/>
                  <c:y val="0.17560344576579276"/>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Všeobecná veřejná</a:t>
                    </a:r>
                  </a:p>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správa a služby</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2,0 %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BAC-40EF-AF6F-A4E29B419840}"/>
                </c:ext>
              </c:extLst>
            </c:dLbl>
            <c:dLbl>
              <c:idx val="10"/>
              <c:layout>
                <c:manualLayout>
                  <c:x val="-5.1845358952772411E-2"/>
                  <c:y val="7.6221470731372601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Ostatní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0,8 %</a:t>
                    </a:r>
                  </a:p>
                  <a:p>
                    <a:pPr>
                      <a:defRPr sz="825" b="1" i="0" u="none" strike="noStrike" baseline="0">
                        <a:solidFill>
                          <a:srgbClr val="000000"/>
                        </a:solidFill>
                        <a:latin typeface="Tahoma"/>
                        <a:ea typeface="Tahoma"/>
                        <a:cs typeface="Tahoma"/>
                      </a:defRPr>
                    </a:pPr>
                    <a:r>
                      <a:rPr lang="en-US" sz="825" b="0" i="1" u="none" strike="noStrike" baseline="0">
                        <a:solidFill>
                          <a:srgbClr val="000000"/>
                        </a:solidFill>
                        <a:latin typeface="Tahoma"/>
                        <a:cs typeface="Tahoma"/>
                      </a:rPr>
                      <a:t>- zahrnuje finance a správa majetku, prezentace kraje, územní plánování a stavební řád</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BAC-40EF-AF6F-A4E29B419840}"/>
                </c:ext>
              </c:extLst>
            </c:dLbl>
            <c:numFmt formatCode="0%" sourceLinked="0"/>
            <c:spPr>
              <a:noFill/>
              <a:ln w="25400">
                <a:noFill/>
              </a:ln>
            </c:spPr>
            <c:txPr>
              <a:bodyPr/>
              <a:lstStyle/>
              <a:p>
                <a:pPr>
                  <a:defRPr sz="825"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'Data-grafy'!$A$44:$A$54</c:f>
              <c:strCache>
                <c:ptCount val="11"/>
                <c:pt idx="0">
                  <c:v>Regionální rozvoj</c:v>
                </c:pt>
                <c:pt idx="1">
                  <c:v>Doprava a chytrý region</c:v>
                </c:pt>
                <c:pt idx="2">
                  <c:v>Školství</c:v>
                </c:pt>
                <c:pt idx="3">
                  <c:v>Kultura</c:v>
                </c:pt>
                <c:pt idx="4">
                  <c:v>Zdravotnictví</c:v>
                </c:pt>
                <c:pt idx="5">
                  <c:v>Životní prostředí</c:v>
                </c:pt>
                <c:pt idx="6">
                  <c:v>Sociální věci</c:v>
                </c:pt>
                <c:pt idx="7">
                  <c:v>Krizové řízení</c:v>
                </c:pt>
                <c:pt idx="8">
                  <c:v>Cestovní ruch</c:v>
                </c:pt>
                <c:pt idx="9">
                  <c:v>Všeobecná veřejná správa a služby</c:v>
                </c:pt>
                <c:pt idx="10">
                  <c:v>Ostatní</c:v>
                </c:pt>
              </c:strCache>
            </c:strRef>
          </c:cat>
          <c:val>
            <c:numRef>
              <c:f>'Data-grafy'!$V$44:$V$54</c:f>
              <c:numCache>
                <c:formatCode>#,##0.00</c:formatCode>
                <c:ptCount val="11"/>
                <c:pt idx="0">
                  <c:v>226989.53388999999</c:v>
                </c:pt>
                <c:pt idx="1">
                  <c:v>3589743.5419000001</c:v>
                </c:pt>
                <c:pt idx="2">
                  <c:v>18903080.660780001</c:v>
                </c:pt>
                <c:pt idx="3">
                  <c:v>723281.56709999999</c:v>
                </c:pt>
                <c:pt idx="4">
                  <c:v>2161827.0943700001</c:v>
                </c:pt>
                <c:pt idx="5">
                  <c:v>509416.22888000001</c:v>
                </c:pt>
                <c:pt idx="6">
                  <c:v>3330352.53144</c:v>
                </c:pt>
                <c:pt idx="7">
                  <c:v>236659.60907999999</c:v>
                </c:pt>
                <c:pt idx="8">
                  <c:v>107537.17107</c:v>
                </c:pt>
                <c:pt idx="9">
                  <c:v>599238.56732999999</c:v>
                </c:pt>
                <c:pt idx="10">
                  <c:v>230563.49867999999</c:v>
                </c:pt>
              </c:numCache>
            </c:numRef>
          </c:val>
          <c:extLst>
            <c:ext xmlns:c16="http://schemas.microsoft.com/office/drawing/2014/chart" uri="{C3380CC4-5D6E-409C-BE32-E72D297353CC}">
              <c16:uniqueId val="{00000015-3BAC-40EF-AF6F-A4E29B419840}"/>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75" b="0" i="0" u="none" strike="noStrike" baseline="0">
          <a:solidFill>
            <a:srgbClr val="000000"/>
          </a:solidFill>
          <a:latin typeface="Tahoma"/>
          <a:ea typeface="Tahoma"/>
          <a:cs typeface="Tahoma"/>
        </a:defRPr>
      </a:pPr>
      <a:endParaRPr lang="cs-CZ"/>
    </a:p>
  </c:txPr>
  <c:printSettings>
    <c:headerFooter alignWithMargins="0">
      <c:oddHeader>&amp;L&amp;"Arial,Kurzíva"&amp;9Zavěrečný účet za rok 2009&amp;R&amp;"Arial,Kurzíva"&amp;9Graf č. 4</c:oddHeader>
      <c:oddFooter>&amp;C&amp;P</c:oddFooter>
    </c:headerFooter>
    <c:pageMargins b="0.984251969" l="0.78740157499999996" r="0.78740157499999996" t="0.984251969" header="0.4921259845" footer="0.4921259845"/>
    <c:pageSetup paperSize="9" firstPageNumber="273" orientation="landscape" useFirstPageNumber="1"/>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Skutečné výdaje v rámci dotačních programů v jednotlivých odvětvích</a:t>
            </a:r>
          </a:p>
          <a:p>
            <a:pPr>
              <a:defRPr sz="1400" b="1" i="0" u="none" strike="noStrike" baseline="0">
                <a:solidFill>
                  <a:srgbClr val="000000"/>
                </a:solidFill>
                <a:latin typeface="Tahoma"/>
                <a:ea typeface="Tahoma"/>
                <a:cs typeface="Tahoma"/>
              </a:defRPr>
            </a:pPr>
            <a:r>
              <a:rPr lang="cs-CZ"/>
              <a:t>v roce 2020</a:t>
            </a:r>
          </a:p>
        </c:rich>
      </c:tx>
      <c:layout>
        <c:manualLayout>
          <c:xMode val="edge"/>
          <c:yMode val="edge"/>
          <c:x val="0.12061416424042737"/>
          <c:y val="8.0000062500048836E-3"/>
        </c:manualLayout>
      </c:layout>
      <c:overlay val="0"/>
      <c:spPr>
        <a:noFill/>
        <a:ln w="25400">
          <a:noFill/>
        </a:ln>
      </c:spPr>
    </c:title>
    <c:autoTitleDeleted val="0"/>
    <c:view3D>
      <c:rotX val="15"/>
      <c:rotY val="170"/>
      <c:rAngAx val="0"/>
      <c:perspective val="0"/>
    </c:view3D>
    <c:floor>
      <c:thickness val="0"/>
    </c:floor>
    <c:sideWall>
      <c:thickness val="0"/>
    </c:sideWall>
    <c:backWall>
      <c:thickness val="0"/>
    </c:backWall>
    <c:plotArea>
      <c:layout>
        <c:manualLayout>
          <c:layoutTarget val="inner"/>
          <c:xMode val="edge"/>
          <c:yMode val="edge"/>
          <c:x val="0.12609660634525949"/>
          <c:y val="0.17979723430093628"/>
          <c:w val="0.74561483348627833"/>
          <c:h val="0.43200033750026368"/>
        </c:manualLayout>
      </c:layout>
      <c:pie3DChart>
        <c:varyColors val="1"/>
        <c:ser>
          <c:idx val="0"/>
          <c:order val="0"/>
          <c:spPr>
            <a:solidFill>
              <a:srgbClr val="9999FF"/>
            </a:solidFill>
            <a:ln w="12700">
              <a:solidFill>
                <a:srgbClr val="000000"/>
              </a:solidFill>
              <a:prstDash val="solid"/>
            </a:ln>
          </c:spPr>
          <c:explosion val="17"/>
          <c:dPt>
            <c:idx val="0"/>
            <c:bubble3D val="0"/>
            <c:extLst>
              <c:ext xmlns:c16="http://schemas.microsoft.com/office/drawing/2014/chart" uri="{C3380CC4-5D6E-409C-BE32-E72D297353CC}">
                <c16:uniqueId val="{00000000-4AAB-4B7C-97C1-FE382EDBB53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AAB-4B7C-97C1-FE382EDBB53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AAB-4B7C-97C1-FE382EDBB53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AAB-4B7C-97C1-FE382EDBB538}"/>
              </c:ext>
            </c:extLst>
          </c:dPt>
          <c:dPt>
            <c:idx val="4"/>
            <c:bubble3D val="0"/>
            <c:spPr>
              <a:solidFill>
                <a:srgbClr val="0066CC"/>
              </a:solidFill>
              <a:ln w="12700">
                <a:solidFill>
                  <a:srgbClr val="000000"/>
                </a:solidFill>
                <a:prstDash val="solid"/>
              </a:ln>
            </c:spPr>
            <c:extLst>
              <c:ext xmlns:c16="http://schemas.microsoft.com/office/drawing/2014/chart" uri="{C3380CC4-5D6E-409C-BE32-E72D297353CC}">
                <c16:uniqueId val="{00000008-4AAB-4B7C-97C1-FE382EDBB53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AAB-4B7C-97C1-FE382EDBB53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AAB-4B7C-97C1-FE382EDBB53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4AAB-4B7C-97C1-FE382EDBB53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4AAB-4B7C-97C1-FE382EDBB538}"/>
              </c:ext>
            </c:extLst>
          </c:dPt>
          <c:dLbls>
            <c:dLbl>
              <c:idx val="0"/>
              <c:layout>
                <c:manualLayout>
                  <c:x val="-6.5230061702813466E-2"/>
                  <c:y val="3.6414149723821759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Krizové řízení
</a:t>
                    </a:r>
                    <a:r>
                      <a:rPr lang="en-US" sz="1000" b="0" i="0" u="none" strike="noStrike" baseline="0">
                        <a:solidFill>
                          <a:srgbClr val="000000"/>
                        </a:solidFill>
                        <a:latin typeface="Tahoma"/>
                        <a:cs typeface="Tahoma"/>
                      </a:rPr>
                      <a:t>0,3 %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layout>
                    <c:manualLayout>
                      <c:w val="0.14090643274853798"/>
                      <c:h val="8.1870646766169161E-2"/>
                    </c:manualLayout>
                  </c15:layout>
                </c:ext>
                <c:ext xmlns:c16="http://schemas.microsoft.com/office/drawing/2014/chart" uri="{C3380CC4-5D6E-409C-BE32-E72D297353CC}">
                  <c16:uniqueId val="{00000000-4AAB-4B7C-97C1-FE382EDBB538}"/>
                </c:ext>
              </c:extLst>
            </c:dLbl>
            <c:dLbl>
              <c:idx val="1"/>
              <c:layout>
                <c:manualLayout>
                  <c:x val="-0.13149030713266111"/>
                  <c:y val="7.879938888235985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Kultura
</a:t>
                    </a:r>
                    <a:r>
                      <a:rPr lang="en-US" sz="1000" b="0" i="0" u="none" strike="noStrike" baseline="0">
                        <a:solidFill>
                          <a:srgbClr val="000000"/>
                        </a:solidFill>
                        <a:latin typeface="Tahoma"/>
                        <a:cs typeface="Tahoma"/>
                      </a:rPr>
                      <a:t>1,0 %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AAB-4B7C-97C1-FE382EDBB538}"/>
                </c:ext>
              </c:extLst>
            </c:dLbl>
            <c:dLbl>
              <c:idx val="2"/>
              <c:layout>
                <c:manualLayout>
                  <c:x val="-0.20168117143251829"/>
                  <c:y val="7.097833666314092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Regionální rozvoj
</a:t>
                    </a:r>
                    <a:r>
                      <a:rPr lang="en-US" sz="1000" b="0" i="0" u="none" strike="noStrike" baseline="0">
                        <a:solidFill>
                          <a:srgbClr val="000000"/>
                        </a:solidFill>
                        <a:latin typeface="Tahoma"/>
                        <a:cs typeface="Tahoma"/>
                      </a:rPr>
                      <a:t>2,3 %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AAB-4B7C-97C1-FE382EDBB538}"/>
                </c:ext>
              </c:extLst>
            </c:dLbl>
            <c:dLbl>
              <c:idx val="3"/>
              <c:layout>
                <c:manualLayout>
                  <c:x val="-9.350209513284527E-2"/>
                  <c:y val="-1.4076703098679829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Cestovní ruch
</a:t>
                    </a:r>
                    <a:r>
                      <a:rPr lang="en-US" sz="1000" b="0" i="0" u="none" strike="noStrike" baseline="0">
                        <a:solidFill>
                          <a:srgbClr val="000000"/>
                        </a:solidFill>
                        <a:latin typeface="Tahoma"/>
                        <a:cs typeface="Tahoma"/>
                      </a:rPr>
                      <a:t>1,9 %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AAB-4B7C-97C1-FE382EDBB538}"/>
                </c:ext>
              </c:extLst>
            </c:dLbl>
            <c:dLbl>
              <c:idx val="4"/>
              <c:layout>
                <c:manualLayout>
                  <c:x val="0.39058076622001198"/>
                  <c:y val="0.40157433305911389"/>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Zdravotnictví
</a:t>
                    </a:r>
                    <a:r>
                      <a:rPr lang="en-US" sz="1000" b="0" i="0" u="none" strike="noStrike" baseline="0">
                        <a:solidFill>
                          <a:srgbClr val="000000"/>
                        </a:solidFill>
                        <a:latin typeface="Tahoma"/>
                        <a:cs typeface="Tahoma"/>
                      </a:rPr>
                      <a:t>0,2 %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AAB-4B7C-97C1-FE382EDBB538}"/>
                </c:ext>
              </c:extLst>
            </c:dLbl>
            <c:dLbl>
              <c:idx val="5"/>
              <c:layout>
                <c:manualLayout>
                  <c:x val="9.8173320440208128E-2"/>
                  <c:y val="-1.8205821287264466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Školství
</a:t>
                    </a:r>
                    <a:r>
                      <a:rPr lang="en-US" sz="1000" b="0" i="0" u="none" strike="noStrike" baseline="0">
                        <a:solidFill>
                          <a:srgbClr val="000000"/>
                        </a:solidFill>
                        <a:latin typeface="Tahoma"/>
                        <a:cs typeface="Tahoma"/>
                      </a:rPr>
                      <a:t>1,7 %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AAB-4B7C-97C1-FE382EDBB538}"/>
                </c:ext>
              </c:extLst>
            </c:dLbl>
            <c:dLbl>
              <c:idx val="6"/>
              <c:layout>
                <c:manualLayout>
                  <c:x val="-0.16937537413086523"/>
                  <c:y val="-0.3961689191836095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Sociální věcí
</a:t>
                    </a:r>
                    <a:r>
                      <a:rPr lang="en-US" sz="1000" b="0" i="0" u="none" strike="noStrike" baseline="0">
                        <a:solidFill>
                          <a:srgbClr val="000000"/>
                        </a:solidFill>
                        <a:latin typeface="Tahoma"/>
                        <a:cs typeface="Tahoma"/>
                      </a:rPr>
                      <a:t>86,3 %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4AAB-4B7C-97C1-FE382EDBB538}"/>
                </c:ext>
              </c:extLst>
            </c:dLbl>
            <c:dLbl>
              <c:idx val="7"/>
              <c:layout>
                <c:manualLayout>
                  <c:x val="1.4619767923746266E-2"/>
                  <c:y val="8.9481098444783955E-2"/>
                </c:manualLayout>
              </c:layout>
              <c:tx>
                <c:rich>
                  <a:bodyPr/>
                  <a:lstStyle/>
                  <a:p>
                    <a:pPr>
                      <a:defRPr sz="1000" b="1" i="0" u="none" strike="noStrike" baseline="0">
                        <a:solidFill>
                          <a:srgbClr val="000000"/>
                        </a:solidFill>
                        <a:latin typeface="Tahoma"/>
                        <a:ea typeface="Tahoma"/>
                        <a:cs typeface="Tahoma"/>
                      </a:defRPr>
                    </a:pPr>
                    <a:fld id="{E59278FC-6397-4E98-8D0A-8D1FE58D762D}" type="CATEGORYNAME">
                      <a:rPr lang="en-US"/>
                      <a:pPr>
                        <a:defRPr sz="1000" b="1" i="0" u="none" strike="noStrike" baseline="0">
                          <a:solidFill>
                            <a:srgbClr val="000000"/>
                          </a:solidFill>
                          <a:latin typeface="Tahoma"/>
                          <a:ea typeface="Tahoma"/>
                          <a:cs typeface="Tahoma"/>
                        </a:defRPr>
                      </a:pPr>
                      <a:t>[NÁZEV KATEGORIE]</a:t>
                    </a:fld>
                    <a:r>
                      <a:rPr lang="en-US" baseline="0"/>
                      <a:t>
</a:t>
                    </a:r>
                    <a:r>
                      <a:rPr lang="en-US" b="0" baseline="0"/>
                      <a:t>6,3 %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4AAB-4B7C-97C1-FE382EDBB538}"/>
                </c:ext>
              </c:extLst>
            </c:dLbl>
            <c:dLbl>
              <c:idx val="8"/>
              <c:layout>
                <c:manualLayout>
                  <c:x val="1.5570175438596491E-2"/>
                  <c:y val="-8.9951580052493443E-2"/>
                </c:manualLayout>
              </c:layout>
              <c:spPr>
                <a:noFill/>
                <a:ln w="25400">
                  <a:noFill/>
                </a:ln>
              </c:spPr>
              <c:txPr>
                <a:bodyPr/>
                <a:lstStyle/>
                <a:p>
                  <a:pPr>
                    <a:defRPr sz="1000" b="1" i="0" u="none" strike="noStrike" baseline="0">
                      <a:solidFill>
                        <a:srgbClr val="000000"/>
                      </a:solidFill>
                      <a:latin typeface="Tahoma"/>
                      <a:ea typeface="Tahoma"/>
                      <a:cs typeface="Tahoma"/>
                    </a:defRPr>
                  </a:pPr>
                  <a:endParaRPr lang="cs-CZ"/>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4AAB-4B7C-97C1-FE382EDBB538}"/>
                </c:ext>
              </c:extLst>
            </c:dLbl>
            <c:numFmt formatCode="0%" sourceLinked="0"/>
            <c:spPr>
              <a:noFill/>
              <a:ln w="25400">
                <a:noFill/>
              </a:ln>
            </c:spPr>
            <c:txPr>
              <a:bodyPr/>
              <a:lstStyle/>
              <a:p>
                <a:pPr>
                  <a:defRPr sz="1000"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'Data-grafy'!$A$65:$A$72</c:f>
              <c:strCache>
                <c:ptCount val="8"/>
                <c:pt idx="0">
                  <c:v>Krizové řízení</c:v>
                </c:pt>
                <c:pt idx="1">
                  <c:v>Kultura</c:v>
                </c:pt>
                <c:pt idx="2">
                  <c:v>Regionální rozvoj</c:v>
                </c:pt>
                <c:pt idx="3">
                  <c:v>Cestovní ruch</c:v>
                </c:pt>
                <c:pt idx="4">
                  <c:v>Sociální věcí</c:v>
                </c:pt>
                <c:pt idx="5">
                  <c:v>Školství</c:v>
                </c:pt>
                <c:pt idx="6">
                  <c:v>Zdravotnictví</c:v>
                </c:pt>
                <c:pt idx="7">
                  <c:v>Životní prostředí </c:v>
                </c:pt>
              </c:strCache>
            </c:strRef>
          </c:cat>
          <c:val>
            <c:numRef>
              <c:f>'Data-grafy'!$B$65:$B$72</c:f>
              <c:numCache>
                <c:formatCode>#,##0.00</c:formatCode>
                <c:ptCount val="8"/>
                <c:pt idx="0">
                  <c:v>8572.6360100000002</c:v>
                </c:pt>
                <c:pt idx="1">
                  <c:v>28523.45824</c:v>
                </c:pt>
                <c:pt idx="2">
                  <c:v>62639.858610000003</c:v>
                </c:pt>
                <c:pt idx="3">
                  <c:v>52218.600749999998</c:v>
                </c:pt>
                <c:pt idx="4">
                  <c:v>2392594.4210000001</c:v>
                </c:pt>
                <c:pt idx="5">
                  <c:v>48089.712500000001</c:v>
                </c:pt>
                <c:pt idx="6">
                  <c:v>4934.3</c:v>
                </c:pt>
                <c:pt idx="7">
                  <c:v>175317.67392</c:v>
                </c:pt>
              </c:numCache>
            </c:numRef>
          </c:val>
          <c:extLst>
            <c:ext xmlns:c16="http://schemas.microsoft.com/office/drawing/2014/chart" uri="{C3380CC4-5D6E-409C-BE32-E72D297353CC}">
              <c16:uniqueId val="{00000011-4AAB-4B7C-97C1-FE382EDBB538}"/>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7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firstPageNumber="274" orientation="landscape" useFirstPageNumber="1"/>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581025</xdr:colOff>
      <xdr:row>22</xdr:row>
      <xdr:rowOff>533400</xdr:rowOff>
    </xdr:to>
    <xdr:graphicFrame macro="">
      <xdr:nvGraphicFramePr>
        <xdr:cNvPr id="2" name="graf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438150</xdr:colOff>
      <xdr:row>31</xdr:row>
      <xdr:rowOff>47625</xdr:rowOff>
    </xdr:to>
    <xdr:graphicFrame macro="">
      <xdr:nvGraphicFramePr>
        <xdr:cNvPr id="2" name="graf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466725</xdr:colOff>
      <xdr:row>35</xdr:row>
      <xdr:rowOff>114300</xdr:rowOff>
    </xdr:to>
    <xdr:graphicFrame macro="">
      <xdr:nvGraphicFramePr>
        <xdr:cNvPr id="2" name="graf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xdr:rowOff>
    </xdr:from>
    <xdr:to>
      <xdr:col>12</xdr:col>
      <xdr:colOff>485775</xdr:colOff>
      <xdr:row>22</xdr:row>
      <xdr:rowOff>76200</xdr:rowOff>
    </xdr:to>
    <xdr:graphicFrame macro="">
      <xdr:nvGraphicFramePr>
        <xdr:cNvPr id="2" name="graf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0</xdr:row>
      <xdr:rowOff>0</xdr:rowOff>
    </xdr:from>
    <xdr:to>
      <xdr:col>10</xdr:col>
      <xdr:colOff>428625</xdr:colOff>
      <xdr:row>31</xdr:row>
      <xdr:rowOff>28575</xdr:rowOff>
    </xdr:to>
    <xdr:graphicFrame macro="">
      <xdr:nvGraphicFramePr>
        <xdr:cNvPr id="2" name="graf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skraj-my.sharepoint.com/personal/petra_stankova_msk_cz/Documents/_N_Z&#218;%202020/ORJ14_P&#345;ehled%20projekt&#367;%202014-2020_2021_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ku\_rozpocet\_N\evropsk&#233;%20projekty\TABULE\ORJ14_P&#345;ehled%20projekt&#367;%202014-2020_n&#225;vrh%202019_v3_201811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ýdaje dle STAVU"/>
      <sheetName val="Výdaje podle odvětví"/>
      <sheetName val="Příjmy podle odvětví"/>
      <sheetName val="ZÁLOHOVÉ PROJEKTY"/>
      <sheetName val="Udržitelnost podle odvětví"/>
      <sheetName val="usnesení"/>
      <sheetName val="rozhodnutí"/>
      <sheetName val="neinvestiční projekty"/>
      <sheetName val="rekapitulace"/>
      <sheetName val="Projekty P.O."/>
      <sheetName val="List1"/>
    </sheetNames>
    <sheetDataSet>
      <sheetData sheetId="0" refreshError="1"/>
      <sheetData sheetId="1">
        <row r="55">
          <cell r="C55" t="str">
            <v>Vzdělávání a rozvoj kompetencí zaměstnanců KÚ MSK</v>
          </cell>
        </row>
      </sheetData>
      <sheetData sheetId="2" refreshError="1"/>
      <sheetData sheetId="3"/>
      <sheetData sheetId="4" refreshError="1"/>
      <sheetData sheetId="5" refreshError="1"/>
      <sheetData sheetId="6">
        <row r="34">
          <cell r="N34">
            <v>25.54</v>
          </cell>
        </row>
      </sheetData>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ýdaje dle STAVU"/>
      <sheetName val="Výdaje podle odvětví"/>
      <sheetName val="Příjmy podle odvětví"/>
      <sheetName val="ZÁLOHOVÉ PROJEKTY"/>
      <sheetName val="rozhodnutí"/>
      <sheetName val="rekapitulace"/>
      <sheetName val="Projekty P.O."/>
      <sheetName val="Udržitelnost podle odvětví"/>
      <sheetName val="List1"/>
      <sheetName val="neinvestiční projekty"/>
      <sheetName val="usnesení"/>
    </sheetNames>
    <sheetDataSet>
      <sheetData sheetId="0" refreshError="1"/>
      <sheetData sheetId="1"/>
      <sheetData sheetId="2" refreshError="1"/>
      <sheetData sheetId="3" refreshError="1"/>
      <sheetData sheetId="4">
        <row r="26">
          <cell r="L26">
            <v>25.54</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8"/>
  <sheetViews>
    <sheetView showGridLines="0" tabSelected="1" zoomScaleNormal="100" zoomScaleSheetLayoutView="100" workbookViewId="0">
      <selection activeCell="P5" sqref="P5"/>
    </sheetView>
  </sheetViews>
  <sheetFormatPr defaultColWidth="9.140625" defaultRowHeight="15.75" x14ac:dyDescent="0.25"/>
  <cols>
    <col min="1" max="1" width="0.140625" style="3" customWidth="1"/>
    <col min="2" max="2" width="12.42578125" style="3" customWidth="1"/>
    <col min="3" max="3" width="15.7109375" style="3" customWidth="1"/>
    <col min="4" max="4" width="10.28515625" style="3" bestFit="1" customWidth="1"/>
    <col min="5" max="5" width="9.7109375" style="3" customWidth="1"/>
    <col min="6" max="11" width="10.42578125" style="3" customWidth="1"/>
    <col min="12" max="16384" width="9.140625" style="3"/>
  </cols>
  <sheetData>
    <row r="1" spans="2:9" x14ac:dyDescent="0.25">
      <c r="B1" s="2"/>
      <c r="C1" s="2"/>
      <c r="D1" s="2"/>
      <c r="E1" s="2"/>
      <c r="F1" s="2"/>
      <c r="G1" s="2"/>
      <c r="H1" s="2"/>
    </row>
    <row r="2" spans="2:9" x14ac:dyDescent="0.25">
      <c r="B2" s="2"/>
      <c r="C2" s="2"/>
      <c r="D2" s="2"/>
      <c r="E2" s="2"/>
      <c r="F2" s="2"/>
      <c r="G2" s="2"/>
      <c r="H2" s="2"/>
    </row>
    <row r="3" spans="2:9" x14ac:dyDescent="0.25">
      <c r="B3" s="2"/>
      <c r="C3" s="2"/>
      <c r="D3" s="2"/>
      <c r="E3" s="2"/>
      <c r="F3" s="2"/>
      <c r="G3" s="2"/>
      <c r="H3" s="2"/>
    </row>
    <row r="4" spans="2:9" x14ac:dyDescent="0.25">
      <c r="B4" s="2"/>
      <c r="C4" s="2"/>
      <c r="D4" s="2"/>
      <c r="E4" s="2"/>
      <c r="F4" s="2"/>
      <c r="G4" s="2"/>
      <c r="H4" s="2"/>
    </row>
    <row r="5" spans="2:9" x14ac:dyDescent="0.25">
      <c r="B5" s="2"/>
      <c r="C5" s="2"/>
      <c r="D5" s="2"/>
      <c r="E5" s="2"/>
      <c r="F5" s="2"/>
      <c r="G5" s="2"/>
      <c r="H5" s="2"/>
    </row>
    <row r="6" spans="2:9" x14ac:dyDescent="0.25">
      <c r="B6" s="2"/>
      <c r="C6" s="2"/>
      <c r="D6" s="2"/>
      <c r="E6" s="2"/>
      <c r="F6" s="2"/>
      <c r="G6" s="2"/>
      <c r="H6" s="2"/>
    </row>
    <row r="7" spans="2:9" x14ac:dyDescent="0.25">
      <c r="B7" s="2"/>
      <c r="C7" s="2"/>
      <c r="D7" s="2"/>
      <c r="E7" s="2"/>
      <c r="F7" s="2"/>
      <c r="G7" s="2"/>
      <c r="H7" s="2"/>
    </row>
    <row r="8" spans="2:9" x14ac:dyDescent="0.25">
      <c r="B8" s="2"/>
      <c r="C8" s="2"/>
      <c r="D8" s="2"/>
      <c r="E8" s="2"/>
      <c r="F8" s="2"/>
      <c r="G8" s="2"/>
      <c r="H8" s="2"/>
    </row>
    <row r="9" spans="2:9" x14ac:dyDescent="0.25">
      <c r="B9" s="2"/>
      <c r="C9" s="2"/>
      <c r="D9" s="2"/>
      <c r="E9" s="2"/>
      <c r="F9" s="2"/>
      <c r="G9" s="2"/>
      <c r="H9" s="2"/>
    </row>
    <row r="10" spans="2:9" x14ac:dyDescent="0.25">
      <c r="B10" s="2"/>
      <c r="C10" s="2"/>
      <c r="D10" s="2"/>
      <c r="E10" s="2"/>
      <c r="F10" s="2"/>
      <c r="G10" s="2"/>
      <c r="H10" s="2"/>
    </row>
    <row r="11" spans="2:9" x14ac:dyDescent="0.25">
      <c r="B11" s="4"/>
      <c r="C11" s="4"/>
      <c r="D11" s="4"/>
      <c r="E11" s="4"/>
      <c r="F11" s="4"/>
      <c r="G11" s="4"/>
      <c r="H11" s="4"/>
      <c r="I11" s="2"/>
    </row>
    <row r="17" spans="2:11" x14ac:dyDescent="0.25">
      <c r="B17" s="4"/>
      <c r="C17" s="4"/>
      <c r="D17" s="4"/>
      <c r="E17" s="4"/>
      <c r="F17" s="4"/>
      <c r="G17" s="4"/>
      <c r="H17" s="4"/>
    </row>
    <row r="18" spans="2:11" x14ac:dyDescent="0.25">
      <c r="B18" s="2"/>
      <c r="C18" s="2"/>
      <c r="D18" s="2"/>
      <c r="E18" s="2"/>
      <c r="F18" s="2"/>
      <c r="G18" s="2"/>
      <c r="H18" s="2"/>
    </row>
    <row r="19" spans="2:11" x14ac:dyDescent="0.25">
      <c r="B19" s="2"/>
      <c r="C19" s="2"/>
      <c r="D19" s="2"/>
      <c r="E19" s="2"/>
      <c r="F19" s="2"/>
      <c r="G19" s="2"/>
      <c r="H19" s="2"/>
    </row>
    <row r="20" spans="2:11" x14ac:dyDescent="0.25">
      <c r="B20" s="2"/>
      <c r="C20" s="2"/>
      <c r="D20" s="2"/>
      <c r="E20" s="2"/>
      <c r="F20" s="2"/>
      <c r="G20" s="2"/>
      <c r="H20" s="2"/>
    </row>
    <row r="21" spans="2:11" x14ac:dyDescent="0.25">
      <c r="B21" s="2"/>
      <c r="C21" s="2"/>
      <c r="D21" s="2"/>
      <c r="E21" s="2"/>
      <c r="F21" s="2"/>
      <c r="G21" s="2"/>
      <c r="H21" s="2"/>
    </row>
    <row r="22" spans="2:11" x14ac:dyDescent="0.25">
      <c r="B22" s="2"/>
      <c r="C22" s="2"/>
      <c r="D22" s="2"/>
      <c r="E22" s="2"/>
      <c r="F22" s="2"/>
      <c r="G22" s="2"/>
      <c r="H22" s="2"/>
    </row>
    <row r="23" spans="2:11" ht="57" customHeight="1" thickBot="1" x14ac:dyDescent="0.3">
      <c r="D23" s="5"/>
      <c r="E23" s="5"/>
      <c r="F23" s="5"/>
      <c r="G23" s="5"/>
      <c r="H23" s="5"/>
      <c r="I23" s="5" t="s">
        <v>12</v>
      </c>
    </row>
    <row r="24" spans="2:11" x14ac:dyDescent="0.25">
      <c r="C24" s="6"/>
      <c r="D24" s="7" t="s">
        <v>55</v>
      </c>
      <c r="E24" s="7" t="s">
        <v>56</v>
      </c>
      <c r="F24" s="7" t="s">
        <v>57</v>
      </c>
      <c r="G24" s="7" t="s">
        <v>59</v>
      </c>
      <c r="H24" s="7" t="s">
        <v>60</v>
      </c>
      <c r="I24" s="8" t="s">
        <v>3679</v>
      </c>
    </row>
    <row r="25" spans="2:11" x14ac:dyDescent="0.25">
      <c r="C25" s="9" t="s">
        <v>13</v>
      </c>
      <c r="D25" s="11">
        <v>13726.48</v>
      </c>
      <c r="E25" s="11">
        <v>14534.133</v>
      </c>
      <c r="F25" s="11">
        <v>14651.603999999999</v>
      </c>
      <c r="G25" s="11">
        <v>16584.9666</v>
      </c>
      <c r="H25" s="11">
        <v>19656.418000000001</v>
      </c>
      <c r="I25" s="12">
        <v>22521.791000000001</v>
      </c>
    </row>
    <row r="26" spans="2:11" x14ac:dyDescent="0.25">
      <c r="C26" s="9" t="s">
        <v>14</v>
      </c>
      <c r="D26" s="11">
        <v>5360.3950000000004</v>
      </c>
      <c r="E26" s="11">
        <v>6116.0690000000004</v>
      </c>
      <c r="F26" s="11">
        <v>6723.5209999999997</v>
      </c>
      <c r="G26" s="11">
        <v>7499.8827000000001</v>
      </c>
      <c r="H26" s="11">
        <v>8223.0540000000001</v>
      </c>
      <c r="I26" s="12">
        <v>7678.5339999999997</v>
      </c>
    </row>
    <row r="27" spans="2:11" ht="16.5" thickBot="1" x14ac:dyDescent="0.3">
      <c r="C27" s="13" t="s">
        <v>11</v>
      </c>
      <c r="D27" s="14">
        <f t="shared" ref="D27:I27" si="0">SUM(D25:D26)</f>
        <v>19086.875</v>
      </c>
      <c r="E27" s="14">
        <f t="shared" si="0"/>
        <v>20650.202000000001</v>
      </c>
      <c r="F27" s="14">
        <f t="shared" si="0"/>
        <v>21375.125</v>
      </c>
      <c r="G27" s="14">
        <f t="shared" si="0"/>
        <v>24084.849300000002</v>
      </c>
      <c r="H27" s="14">
        <f t="shared" si="0"/>
        <v>27879.472000000002</v>
      </c>
      <c r="I27" s="15">
        <f t="shared" si="0"/>
        <v>30200.325000000001</v>
      </c>
    </row>
    <row r="28" spans="2:11" x14ac:dyDescent="0.25">
      <c r="B28" s="2"/>
      <c r="C28" s="2"/>
      <c r="D28" s="2"/>
      <c r="E28" s="2"/>
      <c r="F28" s="2"/>
      <c r="G28" s="2"/>
      <c r="H28" s="2"/>
      <c r="K28" s="81"/>
    </row>
  </sheetData>
  <customSheetViews>
    <customSheetView guid="{53E72506-0B1D-4F4A-A157-6DE69D2E678D}" showPageBreaks="1" showGridLines="0">
      <selection activeCell="P11" sqref="P11"/>
      <pageMargins left="0.78740157480314965" right="0.78740157480314965" top="0.98425196850393704" bottom="0.98425196850393704" header="0.51181102362204722" footer="0.51181102362204722"/>
      <pageSetup paperSize="9" firstPageNumber="147" orientation="landscape" useFirstPageNumber="1" r:id="rId1"/>
      <headerFooter alignWithMargins="0">
        <oddHeader>&amp;L&amp;"Tahoma,Kurzíva"&amp;9Závěrečný účet za rok 2014&amp;R&amp;"Tahoma,Kurzíva"&amp;9Graf č. 1</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74" orientation="landscape" useFirstPageNumber="1" r:id="rId2"/>
  <headerFooter scaleWithDoc="0" alignWithMargins="0">
    <oddHeader>&amp;L&amp;"Tahoma,Kurzíva"&amp;9Závěrečný účet za rok 2020&amp;R&amp;"Tahoma,Kurzíva"&amp;9Graf č. 1</oddHeader>
    <oddFooter>&amp;C&amp;"Tahoma,Obyčejné"&amp;P</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228FA-4887-4420-BC5A-3E5905672992}">
  <sheetPr>
    <pageSetUpPr fitToPage="1"/>
  </sheetPr>
  <dimension ref="A1:R234"/>
  <sheetViews>
    <sheetView topLeftCell="B217" zoomScaleNormal="100" zoomScaleSheetLayoutView="100" workbookViewId="0">
      <selection activeCell="O6" sqref="O6"/>
    </sheetView>
  </sheetViews>
  <sheetFormatPr defaultRowHeight="11.25" x14ac:dyDescent="0.2"/>
  <cols>
    <col min="1" max="1" width="4.42578125" style="139" hidden="1" customWidth="1"/>
    <col min="2" max="2" width="4" style="139" customWidth="1"/>
    <col min="3" max="3" width="37.85546875" style="141" customWidth="1"/>
    <col min="4" max="4" width="9.5703125" style="141" customWidth="1"/>
    <col min="5" max="5" width="10.85546875" style="141" customWidth="1"/>
    <col min="6" max="6" width="8.85546875" style="141" customWidth="1"/>
    <col min="7" max="7" width="10.140625" style="141" customWidth="1"/>
    <col min="8" max="8" width="9.85546875" style="141" customWidth="1"/>
    <col min="9" max="10" width="8.140625" style="141" customWidth="1"/>
    <col min="11" max="11" width="11.5703125" style="141" customWidth="1"/>
    <col min="12" max="12" width="8.85546875" style="141" customWidth="1"/>
    <col min="13" max="14" width="7.85546875" style="141" customWidth="1"/>
    <col min="15" max="15" width="9.5703125" style="141" customWidth="1"/>
    <col min="16" max="16" width="8.85546875" style="141" customWidth="1"/>
    <col min="17" max="17" width="8.7109375" style="141" customWidth="1"/>
    <col min="18" max="18" width="32" style="162" customWidth="1"/>
    <col min="19" max="16384" width="9.140625" style="141"/>
  </cols>
  <sheetData>
    <row r="1" spans="1:18" x14ac:dyDescent="0.2">
      <c r="C1" s="140"/>
      <c r="R1" s="140"/>
    </row>
    <row r="2" spans="1:18" ht="27.75" customHeight="1" x14ac:dyDescent="0.2">
      <c r="B2" s="1009" t="s">
        <v>5018</v>
      </c>
      <c r="C2" s="1009"/>
      <c r="D2" s="1009"/>
      <c r="E2" s="1009"/>
      <c r="F2" s="1009"/>
      <c r="G2" s="1009"/>
      <c r="H2" s="1009"/>
      <c r="I2" s="1009"/>
      <c r="J2" s="1009"/>
      <c r="K2" s="1009"/>
      <c r="L2" s="1009"/>
      <c r="M2" s="1009"/>
      <c r="N2" s="1009"/>
      <c r="O2" s="1009"/>
      <c r="P2" s="1009"/>
      <c r="Q2" s="1009"/>
      <c r="R2" s="1009"/>
    </row>
    <row r="3" spans="1:18" ht="12" customHeight="1" thickBot="1" x14ac:dyDescent="0.25">
      <c r="R3" s="142" t="s">
        <v>790</v>
      </c>
    </row>
    <row r="4" spans="1:18" ht="15" customHeight="1" x14ac:dyDescent="0.2">
      <c r="A4" s="1010" t="s">
        <v>791</v>
      </c>
      <c r="B4" s="1013"/>
      <c r="C4" s="1016" t="s">
        <v>792</v>
      </c>
      <c r="D4" s="1019" t="s">
        <v>793</v>
      </c>
      <c r="E4" s="1022" t="s">
        <v>794</v>
      </c>
      <c r="F4" s="1023"/>
      <c r="G4" s="1026" t="s">
        <v>5019</v>
      </c>
      <c r="H4" s="1027"/>
      <c r="I4" s="1027"/>
      <c r="J4" s="1028"/>
      <c r="K4" s="1032" t="s">
        <v>5020</v>
      </c>
      <c r="L4" s="1033"/>
      <c r="M4" s="1033"/>
      <c r="N4" s="1033"/>
      <c r="O4" s="1036" t="s">
        <v>795</v>
      </c>
      <c r="P4" s="1037"/>
      <c r="Q4" s="1038"/>
      <c r="R4" s="1039" t="s">
        <v>796</v>
      </c>
    </row>
    <row r="5" spans="1:18" ht="24" customHeight="1" thickBot="1" x14ac:dyDescent="0.25">
      <c r="A5" s="1011"/>
      <c r="B5" s="1014"/>
      <c r="C5" s="1017"/>
      <c r="D5" s="1020"/>
      <c r="E5" s="1024"/>
      <c r="F5" s="1025"/>
      <c r="G5" s="1029"/>
      <c r="H5" s="1030"/>
      <c r="I5" s="1030"/>
      <c r="J5" s="1031"/>
      <c r="K5" s="1034"/>
      <c r="L5" s="1035"/>
      <c r="M5" s="1035"/>
      <c r="N5" s="1035"/>
      <c r="O5" s="891" t="s">
        <v>797</v>
      </c>
      <c r="P5" s="892" t="s">
        <v>5021</v>
      </c>
      <c r="Q5" s="893" t="s">
        <v>5022</v>
      </c>
      <c r="R5" s="1040"/>
    </row>
    <row r="6" spans="1:18" ht="21.75" thickBot="1" x14ac:dyDescent="0.25">
      <c r="A6" s="1012"/>
      <c r="B6" s="1015"/>
      <c r="C6" s="1018"/>
      <c r="D6" s="1021"/>
      <c r="E6" s="894" t="s">
        <v>5023</v>
      </c>
      <c r="F6" s="894" t="s">
        <v>4490</v>
      </c>
      <c r="G6" s="922" t="s">
        <v>429</v>
      </c>
      <c r="H6" s="895" t="s">
        <v>799</v>
      </c>
      <c r="I6" s="895" t="s">
        <v>800</v>
      </c>
      <c r="J6" s="896" t="s">
        <v>8</v>
      </c>
      <c r="K6" s="897" t="s">
        <v>429</v>
      </c>
      <c r="L6" s="895" t="s">
        <v>799</v>
      </c>
      <c r="M6" s="895" t="s">
        <v>800</v>
      </c>
      <c r="N6" s="898" t="s">
        <v>8</v>
      </c>
      <c r="O6" s="897" t="s">
        <v>429</v>
      </c>
      <c r="P6" s="899" t="s">
        <v>429</v>
      </c>
      <c r="Q6" s="900" t="s">
        <v>429</v>
      </c>
      <c r="R6" s="1041"/>
    </row>
    <row r="7" spans="1:18" ht="18" customHeight="1" thickBot="1" x14ac:dyDescent="0.2">
      <c r="A7" s="143"/>
      <c r="B7" s="999" t="s">
        <v>1042</v>
      </c>
      <c r="C7" s="1000"/>
      <c r="D7" s="1000"/>
      <c r="E7" s="1000"/>
      <c r="F7" s="1000"/>
      <c r="G7" s="1000"/>
      <c r="H7" s="1000"/>
      <c r="I7" s="1000"/>
      <c r="J7" s="1000"/>
      <c r="K7" s="1000"/>
      <c r="L7" s="1000"/>
      <c r="M7" s="1000"/>
      <c r="N7" s="1000"/>
      <c r="O7" s="1000"/>
      <c r="P7" s="1000"/>
      <c r="Q7" s="1000"/>
      <c r="R7" s="1001"/>
    </row>
    <row r="8" spans="1:18" ht="34.5" customHeight="1" x14ac:dyDescent="0.2">
      <c r="A8" s="901">
        <v>4077</v>
      </c>
      <c r="B8" s="1042" t="s">
        <v>801</v>
      </c>
      <c r="C8" s="937" t="s">
        <v>802</v>
      </c>
      <c r="D8" s="145">
        <v>218922.3474</v>
      </c>
      <c r="E8" s="183">
        <v>204212.18273999999</v>
      </c>
      <c r="F8" s="179">
        <v>9823.9006900000004</v>
      </c>
      <c r="G8" s="919">
        <v>302.56397000000004</v>
      </c>
      <c r="H8" s="902">
        <v>302.56397000000004</v>
      </c>
      <c r="I8" s="902">
        <v>0</v>
      </c>
      <c r="J8" s="181">
        <v>0</v>
      </c>
      <c r="K8" s="183">
        <v>2648.7</v>
      </c>
      <c r="L8" s="184">
        <v>2648.7</v>
      </c>
      <c r="M8" s="184">
        <v>0</v>
      </c>
      <c r="N8" s="179">
        <v>0</v>
      </c>
      <c r="O8" s="183">
        <v>1935</v>
      </c>
      <c r="P8" s="184">
        <v>0</v>
      </c>
      <c r="Q8" s="179">
        <v>0</v>
      </c>
      <c r="R8" s="192" t="s">
        <v>5024</v>
      </c>
    </row>
    <row r="9" spans="1:18" ht="115.5" x14ac:dyDescent="0.2">
      <c r="A9" s="144">
        <v>5337</v>
      </c>
      <c r="B9" s="1043"/>
      <c r="C9" s="937" t="s">
        <v>803</v>
      </c>
      <c r="D9" s="145">
        <v>160418.03451999999</v>
      </c>
      <c r="E9" s="185">
        <v>17589.29479</v>
      </c>
      <c r="F9" s="180">
        <v>8905.9856099999997</v>
      </c>
      <c r="G9" s="920">
        <v>14000.03412</v>
      </c>
      <c r="H9" s="903">
        <v>14000.03412</v>
      </c>
      <c r="I9" s="903">
        <v>0</v>
      </c>
      <c r="J9" s="182">
        <v>0</v>
      </c>
      <c r="K9" s="185">
        <v>36372.720000000001</v>
      </c>
      <c r="L9" s="146">
        <v>36372.720000000001</v>
      </c>
      <c r="M9" s="146">
        <v>0</v>
      </c>
      <c r="N9" s="180">
        <v>0</v>
      </c>
      <c r="O9" s="185">
        <v>6000</v>
      </c>
      <c r="P9" s="146">
        <v>15850</v>
      </c>
      <c r="Q9" s="180">
        <v>61700</v>
      </c>
      <c r="R9" s="192" t="s">
        <v>5025</v>
      </c>
    </row>
    <row r="10" spans="1:18" ht="67.5" customHeight="1" x14ac:dyDescent="0.2">
      <c r="A10" s="144">
        <v>5338</v>
      </c>
      <c r="B10" s="1043"/>
      <c r="C10" s="937" t="s">
        <v>804</v>
      </c>
      <c r="D10" s="145">
        <v>50514.0726</v>
      </c>
      <c r="E10" s="185">
        <v>20112.878070000002</v>
      </c>
      <c r="F10" s="180">
        <v>6256.7680800000007</v>
      </c>
      <c r="G10" s="920">
        <v>2604.4264500000004</v>
      </c>
      <c r="H10" s="903">
        <v>2604.4264500000004</v>
      </c>
      <c r="I10" s="903">
        <v>0</v>
      </c>
      <c r="J10" s="182">
        <v>0</v>
      </c>
      <c r="K10" s="185">
        <v>7890</v>
      </c>
      <c r="L10" s="146">
        <v>7890</v>
      </c>
      <c r="M10" s="146">
        <v>0</v>
      </c>
      <c r="N10" s="180">
        <v>0</v>
      </c>
      <c r="O10" s="185">
        <v>5000</v>
      </c>
      <c r="P10" s="146">
        <v>1700</v>
      </c>
      <c r="Q10" s="180">
        <v>6950</v>
      </c>
      <c r="R10" s="192" t="s">
        <v>5026</v>
      </c>
    </row>
    <row r="11" spans="1:18" ht="36.75" customHeight="1" thickBot="1" x14ac:dyDescent="0.25">
      <c r="A11" s="144">
        <v>5339</v>
      </c>
      <c r="B11" s="904" t="s">
        <v>5027</v>
      </c>
      <c r="C11" s="937" t="s">
        <v>1357</v>
      </c>
      <c r="D11" s="145">
        <v>12616.9498</v>
      </c>
      <c r="E11" s="905">
        <v>5223</v>
      </c>
      <c r="F11" s="906">
        <v>0</v>
      </c>
      <c r="G11" s="921">
        <v>267.78980000000001</v>
      </c>
      <c r="H11" s="903">
        <v>267.78980000000001</v>
      </c>
      <c r="I11" s="907">
        <v>0</v>
      </c>
      <c r="J11" s="908">
        <v>0</v>
      </c>
      <c r="K11" s="905">
        <v>4076.16</v>
      </c>
      <c r="L11" s="146">
        <v>4076.16</v>
      </c>
      <c r="M11" s="146">
        <v>0</v>
      </c>
      <c r="N11" s="180">
        <v>0</v>
      </c>
      <c r="O11" s="905">
        <v>1150</v>
      </c>
      <c r="P11" s="909">
        <v>50</v>
      </c>
      <c r="Q11" s="906">
        <v>1850</v>
      </c>
      <c r="R11" s="192" t="s">
        <v>5028</v>
      </c>
    </row>
    <row r="12" spans="1:18" ht="27" customHeight="1" thickBot="1" x14ac:dyDescent="0.25">
      <c r="A12" s="147"/>
      <c r="B12" s="994" t="s">
        <v>805</v>
      </c>
      <c r="C12" s="995"/>
      <c r="D12" s="148">
        <f>SUM(D8:D11)</f>
        <v>442471.40431999997</v>
      </c>
      <c r="E12" s="187">
        <f>SUM(E8:E11)</f>
        <v>247137.35559999998</v>
      </c>
      <c r="F12" s="188">
        <f>SUM(F8:F11)</f>
        <v>24986.65438</v>
      </c>
      <c r="G12" s="187">
        <f>SUM(G8:G11)</f>
        <v>17174.814339999997</v>
      </c>
      <c r="H12" s="189">
        <f>SUM(H8:H11)</f>
        <v>17174.814339999997</v>
      </c>
      <c r="I12" s="189">
        <f t="shared" ref="I12:Q12" si="0">SUM(I8:I11)</f>
        <v>0</v>
      </c>
      <c r="J12" s="188">
        <f t="shared" si="0"/>
        <v>0</v>
      </c>
      <c r="K12" s="187">
        <f t="shared" si="0"/>
        <v>50987.58</v>
      </c>
      <c r="L12" s="189">
        <f t="shared" si="0"/>
        <v>50987.58</v>
      </c>
      <c r="M12" s="189">
        <f t="shared" si="0"/>
        <v>0</v>
      </c>
      <c r="N12" s="188">
        <f t="shared" si="0"/>
        <v>0</v>
      </c>
      <c r="O12" s="187">
        <f t="shared" si="0"/>
        <v>14085</v>
      </c>
      <c r="P12" s="189">
        <f t="shared" si="0"/>
        <v>17600</v>
      </c>
      <c r="Q12" s="188">
        <f t="shared" si="0"/>
        <v>70500</v>
      </c>
      <c r="R12" s="152"/>
    </row>
    <row r="13" spans="1:18" ht="18" customHeight="1" thickBot="1" x14ac:dyDescent="0.2">
      <c r="A13" s="143"/>
      <c r="B13" s="999" t="s">
        <v>1043</v>
      </c>
      <c r="C13" s="1000"/>
      <c r="D13" s="1000"/>
      <c r="E13" s="1000"/>
      <c r="F13" s="1000"/>
      <c r="G13" s="1000"/>
      <c r="H13" s="1000"/>
      <c r="I13" s="1000"/>
      <c r="J13" s="1000"/>
      <c r="K13" s="1000"/>
      <c r="L13" s="1000"/>
      <c r="M13" s="1000"/>
      <c r="N13" s="1000"/>
      <c r="O13" s="1000"/>
      <c r="P13" s="1000"/>
      <c r="Q13" s="1000"/>
      <c r="R13" s="1001"/>
    </row>
    <row r="14" spans="1:18" ht="34.5" customHeight="1" x14ac:dyDescent="0.2">
      <c r="A14" s="149">
        <v>5057</v>
      </c>
      <c r="B14" s="1006"/>
      <c r="C14" s="937" t="s">
        <v>806</v>
      </c>
      <c r="D14" s="145">
        <v>202046.62551999997</v>
      </c>
      <c r="E14" s="183">
        <v>116791.678</v>
      </c>
      <c r="F14" s="179">
        <v>20399.665999999997</v>
      </c>
      <c r="G14" s="919">
        <v>20090.731520000001</v>
      </c>
      <c r="H14" s="902">
        <v>20090.731520000001</v>
      </c>
      <c r="I14" s="910">
        <v>0</v>
      </c>
      <c r="J14" s="911">
        <v>0</v>
      </c>
      <c r="K14" s="183">
        <v>24396.55</v>
      </c>
      <c r="L14" s="184">
        <v>24396.55</v>
      </c>
      <c r="M14" s="184">
        <v>0</v>
      </c>
      <c r="N14" s="932">
        <v>0</v>
      </c>
      <c r="O14" s="183">
        <v>19507</v>
      </c>
      <c r="P14" s="184">
        <v>861</v>
      </c>
      <c r="Q14" s="179">
        <v>0</v>
      </c>
      <c r="R14" s="150" t="s">
        <v>5029</v>
      </c>
    </row>
    <row r="15" spans="1:18" ht="15.75" customHeight="1" thickBot="1" x14ac:dyDescent="0.25">
      <c r="A15" s="149">
        <v>5313</v>
      </c>
      <c r="B15" s="1007"/>
      <c r="C15" s="937" t="s">
        <v>807</v>
      </c>
      <c r="D15" s="145">
        <v>4070.31</v>
      </c>
      <c r="E15" s="905">
        <v>2157</v>
      </c>
      <c r="F15" s="906">
        <v>382.16640000000001</v>
      </c>
      <c r="G15" s="921">
        <v>1160.5836000000002</v>
      </c>
      <c r="H15" s="903">
        <v>1160.5836000000002</v>
      </c>
      <c r="I15" s="907">
        <v>0</v>
      </c>
      <c r="J15" s="908">
        <v>0</v>
      </c>
      <c r="K15" s="905">
        <v>370.56</v>
      </c>
      <c r="L15" s="909">
        <v>370.56</v>
      </c>
      <c r="M15" s="909">
        <v>0</v>
      </c>
      <c r="N15" s="933">
        <v>0</v>
      </c>
      <c r="O15" s="905">
        <v>0</v>
      </c>
      <c r="P15" s="909">
        <v>0</v>
      </c>
      <c r="Q15" s="906">
        <v>0</v>
      </c>
      <c r="R15" s="150" t="s">
        <v>68</v>
      </c>
    </row>
    <row r="16" spans="1:18" ht="15.75" customHeight="1" thickBot="1" x14ac:dyDescent="0.25">
      <c r="A16" s="147"/>
      <c r="B16" s="994" t="s">
        <v>808</v>
      </c>
      <c r="C16" s="995" t="s">
        <v>808</v>
      </c>
      <c r="D16" s="930">
        <f>SUM(D14:D15)</f>
        <v>206116.93551999997</v>
      </c>
      <c r="E16" s="927">
        <f>SUM(E14:E15)</f>
        <v>118948.678</v>
      </c>
      <c r="F16" s="923">
        <f>SUM(F14:F15)</f>
        <v>20781.832399999996</v>
      </c>
      <c r="G16" s="931">
        <f>SUM(G14:G15)</f>
        <v>21251.315120000003</v>
      </c>
      <c r="H16" s="924">
        <f>SUM(H14:H15)</f>
        <v>21251.315120000003</v>
      </c>
      <c r="I16" s="924">
        <f t="shared" ref="I16:Q16" si="1">SUM(I14:I15)</f>
        <v>0</v>
      </c>
      <c r="J16" s="946">
        <f t="shared" si="1"/>
        <v>0</v>
      </c>
      <c r="K16" s="928">
        <f t="shared" si="1"/>
        <v>24767.11</v>
      </c>
      <c r="L16" s="924">
        <f t="shared" si="1"/>
        <v>24767.11</v>
      </c>
      <c r="M16" s="924">
        <f t="shared" si="1"/>
        <v>0</v>
      </c>
      <c r="N16" s="946">
        <f t="shared" si="1"/>
        <v>0</v>
      </c>
      <c r="O16" s="928">
        <f t="shared" si="1"/>
        <v>19507</v>
      </c>
      <c r="P16" s="924">
        <f t="shared" si="1"/>
        <v>861</v>
      </c>
      <c r="Q16" s="946">
        <f t="shared" si="1"/>
        <v>0</v>
      </c>
      <c r="R16" s="152"/>
    </row>
    <row r="17" spans="1:18" ht="18" customHeight="1" thickBot="1" x14ac:dyDescent="0.2">
      <c r="A17" s="143"/>
      <c r="B17" s="999" t="s">
        <v>809</v>
      </c>
      <c r="C17" s="1000" t="s">
        <v>809</v>
      </c>
      <c r="D17" s="1000"/>
      <c r="E17" s="1000"/>
      <c r="F17" s="1000"/>
      <c r="G17" s="1000"/>
      <c r="H17" s="1000"/>
      <c r="I17" s="1000"/>
      <c r="J17" s="1000"/>
      <c r="K17" s="1000"/>
      <c r="L17" s="1000"/>
      <c r="M17" s="1000"/>
      <c r="N17" s="1000"/>
      <c r="O17" s="1000"/>
      <c r="P17" s="1000"/>
      <c r="Q17" s="1000"/>
      <c r="R17" s="1001"/>
    </row>
    <row r="18" spans="1:18" ht="24" customHeight="1" x14ac:dyDescent="0.2">
      <c r="A18" s="149">
        <v>4081</v>
      </c>
      <c r="B18" s="998"/>
      <c r="C18" s="937" t="s">
        <v>3717</v>
      </c>
      <c r="D18" s="145">
        <v>410409</v>
      </c>
      <c r="E18" s="183">
        <v>0</v>
      </c>
      <c r="F18" s="179">
        <v>0</v>
      </c>
      <c r="G18" s="919">
        <v>1009.14</v>
      </c>
      <c r="H18" s="902">
        <v>1009.14</v>
      </c>
      <c r="I18" s="902">
        <v>0</v>
      </c>
      <c r="J18" s="181">
        <v>0</v>
      </c>
      <c r="K18" s="183">
        <v>1228.8600000000001</v>
      </c>
      <c r="L18" s="146">
        <v>1228.8600000000001</v>
      </c>
      <c r="M18" s="146">
        <v>0</v>
      </c>
      <c r="N18" s="180">
        <v>0</v>
      </c>
      <c r="O18" s="183">
        <v>130993</v>
      </c>
      <c r="P18" s="184">
        <v>277178</v>
      </c>
      <c r="Q18" s="179">
        <v>0</v>
      </c>
      <c r="R18" s="193" t="s">
        <v>68</v>
      </c>
    </row>
    <row r="19" spans="1:18" ht="24" customHeight="1" x14ac:dyDescent="0.2">
      <c r="A19" s="149">
        <v>4088</v>
      </c>
      <c r="B19" s="998"/>
      <c r="C19" s="937" t="s">
        <v>3719</v>
      </c>
      <c r="D19" s="145">
        <v>54.155500000000004</v>
      </c>
      <c r="E19" s="185">
        <v>0</v>
      </c>
      <c r="F19" s="180">
        <v>0</v>
      </c>
      <c r="G19" s="920">
        <v>54.155500000000004</v>
      </c>
      <c r="H19" s="903">
        <v>54.155500000000004</v>
      </c>
      <c r="I19" s="903">
        <v>0</v>
      </c>
      <c r="J19" s="191">
        <v>0</v>
      </c>
      <c r="K19" s="185">
        <v>0</v>
      </c>
      <c r="L19" s="146">
        <v>0</v>
      </c>
      <c r="M19" s="146">
        <v>0</v>
      </c>
      <c r="N19" s="180">
        <v>0</v>
      </c>
      <c r="O19" s="185">
        <v>0</v>
      </c>
      <c r="P19" s="146">
        <v>0</v>
      </c>
      <c r="Q19" s="180">
        <v>0</v>
      </c>
      <c r="R19" s="193" t="s">
        <v>68</v>
      </c>
    </row>
    <row r="20" spans="1:18" ht="34.5" customHeight="1" x14ac:dyDescent="0.2">
      <c r="A20" s="149">
        <v>4146</v>
      </c>
      <c r="B20" s="998"/>
      <c r="C20" s="937" t="s">
        <v>3720</v>
      </c>
      <c r="D20" s="145">
        <v>12455.46321</v>
      </c>
      <c r="E20" s="185">
        <v>0</v>
      </c>
      <c r="F20" s="180">
        <v>0</v>
      </c>
      <c r="G20" s="920">
        <v>12455.46321</v>
      </c>
      <c r="H20" s="903">
        <v>4759.4632099999999</v>
      </c>
      <c r="I20" s="903">
        <v>7696</v>
      </c>
      <c r="J20" s="191">
        <v>0</v>
      </c>
      <c r="K20" s="185">
        <v>0</v>
      </c>
      <c r="L20" s="146">
        <v>0</v>
      </c>
      <c r="M20" s="146">
        <v>0</v>
      </c>
      <c r="N20" s="180">
        <v>0</v>
      </c>
      <c r="O20" s="185">
        <v>0</v>
      </c>
      <c r="P20" s="146">
        <v>0</v>
      </c>
      <c r="Q20" s="180">
        <v>0</v>
      </c>
      <c r="R20" s="193" t="s">
        <v>68</v>
      </c>
    </row>
    <row r="21" spans="1:18" ht="34.5" customHeight="1" x14ac:dyDescent="0.2">
      <c r="A21" s="149">
        <v>4355</v>
      </c>
      <c r="B21" s="998"/>
      <c r="C21" s="937" t="s">
        <v>810</v>
      </c>
      <c r="D21" s="145">
        <v>2077837.983</v>
      </c>
      <c r="E21" s="185">
        <v>1304831.94</v>
      </c>
      <c r="F21" s="180">
        <v>227627</v>
      </c>
      <c r="G21" s="920">
        <v>345379.04300000001</v>
      </c>
      <c r="H21" s="903">
        <v>135740.04300000001</v>
      </c>
      <c r="I21" s="903">
        <v>209639</v>
      </c>
      <c r="J21" s="191">
        <v>0</v>
      </c>
      <c r="K21" s="185">
        <v>40000</v>
      </c>
      <c r="L21" s="146">
        <v>40000</v>
      </c>
      <c r="M21" s="146">
        <v>0</v>
      </c>
      <c r="N21" s="180">
        <v>0</v>
      </c>
      <c r="O21" s="185">
        <v>40000</v>
      </c>
      <c r="P21" s="146">
        <v>40000</v>
      </c>
      <c r="Q21" s="180">
        <v>80000</v>
      </c>
      <c r="R21" s="193" t="s">
        <v>68</v>
      </c>
    </row>
    <row r="22" spans="1:18" ht="21" x14ac:dyDescent="0.2">
      <c r="A22" s="149">
        <v>4788</v>
      </c>
      <c r="B22" s="998"/>
      <c r="C22" s="937" t="s">
        <v>811</v>
      </c>
      <c r="D22" s="145">
        <v>95344.006229999999</v>
      </c>
      <c r="E22" s="185">
        <v>55360.837500000001</v>
      </c>
      <c r="F22" s="180">
        <v>5311.8539999999994</v>
      </c>
      <c r="G22" s="920">
        <v>9671.3147300000001</v>
      </c>
      <c r="H22" s="903">
        <v>9671.3147300000001</v>
      </c>
      <c r="I22" s="903">
        <v>0</v>
      </c>
      <c r="J22" s="191">
        <v>0</v>
      </c>
      <c r="K22" s="185">
        <v>5000</v>
      </c>
      <c r="L22" s="146">
        <v>5000</v>
      </c>
      <c r="M22" s="146">
        <v>0</v>
      </c>
      <c r="N22" s="180">
        <v>0</v>
      </c>
      <c r="O22" s="185">
        <v>5000</v>
      </c>
      <c r="P22" s="146">
        <v>5000</v>
      </c>
      <c r="Q22" s="180">
        <v>10000</v>
      </c>
      <c r="R22" s="193" t="s">
        <v>812</v>
      </c>
    </row>
    <row r="23" spans="1:18" ht="24" customHeight="1" x14ac:dyDescent="0.2">
      <c r="A23" s="149">
        <v>5394</v>
      </c>
      <c r="B23" s="998"/>
      <c r="C23" s="937" t="s">
        <v>813</v>
      </c>
      <c r="D23" s="145">
        <v>2517.6999999999998</v>
      </c>
      <c r="E23" s="185">
        <v>950</v>
      </c>
      <c r="F23" s="180">
        <v>700</v>
      </c>
      <c r="G23" s="920">
        <v>867.7</v>
      </c>
      <c r="H23" s="903">
        <v>867.7</v>
      </c>
      <c r="I23" s="903">
        <v>0</v>
      </c>
      <c r="J23" s="191">
        <v>0</v>
      </c>
      <c r="K23" s="185">
        <v>0</v>
      </c>
      <c r="L23" s="146">
        <v>0</v>
      </c>
      <c r="M23" s="146">
        <v>0</v>
      </c>
      <c r="N23" s="180">
        <v>0</v>
      </c>
      <c r="O23" s="185">
        <v>0</v>
      </c>
      <c r="P23" s="146">
        <v>0</v>
      </c>
      <c r="Q23" s="180">
        <v>0</v>
      </c>
      <c r="R23" s="193" t="s">
        <v>68</v>
      </c>
    </row>
    <row r="24" spans="1:18" ht="34.5" customHeight="1" x14ac:dyDescent="0.2">
      <c r="A24" s="149">
        <v>5752</v>
      </c>
      <c r="B24" s="998"/>
      <c r="C24" s="937" t="s">
        <v>814</v>
      </c>
      <c r="D24" s="145">
        <v>45546.162280000004</v>
      </c>
      <c r="E24" s="185">
        <v>246.83395000000002</v>
      </c>
      <c r="F24" s="180">
        <v>82.105760000000004</v>
      </c>
      <c r="G24" s="920">
        <v>447.22257000000002</v>
      </c>
      <c r="H24" s="903">
        <v>447.22257000000002</v>
      </c>
      <c r="I24" s="903">
        <v>0</v>
      </c>
      <c r="J24" s="191">
        <v>0</v>
      </c>
      <c r="K24" s="185">
        <v>8954</v>
      </c>
      <c r="L24" s="146">
        <v>8954</v>
      </c>
      <c r="M24" s="146">
        <v>0</v>
      </c>
      <c r="N24" s="180">
        <v>0</v>
      </c>
      <c r="O24" s="185">
        <v>8954</v>
      </c>
      <c r="P24" s="146">
        <v>8954</v>
      </c>
      <c r="Q24" s="180">
        <v>17908</v>
      </c>
      <c r="R24" s="193" t="s">
        <v>815</v>
      </c>
    </row>
    <row r="25" spans="1:18" ht="24" customHeight="1" x14ac:dyDescent="0.2">
      <c r="A25" s="149">
        <v>5772</v>
      </c>
      <c r="B25" s="998"/>
      <c r="C25" s="937" t="s">
        <v>816</v>
      </c>
      <c r="D25" s="145">
        <v>24106.96745</v>
      </c>
      <c r="E25" s="185">
        <v>84.7</v>
      </c>
      <c r="F25" s="180">
        <v>2432.1</v>
      </c>
      <c r="G25" s="920">
        <v>21590.167450000001</v>
      </c>
      <c r="H25" s="903">
        <v>21590.167450000001</v>
      </c>
      <c r="I25" s="903">
        <v>0</v>
      </c>
      <c r="J25" s="191">
        <v>0</v>
      </c>
      <c r="K25" s="185">
        <v>0</v>
      </c>
      <c r="L25" s="146">
        <v>0</v>
      </c>
      <c r="M25" s="146">
        <v>0</v>
      </c>
      <c r="N25" s="180">
        <v>0</v>
      </c>
      <c r="O25" s="185">
        <v>0</v>
      </c>
      <c r="P25" s="146">
        <v>0</v>
      </c>
      <c r="Q25" s="180">
        <v>0</v>
      </c>
      <c r="R25" s="193" t="s">
        <v>68</v>
      </c>
    </row>
    <row r="26" spans="1:18" ht="24" customHeight="1" x14ac:dyDescent="0.2">
      <c r="A26" s="149">
        <v>5913</v>
      </c>
      <c r="B26" s="998"/>
      <c r="C26" s="937" t="s">
        <v>817</v>
      </c>
      <c r="D26" s="145">
        <v>26331.945039999999</v>
      </c>
      <c r="E26" s="185">
        <v>0</v>
      </c>
      <c r="F26" s="180">
        <v>22561.652859999998</v>
      </c>
      <c r="G26" s="920">
        <v>3770.2921800000004</v>
      </c>
      <c r="H26" s="903">
        <v>3770.2921800000004</v>
      </c>
      <c r="I26" s="903">
        <v>0</v>
      </c>
      <c r="J26" s="191">
        <v>0</v>
      </c>
      <c r="K26" s="185">
        <v>0</v>
      </c>
      <c r="L26" s="146">
        <v>0</v>
      </c>
      <c r="M26" s="146">
        <v>0</v>
      </c>
      <c r="N26" s="180">
        <v>0</v>
      </c>
      <c r="O26" s="185">
        <v>0</v>
      </c>
      <c r="P26" s="146">
        <v>0</v>
      </c>
      <c r="Q26" s="180">
        <v>0</v>
      </c>
      <c r="R26" s="193" t="s">
        <v>68</v>
      </c>
    </row>
    <row r="27" spans="1:18" ht="31.5" x14ac:dyDescent="0.2">
      <c r="A27" s="149">
        <v>5934</v>
      </c>
      <c r="B27" s="998"/>
      <c r="C27" s="937" t="s">
        <v>818</v>
      </c>
      <c r="D27" s="145">
        <v>8691.7099999999991</v>
      </c>
      <c r="E27" s="185">
        <v>0</v>
      </c>
      <c r="F27" s="180">
        <v>5727.21</v>
      </c>
      <c r="G27" s="920">
        <v>2964.5</v>
      </c>
      <c r="H27" s="903">
        <v>2964.5</v>
      </c>
      <c r="I27" s="903">
        <v>0</v>
      </c>
      <c r="J27" s="191">
        <v>0</v>
      </c>
      <c r="K27" s="185">
        <v>0</v>
      </c>
      <c r="L27" s="146">
        <v>0</v>
      </c>
      <c r="M27" s="146">
        <v>0</v>
      </c>
      <c r="N27" s="180">
        <v>0</v>
      </c>
      <c r="O27" s="185">
        <v>0</v>
      </c>
      <c r="P27" s="146">
        <v>0</v>
      </c>
      <c r="Q27" s="180">
        <v>0</v>
      </c>
      <c r="R27" s="193" t="s">
        <v>68</v>
      </c>
    </row>
    <row r="28" spans="1:18" ht="34.5" customHeight="1" x14ac:dyDescent="0.2">
      <c r="A28" s="149">
        <v>5950</v>
      </c>
      <c r="B28" s="998"/>
      <c r="C28" s="937" t="s">
        <v>3729</v>
      </c>
      <c r="D28" s="145">
        <v>42000</v>
      </c>
      <c r="E28" s="185">
        <v>0</v>
      </c>
      <c r="F28" s="180">
        <v>0</v>
      </c>
      <c r="G28" s="920">
        <v>41450</v>
      </c>
      <c r="H28" s="903">
        <v>41450</v>
      </c>
      <c r="I28" s="903">
        <v>0</v>
      </c>
      <c r="J28" s="191">
        <v>0</v>
      </c>
      <c r="K28" s="185">
        <v>550</v>
      </c>
      <c r="L28" s="146">
        <v>550</v>
      </c>
      <c r="M28" s="146">
        <v>0</v>
      </c>
      <c r="N28" s="180">
        <v>0</v>
      </c>
      <c r="O28" s="185">
        <v>0</v>
      </c>
      <c r="P28" s="146">
        <v>0</v>
      </c>
      <c r="Q28" s="180">
        <v>0</v>
      </c>
      <c r="R28" s="193" t="s">
        <v>68</v>
      </c>
    </row>
    <row r="29" spans="1:18" ht="34.5" customHeight="1" x14ac:dyDescent="0.2">
      <c r="A29" s="149">
        <v>5951</v>
      </c>
      <c r="B29" s="998"/>
      <c r="C29" s="937" t="s">
        <v>3730</v>
      </c>
      <c r="D29" s="145">
        <v>21100</v>
      </c>
      <c r="E29" s="185">
        <v>0</v>
      </c>
      <c r="F29" s="180">
        <v>0</v>
      </c>
      <c r="G29" s="920">
        <v>21100</v>
      </c>
      <c r="H29" s="903">
        <v>21100</v>
      </c>
      <c r="I29" s="938">
        <v>0</v>
      </c>
      <c r="J29" s="939">
        <v>0</v>
      </c>
      <c r="K29" s="185">
        <v>0</v>
      </c>
      <c r="L29" s="940">
        <v>0</v>
      </c>
      <c r="M29" s="940">
        <v>0</v>
      </c>
      <c r="N29" s="941">
        <v>0</v>
      </c>
      <c r="O29" s="185">
        <v>0</v>
      </c>
      <c r="P29" s="146">
        <v>0</v>
      </c>
      <c r="Q29" s="180">
        <v>0</v>
      </c>
      <c r="R29" s="193" t="s">
        <v>68</v>
      </c>
    </row>
    <row r="30" spans="1:18" ht="35.25" customHeight="1" thickBot="1" x14ac:dyDescent="0.25">
      <c r="A30" s="149">
        <v>5954</v>
      </c>
      <c r="B30" s="1004"/>
      <c r="C30" s="937" t="s">
        <v>3731</v>
      </c>
      <c r="D30" s="145">
        <v>2981489.7600699998</v>
      </c>
      <c r="E30" s="905">
        <v>0</v>
      </c>
      <c r="F30" s="906">
        <v>0</v>
      </c>
      <c r="G30" s="921">
        <v>31.250070000000001</v>
      </c>
      <c r="H30" s="907">
        <v>31.250070000000001</v>
      </c>
      <c r="I30" s="903">
        <v>0</v>
      </c>
      <c r="J30" s="191">
        <v>0</v>
      </c>
      <c r="K30" s="905">
        <v>27360.51</v>
      </c>
      <c r="L30" s="146">
        <v>27360.51</v>
      </c>
      <c r="M30" s="146">
        <v>0</v>
      </c>
      <c r="N30" s="180">
        <v>0</v>
      </c>
      <c r="O30" s="905">
        <v>29993</v>
      </c>
      <c r="P30" s="909">
        <v>64999</v>
      </c>
      <c r="Q30" s="906">
        <v>2859106</v>
      </c>
      <c r="R30" s="193" t="s">
        <v>68</v>
      </c>
    </row>
    <row r="31" spans="1:18" s="154" customFormat="1" ht="15.75" customHeight="1" thickBot="1" x14ac:dyDescent="0.25">
      <c r="A31" s="147"/>
      <c r="B31" s="994" t="s">
        <v>819</v>
      </c>
      <c r="C31" s="1005"/>
      <c r="D31" s="148">
        <f>SUM(D18:D30)</f>
        <v>5747884.8527799994</v>
      </c>
      <c r="E31" s="187">
        <f>SUM(E18:E30)</f>
        <v>1361474.3114499997</v>
      </c>
      <c r="F31" s="188">
        <f>SUM(F18:F30)</f>
        <v>264441.92262000003</v>
      </c>
      <c r="G31" s="187">
        <f>SUM(G18:G30)</f>
        <v>460790.24871000001</v>
      </c>
      <c r="H31" s="189">
        <f>SUM(H18:H30)</f>
        <v>243455.24871000004</v>
      </c>
      <c r="I31" s="189">
        <f t="shared" ref="I31:Q31" si="2">SUM(I18:I30)</f>
        <v>217335</v>
      </c>
      <c r="J31" s="188">
        <f t="shared" si="2"/>
        <v>0</v>
      </c>
      <c r="K31" s="187">
        <f t="shared" si="2"/>
        <v>83093.37</v>
      </c>
      <c r="L31" s="189">
        <f t="shared" si="2"/>
        <v>83093.37</v>
      </c>
      <c r="M31" s="189">
        <f t="shared" si="2"/>
        <v>0</v>
      </c>
      <c r="N31" s="188">
        <f t="shared" si="2"/>
        <v>0</v>
      </c>
      <c r="O31" s="187">
        <f t="shared" si="2"/>
        <v>214940</v>
      </c>
      <c r="P31" s="189">
        <f t="shared" si="2"/>
        <v>396131</v>
      </c>
      <c r="Q31" s="188">
        <f t="shared" si="2"/>
        <v>2967014</v>
      </c>
      <c r="R31" s="152"/>
    </row>
    <row r="32" spans="1:18" ht="18" customHeight="1" thickBot="1" x14ac:dyDescent="0.2">
      <c r="A32" s="143"/>
      <c r="B32" s="999" t="s">
        <v>917</v>
      </c>
      <c r="C32" s="1000"/>
      <c r="D32" s="1000"/>
      <c r="E32" s="1000"/>
      <c r="F32" s="1000"/>
      <c r="G32" s="1000"/>
      <c r="H32" s="1000"/>
      <c r="I32" s="1000"/>
      <c r="J32" s="1000"/>
      <c r="K32" s="1000"/>
      <c r="L32" s="1000"/>
      <c r="M32" s="1000"/>
      <c r="N32" s="1000"/>
      <c r="O32" s="1000"/>
      <c r="P32" s="1000"/>
      <c r="Q32" s="1000"/>
      <c r="R32" s="1001"/>
    </row>
    <row r="33" spans="1:18" ht="15" customHeight="1" x14ac:dyDescent="0.2">
      <c r="A33" s="155">
        <v>4060</v>
      </c>
      <c r="B33" s="1006"/>
      <c r="C33" s="937" t="s">
        <v>3786</v>
      </c>
      <c r="D33" s="145">
        <v>15501.793</v>
      </c>
      <c r="E33" s="183">
        <v>0</v>
      </c>
      <c r="F33" s="179">
        <v>0</v>
      </c>
      <c r="G33" s="919">
        <v>8156.5829999999996</v>
      </c>
      <c r="H33" s="902">
        <v>8156.5829999999996</v>
      </c>
      <c r="I33" s="903">
        <v>0</v>
      </c>
      <c r="J33" s="191">
        <v>0</v>
      </c>
      <c r="K33" s="183">
        <v>7345.21</v>
      </c>
      <c r="L33" s="146">
        <v>7345.21</v>
      </c>
      <c r="M33" s="184">
        <v>0</v>
      </c>
      <c r="N33" s="179">
        <v>0</v>
      </c>
      <c r="O33" s="183">
        <v>0</v>
      </c>
      <c r="P33" s="184">
        <v>0</v>
      </c>
      <c r="Q33" s="179">
        <v>0</v>
      </c>
      <c r="R33" s="193" t="s">
        <v>68</v>
      </c>
    </row>
    <row r="34" spans="1:18" ht="24" customHeight="1" x14ac:dyDescent="0.2">
      <c r="A34" s="156">
        <v>4984</v>
      </c>
      <c r="B34" s="1007"/>
      <c r="C34" s="937" t="s">
        <v>820</v>
      </c>
      <c r="D34" s="145">
        <v>48432.875379999998</v>
      </c>
      <c r="E34" s="185">
        <v>46300.39198</v>
      </c>
      <c r="F34" s="180">
        <v>368.9837</v>
      </c>
      <c r="G34" s="920">
        <v>1549.4896999999999</v>
      </c>
      <c r="H34" s="903">
        <v>1549.4896999999999</v>
      </c>
      <c r="I34" s="903">
        <v>0</v>
      </c>
      <c r="J34" s="191">
        <v>0</v>
      </c>
      <c r="K34" s="185">
        <v>214.01</v>
      </c>
      <c r="L34" s="146">
        <v>214.01</v>
      </c>
      <c r="M34" s="146">
        <v>0</v>
      </c>
      <c r="N34" s="180">
        <v>0</v>
      </c>
      <c r="O34" s="185">
        <v>0</v>
      </c>
      <c r="P34" s="146">
        <v>0</v>
      </c>
      <c r="Q34" s="180">
        <v>0</v>
      </c>
      <c r="R34" s="193" t="s">
        <v>68</v>
      </c>
    </row>
    <row r="35" spans="1:18" ht="24" customHeight="1" x14ac:dyDescent="0.2">
      <c r="A35" s="157">
        <v>5179</v>
      </c>
      <c r="B35" s="1007"/>
      <c r="C35" s="937" t="s">
        <v>821</v>
      </c>
      <c r="D35" s="145">
        <v>1896.2270000000001</v>
      </c>
      <c r="E35" s="185">
        <v>1436</v>
      </c>
      <c r="F35" s="180">
        <v>39</v>
      </c>
      <c r="G35" s="920">
        <v>3.7469999999999999</v>
      </c>
      <c r="H35" s="903">
        <v>3.7469999999999999</v>
      </c>
      <c r="I35" s="903">
        <v>0</v>
      </c>
      <c r="J35" s="191">
        <v>0</v>
      </c>
      <c r="K35" s="185">
        <v>417.48</v>
      </c>
      <c r="L35" s="146">
        <v>417.48</v>
      </c>
      <c r="M35" s="146">
        <v>0</v>
      </c>
      <c r="N35" s="180">
        <v>0</v>
      </c>
      <c r="O35" s="185">
        <v>0</v>
      </c>
      <c r="P35" s="146">
        <v>0</v>
      </c>
      <c r="Q35" s="180">
        <v>0</v>
      </c>
      <c r="R35" s="193" t="s">
        <v>68</v>
      </c>
    </row>
    <row r="36" spans="1:18" ht="24" customHeight="1" x14ac:dyDescent="0.2">
      <c r="A36" s="155">
        <v>5609</v>
      </c>
      <c r="B36" s="1007"/>
      <c r="C36" s="937" t="s">
        <v>822</v>
      </c>
      <c r="D36" s="145">
        <v>4854.70046</v>
      </c>
      <c r="E36" s="185">
        <v>4668.3715499999998</v>
      </c>
      <c r="F36" s="180">
        <v>140.38399999999999</v>
      </c>
      <c r="G36" s="920">
        <v>45.94491</v>
      </c>
      <c r="H36" s="903">
        <v>45.94491</v>
      </c>
      <c r="I36" s="903">
        <v>0</v>
      </c>
      <c r="J36" s="191">
        <v>0</v>
      </c>
      <c r="K36" s="185">
        <v>0</v>
      </c>
      <c r="L36" s="146">
        <v>0</v>
      </c>
      <c r="M36" s="146">
        <v>0</v>
      </c>
      <c r="N36" s="180">
        <v>0</v>
      </c>
      <c r="O36" s="185">
        <v>0</v>
      </c>
      <c r="P36" s="146">
        <v>0</v>
      </c>
      <c r="Q36" s="180">
        <v>0</v>
      </c>
      <c r="R36" s="193" t="s">
        <v>68</v>
      </c>
    </row>
    <row r="37" spans="1:18" ht="24" customHeight="1" x14ac:dyDescent="0.2">
      <c r="A37" s="157">
        <v>5698</v>
      </c>
      <c r="B37" s="1007"/>
      <c r="C37" s="937" t="s">
        <v>1105</v>
      </c>
      <c r="D37" s="145">
        <v>352.09305999999998</v>
      </c>
      <c r="E37" s="185">
        <v>0</v>
      </c>
      <c r="F37" s="180">
        <v>0</v>
      </c>
      <c r="G37" s="920">
        <v>352.09305999999998</v>
      </c>
      <c r="H37" s="903">
        <v>352.09305999999998</v>
      </c>
      <c r="I37" s="903">
        <v>0</v>
      </c>
      <c r="J37" s="191">
        <v>0</v>
      </c>
      <c r="K37" s="185">
        <v>0</v>
      </c>
      <c r="L37" s="146">
        <v>0</v>
      </c>
      <c r="M37" s="146">
        <v>0</v>
      </c>
      <c r="N37" s="180">
        <v>0</v>
      </c>
      <c r="O37" s="185">
        <v>0</v>
      </c>
      <c r="P37" s="146">
        <v>0</v>
      </c>
      <c r="Q37" s="180">
        <v>0</v>
      </c>
      <c r="R37" s="193" t="s">
        <v>68</v>
      </c>
    </row>
    <row r="38" spans="1:18" ht="15" customHeight="1" x14ac:dyDescent="0.2">
      <c r="A38" s="157">
        <v>5780</v>
      </c>
      <c r="B38" s="1007"/>
      <c r="C38" s="937" t="s">
        <v>823</v>
      </c>
      <c r="D38" s="145">
        <v>1278.48912</v>
      </c>
      <c r="E38" s="185">
        <v>100</v>
      </c>
      <c r="F38" s="180">
        <v>131.16399999999999</v>
      </c>
      <c r="G38" s="920">
        <v>891.03512000000001</v>
      </c>
      <c r="H38" s="903">
        <v>891.03512000000001</v>
      </c>
      <c r="I38" s="903">
        <v>0</v>
      </c>
      <c r="J38" s="191">
        <v>0</v>
      </c>
      <c r="K38" s="185">
        <v>156.29</v>
      </c>
      <c r="L38" s="146">
        <v>156.29</v>
      </c>
      <c r="M38" s="146">
        <v>0</v>
      </c>
      <c r="N38" s="180">
        <v>0</v>
      </c>
      <c r="O38" s="185">
        <v>0</v>
      </c>
      <c r="P38" s="146">
        <v>0</v>
      </c>
      <c r="Q38" s="180">
        <v>0</v>
      </c>
      <c r="R38" s="193" t="s">
        <v>68</v>
      </c>
    </row>
    <row r="39" spans="1:18" ht="24.75" customHeight="1" thickBot="1" x14ac:dyDescent="0.25">
      <c r="A39" s="157">
        <v>5908</v>
      </c>
      <c r="B39" s="1008"/>
      <c r="C39" s="937" t="s">
        <v>824</v>
      </c>
      <c r="D39" s="145">
        <v>2395.0010600000001</v>
      </c>
      <c r="E39" s="905">
        <v>0</v>
      </c>
      <c r="F39" s="906">
        <v>1614.0430699999999</v>
      </c>
      <c r="G39" s="921">
        <v>668.5979900000001</v>
      </c>
      <c r="H39" s="903">
        <v>668.5979900000001</v>
      </c>
      <c r="I39" s="903">
        <v>0</v>
      </c>
      <c r="J39" s="191">
        <v>0</v>
      </c>
      <c r="K39" s="905">
        <v>112.36</v>
      </c>
      <c r="L39" s="146">
        <v>112.36</v>
      </c>
      <c r="M39" s="146">
        <v>0</v>
      </c>
      <c r="N39" s="180">
        <v>0</v>
      </c>
      <c r="O39" s="905">
        <v>0</v>
      </c>
      <c r="P39" s="146">
        <v>0</v>
      </c>
      <c r="Q39" s="180">
        <v>0</v>
      </c>
      <c r="R39" s="193" t="s">
        <v>68</v>
      </c>
    </row>
    <row r="40" spans="1:18" ht="15.75" customHeight="1" thickBot="1" x14ac:dyDescent="0.25">
      <c r="A40" s="147"/>
      <c r="B40" s="994" t="s">
        <v>825</v>
      </c>
      <c r="C40" s="1005" t="s">
        <v>825</v>
      </c>
      <c r="D40" s="148">
        <f>SUM(D33:D39)</f>
        <v>74711.179079999987</v>
      </c>
      <c r="E40" s="187">
        <f>SUM(E33:E39)</f>
        <v>52504.763529999997</v>
      </c>
      <c r="F40" s="188">
        <f>SUM(F33:F39)</f>
        <v>2293.5747700000002</v>
      </c>
      <c r="G40" s="187">
        <f>SUM(G33:G39)</f>
        <v>11667.490779999998</v>
      </c>
      <c r="H40" s="189">
        <f>SUM(H33:H39)</f>
        <v>11667.490779999998</v>
      </c>
      <c r="I40" s="189">
        <f t="shared" ref="I40:Q40" si="3">SUM(I33:I39)</f>
        <v>0</v>
      </c>
      <c r="J40" s="188">
        <f t="shared" si="3"/>
        <v>0</v>
      </c>
      <c r="K40" s="187">
        <f t="shared" si="3"/>
        <v>8245.35</v>
      </c>
      <c r="L40" s="189">
        <f t="shared" si="3"/>
        <v>8245.35</v>
      </c>
      <c r="M40" s="189">
        <f t="shared" si="3"/>
        <v>0</v>
      </c>
      <c r="N40" s="188">
        <f t="shared" si="3"/>
        <v>0</v>
      </c>
      <c r="O40" s="187">
        <f t="shared" si="3"/>
        <v>0</v>
      </c>
      <c r="P40" s="189">
        <f t="shared" si="3"/>
        <v>0</v>
      </c>
      <c r="Q40" s="188">
        <f t="shared" si="3"/>
        <v>0</v>
      </c>
      <c r="R40" s="152"/>
    </row>
    <row r="41" spans="1:18" ht="18" customHeight="1" thickBot="1" x14ac:dyDescent="0.2">
      <c r="A41" s="143"/>
      <c r="B41" s="999" t="s">
        <v>826</v>
      </c>
      <c r="C41" s="1000"/>
      <c r="D41" s="1000"/>
      <c r="E41" s="1000"/>
      <c r="F41" s="1000"/>
      <c r="G41" s="1000"/>
      <c r="H41" s="1000"/>
      <c r="I41" s="1000"/>
      <c r="J41" s="1000"/>
      <c r="K41" s="1000"/>
      <c r="L41" s="1000"/>
      <c r="M41" s="1000"/>
      <c r="N41" s="1000"/>
      <c r="O41" s="1000"/>
      <c r="P41" s="1000"/>
      <c r="Q41" s="1000"/>
      <c r="R41" s="1001"/>
    </row>
    <row r="42" spans="1:18" ht="34.5" customHeight="1" x14ac:dyDescent="0.2">
      <c r="A42" s="153">
        <v>4724</v>
      </c>
      <c r="B42" s="993"/>
      <c r="C42" s="937" t="s">
        <v>827</v>
      </c>
      <c r="D42" s="145">
        <v>41852.106619999999</v>
      </c>
      <c r="E42" s="183">
        <v>6409.7614999999996</v>
      </c>
      <c r="F42" s="179">
        <v>42.35</v>
      </c>
      <c r="G42" s="919">
        <v>59.375120000000003</v>
      </c>
      <c r="H42" s="902">
        <v>59.375120000000003</v>
      </c>
      <c r="I42" s="903">
        <v>0</v>
      </c>
      <c r="J42" s="191">
        <v>0</v>
      </c>
      <c r="K42" s="183">
        <v>340.62</v>
      </c>
      <c r="L42" s="146">
        <v>340.62</v>
      </c>
      <c r="M42" s="146">
        <v>0</v>
      </c>
      <c r="N42" s="180">
        <v>0</v>
      </c>
      <c r="O42" s="183">
        <v>0</v>
      </c>
      <c r="P42" s="184">
        <v>0</v>
      </c>
      <c r="Q42" s="179">
        <v>35000</v>
      </c>
      <c r="R42" s="193" t="s">
        <v>68</v>
      </c>
    </row>
    <row r="43" spans="1:18" ht="24" customHeight="1" x14ac:dyDescent="0.2">
      <c r="A43" s="153">
        <v>4854</v>
      </c>
      <c r="B43" s="993"/>
      <c r="C43" s="937" t="s">
        <v>828</v>
      </c>
      <c r="D43" s="145">
        <v>63548.294990000002</v>
      </c>
      <c r="E43" s="185">
        <v>27330.094849999998</v>
      </c>
      <c r="F43" s="180">
        <v>406.90659999999997</v>
      </c>
      <c r="G43" s="920">
        <v>35811.293540000006</v>
      </c>
      <c r="H43" s="903">
        <v>35811.293540000006</v>
      </c>
      <c r="I43" s="903">
        <v>0</v>
      </c>
      <c r="J43" s="191">
        <v>0</v>
      </c>
      <c r="K43" s="185">
        <v>0</v>
      </c>
      <c r="L43" s="146">
        <v>0</v>
      </c>
      <c r="M43" s="146">
        <v>0</v>
      </c>
      <c r="N43" s="180">
        <v>0</v>
      </c>
      <c r="O43" s="185">
        <v>0</v>
      </c>
      <c r="P43" s="146">
        <v>0</v>
      </c>
      <c r="Q43" s="180">
        <v>0</v>
      </c>
      <c r="R43" s="193" t="s">
        <v>812</v>
      </c>
    </row>
    <row r="44" spans="1:18" ht="15" customHeight="1" x14ac:dyDescent="0.2">
      <c r="A44" s="153">
        <v>5250</v>
      </c>
      <c r="B44" s="993"/>
      <c r="C44" s="937" t="s">
        <v>3837</v>
      </c>
      <c r="D44" s="145">
        <v>71489.239360000007</v>
      </c>
      <c r="E44" s="185">
        <v>0</v>
      </c>
      <c r="F44" s="180">
        <v>0</v>
      </c>
      <c r="G44" s="920">
        <v>25239.23936</v>
      </c>
      <c r="H44" s="903">
        <v>20408.23936</v>
      </c>
      <c r="I44" s="903">
        <v>4831</v>
      </c>
      <c r="J44" s="191">
        <v>0</v>
      </c>
      <c r="K44" s="185">
        <v>9250</v>
      </c>
      <c r="L44" s="146">
        <v>9250</v>
      </c>
      <c r="M44" s="146">
        <v>0</v>
      </c>
      <c r="N44" s="180">
        <v>0</v>
      </c>
      <c r="O44" s="185">
        <v>9250</v>
      </c>
      <c r="P44" s="146">
        <v>9250</v>
      </c>
      <c r="Q44" s="180">
        <v>18500</v>
      </c>
      <c r="R44" s="193" t="s">
        <v>68</v>
      </c>
    </row>
    <row r="45" spans="1:18" ht="24" customHeight="1" x14ac:dyDescent="0.2">
      <c r="A45" s="158">
        <v>5254</v>
      </c>
      <c r="B45" s="993"/>
      <c r="C45" s="937" t="s">
        <v>829</v>
      </c>
      <c r="D45" s="145">
        <v>25961.85512</v>
      </c>
      <c r="E45" s="185">
        <v>5985.85</v>
      </c>
      <c r="F45" s="180">
        <v>12980</v>
      </c>
      <c r="G45" s="920">
        <v>59.375120000000003</v>
      </c>
      <c r="H45" s="903">
        <v>59.375120000000003</v>
      </c>
      <c r="I45" s="903">
        <v>0</v>
      </c>
      <c r="J45" s="191">
        <v>0</v>
      </c>
      <c r="K45" s="185">
        <v>3142.63</v>
      </c>
      <c r="L45" s="146">
        <v>3142.63</v>
      </c>
      <c r="M45" s="146">
        <v>0</v>
      </c>
      <c r="N45" s="180">
        <v>0</v>
      </c>
      <c r="O45" s="185">
        <v>1309</v>
      </c>
      <c r="P45" s="146">
        <v>1309</v>
      </c>
      <c r="Q45" s="180">
        <v>1176</v>
      </c>
      <c r="R45" s="193" t="s">
        <v>68</v>
      </c>
    </row>
    <row r="46" spans="1:18" ht="34.5" customHeight="1" x14ac:dyDescent="0.2">
      <c r="A46" s="158">
        <v>5633</v>
      </c>
      <c r="B46" s="993"/>
      <c r="C46" s="937" t="s">
        <v>830</v>
      </c>
      <c r="D46" s="145">
        <v>2722</v>
      </c>
      <c r="E46" s="185">
        <v>926</v>
      </c>
      <c r="F46" s="180">
        <v>1336</v>
      </c>
      <c r="G46" s="920">
        <v>460</v>
      </c>
      <c r="H46" s="903">
        <v>0</v>
      </c>
      <c r="I46" s="903">
        <v>460</v>
      </c>
      <c r="J46" s="191">
        <v>0</v>
      </c>
      <c r="K46" s="185">
        <v>0</v>
      </c>
      <c r="L46" s="146">
        <v>0</v>
      </c>
      <c r="M46" s="146">
        <v>0</v>
      </c>
      <c r="N46" s="180">
        <v>0</v>
      </c>
      <c r="O46" s="185">
        <v>0</v>
      </c>
      <c r="P46" s="146">
        <v>0</v>
      </c>
      <c r="Q46" s="180">
        <v>0</v>
      </c>
      <c r="R46" s="193" t="s">
        <v>68</v>
      </c>
    </row>
    <row r="47" spans="1:18" ht="34.5" customHeight="1" x14ac:dyDescent="0.2">
      <c r="A47" s="158">
        <v>5635</v>
      </c>
      <c r="B47" s="993"/>
      <c r="C47" s="937" t="s">
        <v>831</v>
      </c>
      <c r="D47" s="145">
        <v>68203.756999999998</v>
      </c>
      <c r="E47" s="185">
        <v>538.45000000000005</v>
      </c>
      <c r="F47" s="180">
        <v>2665.26</v>
      </c>
      <c r="G47" s="920">
        <v>10181.727000000001</v>
      </c>
      <c r="H47" s="903">
        <v>10181.727000000001</v>
      </c>
      <c r="I47" s="903">
        <v>0</v>
      </c>
      <c r="J47" s="191">
        <v>0</v>
      </c>
      <c r="K47" s="185">
        <v>37644.32</v>
      </c>
      <c r="L47" s="146">
        <v>37644.32</v>
      </c>
      <c r="M47" s="146">
        <v>0</v>
      </c>
      <c r="N47" s="180">
        <v>0</v>
      </c>
      <c r="O47" s="185">
        <v>17174</v>
      </c>
      <c r="P47" s="146">
        <v>0</v>
      </c>
      <c r="Q47" s="180">
        <v>0</v>
      </c>
      <c r="R47" s="193" t="s">
        <v>5036</v>
      </c>
    </row>
    <row r="48" spans="1:18" ht="34.5" customHeight="1" x14ac:dyDescent="0.2">
      <c r="A48" s="158">
        <v>5842</v>
      </c>
      <c r="B48" s="993"/>
      <c r="C48" s="937" t="s">
        <v>832</v>
      </c>
      <c r="D48" s="145">
        <v>18128.82055</v>
      </c>
      <c r="E48" s="185">
        <v>0</v>
      </c>
      <c r="F48" s="180">
        <v>12545.38859</v>
      </c>
      <c r="G48" s="920">
        <v>5137.6319599999997</v>
      </c>
      <c r="H48" s="903">
        <v>5137.6319599999997</v>
      </c>
      <c r="I48" s="903">
        <v>0</v>
      </c>
      <c r="J48" s="191">
        <v>0</v>
      </c>
      <c r="K48" s="185">
        <v>0</v>
      </c>
      <c r="L48" s="146">
        <v>0</v>
      </c>
      <c r="M48" s="146">
        <v>0</v>
      </c>
      <c r="N48" s="180">
        <v>0</v>
      </c>
      <c r="O48" s="185">
        <v>0</v>
      </c>
      <c r="P48" s="146">
        <v>0</v>
      </c>
      <c r="Q48" s="180">
        <v>0</v>
      </c>
      <c r="R48" s="193" t="s">
        <v>5030</v>
      </c>
    </row>
    <row r="49" spans="1:18" ht="34.5" customHeight="1" x14ac:dyDescent="0.2">
      <c r="A49" s="158">
        <v>5843</v>
      </c>
      <c r="B49" s="993"/>
      <c r="C49" s="937" t="s">
        <v>833</v>
      </c>
      <c r="D49" s="145">
        <v>8820.0076399999998</v>
      </c>
      <c r="E49" s="185">
        <v>0</v>
      </c>
      <c r="F49" s="180">
        <v>2000</v>
      </c>
      <c r="G49" s="920">
        <v>3528.30764</v>
      </c>
      <c r="H49" s="903">
        <v>3528.30764</v>
      </c>
      <c r="I49" s="903">
        <v>0</v>
      </c>
      <c r="J49" s="191">
        <v>0</v>
      </c>
      <c r="K49" s="185">
        <v>2671.7</v>
      </c>
      <c r="L49" s="146">
        <v>2671.7</v>
      </c>
      <c r="M49" s="146">
        <v>0</v>
      </c>
      <c r="N49" s="180">
        <v>0</v>
      </c>
      <c r="O49" s="185">
        <v>0</v>
      </c>
      <c r="P49" s="146">
        <v>0</v>
      </c>
      <c r="Q49" s="180">
        <v>0</v>
      </c>
      <c r="R49" s="193" t="s">
        <v>5030</v>
      </c>
    </row>
    <row r="50" spans="1:18" ht="34.5" customHeight="1" x14ac:dyDescent="0.2">
      <c r="A50" s="158">
        <v>5844</v>
      </c>
      <c r="B50" s="993"/>
      <c r="C50" s="937" t="s">
        <v>834</v>
      </c>
      <c r="D50" s="145">
        <v>4935.49</v>
      </c>
      <c r="E50" s="185">
        <v>0</v>
      </c>
      <c r="F50" s="180">
        <v>1082.9692</v>
      </c>
      <c r="G50" s="920">
        <v>3617.0308</v>
      </c>
      <c r="H50" s="903">
        <v>3617.0308</v>
      </c>
      <c r="I50" s="903">
        <v>0</v>
      </c>
      <c r="J50" s="191">
        <v>0</v>
      </c>
      <c r="K50" s="185">
        <v>0</v>
      </c>
      <c r="L50" s="146">
        <v>0</v>
      </c>
      <c r="M50" s="146">
        <v>0</v>
      </c>
      <c r="N50" s="180">
        <v>0</v>
      </c>
      <c r="O50" s="185">
        <v>0</v>
      </c>
      <c r="P50" s="146">
        <v>0</v>
      </c>
      <c r="Q50" s="180">
        <v>0</v>
      </c>
      <c r="R50" s="193" t="s">
        <v>5030</v>
      </c>
    </row>
    <row r="51" spans="1:18" ht="34.5" customHeight="1" x14ac:dyDescent="0.2">
      <c r="A51" s="158">
        <v>5845</v>
      </c>
      <c r="B51" s="993"/>
      <c r="C51" s="937" t="s">
        <v>835</v>
      </c>
      <c r="D51" s="145">
        <v>7696.85</v>
      </c>
      <c r="E51" s="185">
        <v>0</v>
      </c>
      <c r="F51" s="180">
        <v>1742.12239</v>
      </c>
      <c r="G51" s="920">
        <v>3257.87761</v>
      </c>
      <c r="H51" s="903">
        <v>3257.87761</v>
      </c>
      <c r="I51" s="903">
        <v>0</v>
      </c>
      <c r="J51" s="191">
        <v>0</v>
      </c>
      <c r="K51" s="185">
        <v>0</v>
      </c>
      <c r="L51" s="146">
        <v>0</v>
      </c>
      <c r="M51" s="146">
        <v>0</v>
      </c>
      <c r="N51" s="180">
        <v>0</v>
      </c>
      <c r="O51" s="185">
        <v>0</v>
      </c>
      <c r="P51" s="146">
        <v>0</v>
      </c>
      <c r="Q51" s="180">
        <v>0</v>
      </c>
      <c r="R51" s="193" t="s">
        <v>5030</v>
      </c>
    </row>
    <row r="52" spans="1:18" ht="24" customHeight="1" x14ac:dyDescent="0.2">
      <c r="A52" s="158">
        <v>5847</v>
      </c>
      <c r="B52" s="993"/>
      <c r="C52" s="937" t="s">
        <v>836</v>
      </c>
      <c r="D52" s="145">
        <v>31000.011269999999</v>
      </c>
      <c r="E52" s="185">
        <v>0</v>
      </c>
      <c r="F52" s="180">
        <v>1639.6357499999999</v>
      </c>
      <c r="G52" s="920">
        <v>7581.7755200000011</v>
      </c>
      <c r="H52" s="903">
        <v>7581.7755200000011</v>
      </c>
      <c r="I52" s="938">
        <v>0</v>
      </c>
      <c r="J52" s="939">
        <v>0</v>
      </c>
      <c r="K52" s="185">
        <v>21778.6</v>
      </c>
      <c r="L52" s="146">
        <v>21778.6</v>
      </c>
      <c r="M52" s="146">
        <v>0</v>
      </c>
      <c r="N52" s="180">
        <v>0</v>
      </c>
      <c r="O52" s="185">
        <v>0</v>
      </c>
      <c r="P52" s="146">
        <v>0</v>
      </c>
      <c r="Q52" s="180">
        <v>0</v>
      </c>
      <c r="R52" s="193" t="s">
        <v>68</v>
      </c>
    </row>
    <row r="53" spans="1:18" ht="24" customHeight="1" x14ac:dyDescent="0.2">
      <c r="A53" s="158">
        <v>5848</v>
      </c>
      <c r="B53" s="993"/>
      <c r="C53" s="937" t="s">
        <v>837</v>
      </c>
      <c r="D53" s="145">
        <v>99999.99467</v>
      </c>
      <c r="E53" s="185">
        <v>0</v>
      </c>
      <c r="F53" s="180">
        <v>57.180970000000002</v>
      </c>
      <c r="G53" s="920">
        <v>1760.5137</v>
      </c>
      <c r="H53" s="903">
        <v>1760.5137</v>
      </c>
      <c r="I53" s="903">
        <v>0</v>
      </c>
      <c r="J53" s="191">
        <v>0</v>
      </c>
      <c r="K53" s="185">
        <v>1745.3</v>
      </c>
      <c r="L53" s="146">
        <v>1745.3</v>
      </c>
      <c r="M53" s="146">
        <v>0</v>
      </c>
      <c r="N53" s="180">
        <v>0</v>
      </c>
      <c r="O53" s="185">
        <v>1437</v>
      </c>
      <c r="P53" s="146">
        <v>30000</v>
      </c>
      <c r="Q53" s="180">
        <v>65000</v>
      </c>
      <c r="R53" s="193" t="s">
        <v>68</v>
      </c>
    </row>
    <row r="54" spans="1:18" ht="24" customHeight="1" x14ac:dyDescent="0.2">
      <c r="A54" s="158">
        <v>5849</v>
      </c>
      <c r="B54" s="993"/>
      <c r="C54" s="937" t="s">
        <v>838</v>
      </c>
      <c r="D54" s="145">
        <v>4195.1708799999997</v>
      </c>
      <c r="E54" s="185">
        <v>0</v>
      </c>
      <c r="F54" s="180">
        <v>1499.1258799999998</v>
      </c>
      <c r="G54" s="920">
        <v>2696.0450000000001</v>
      </c>
      <c r="H54" s="903">
        <v>2696.0450000000001</v>
      </c>
      <c r="I54" s="903">
        <v>0</v>
      </c>
      <c r="J54" s="191">
        <v>0</v>
      </c>
      <c r="K54" s="185">
        <v>0</v>
      </c>
      <c r="L54" s="146">
        <v>0</v>
      </c>
      <c r="M54" s="146">
        <v>0</v>
      </c>
      <c r="N54" s="180">
        <v>0</v>
      </c>
      <c r="O54" s="185">
        <v>0</v>
      </c>
      <c r="P54" s="146">
        <v>0</v>
      </c>
      <c r="Q54" s="180">
        <v>0</v>
      </c>
      <c r="R54" s="193" t="s">
        <v>68</v>
      </c>
    </row>
    <row r="55" spans="1:18" ht="34.5" customHeight="1" x14ac:dyDescent="0.2">
      <c r="A55" s="158">
        <v>5885</v>
      </c>
      <c r="B55" s="993"/>
      <c r="C55" s="937" t="s">
        <v>1130</v>
      </c>
      <c r="D55" s="145">
        <v>7199.0904899999996</v>
      </c>
      <c r="E55" s="185">
        <v>0</v>
      </c>
      <c r="F55" s="180">
        <v>187</v>
      </c>
      <c r="G55" s="920">
        <v>28.590490000000003</v>
      </c>
      <c r="H55" s="903">
        <v>28.590490000000003</v>
      </c>
      <c r="I55" s="903">
        <v>0</v>
      </c>
      <c r="J55" s="191">
        <v>0</v>
      </c>
      <c r="K55" s="185">
        <v>6983.5</v>
      </c>
      <c r="L55" s="146">
        <v>6983.5</v>
      </c>
      <c r="M55" s="146">
        <v>0</v>
      </c>
      <c r="N55" s="180">
        <v>0</v>
      </c>
      <c r="O55" s="185">
        <v>0</v>
      </c>
      <c r="P55" s="146">
        <v>0</v>
      </c>
      <c r="Q55" s="180">
        <v>0</v>
      </c>
      <c r="R55" s="193" t="s">
        <v>68</v>
      </c>
    </row>
    <row r="56" spans="1:18" ht="34.5" customHeight="1" x14ac:dyDescent="0.2">
      <c r="A56" s="158">
        <v>5955</v>
      </c>
      <c r="B56" s="993"/>
      <c r="C56" s="937" t="s">
        <v>3833</v>
      </c>
      <c r="D56" s="145">
        <v>99450</v>
      </c>
      <c r="E56" s="185">
        <v>0</v>
      </c>
      <c r="F56" s="180">
        <v>0</v>
      </c>
      <c r="G56" s="920">
        <v>1730.3</v>
      </c>
      <c r="H56" s="903">
        <v>1730.3</v>
      </c>
      <c r="I56" s="903">
        <v>0</v>
      </c>
      <c r="J56" s="191">
        <v>0</v>
      </c>
      <c r="K56" s="185">
        <v>27269.7</v>
      </c>
      <c r="L56" s="146">
        <v>27269.7</v>
      </c>
      <c r="M56" s="146">
        <v>0</v>
      </c>
      <c r="N56" s="180">
        <v>0</v>
      </c>
      <c r="O56" s="185">
        <v>70000</v>
      </c>
      <c r="P56" s="146">
        <v>0</v>
      </c>
      <c r="Q56" s="180">
        <v>0</v>
      </c>
      <c r="R56" s="193" t="s">
        <v>5030</v>
      </c>
    </row>
    <row r="57" spans="1:18" ht="24.75" customHeight="1" thickBot="1" x14ac:dyDescent="0.25">
      <c r="A57" s="158">
        <v>5956</v>
      </c>
      <c r="B57" s="993"/>
      <c r="C57" s="937" t="s">
        <v>3835</v>
      </c>
      <c r="D57" s="145">
        <v>4900.0619999999999</v>
      </c>
      <c r="E57" s="905">
        <v>0</v>
      </c>
      <c r="F57" s="906">
        <v>0</v>
      </c>
      <c r="G57" s="921">
        <v>3161.2620000000002</v>
      </c>
      <c r="H57" s="907">
        <v>3161.2620000000002</v>
      </c>
      <c r="I57" s="903">
        <v>0</v>
      </c>
      <c r="J57" s="191">
        <v>0</v>
      </c>
      <c r="K57" s="905">
        <v>1738.8</v>
      </c>
      <c r="L57" s="146">
        <v>1738.8</v>
      </c>
      <c r="M57" s="146">
        <v>0</v>
      </c>
      <c r="N57" s="180">
        <v>0</v>
      </c>
      <c r="O57" s="185">
        <v>0</v>
      </c>
      <c r="P57" s="146">
        <v>0</v>
      </c>
      <c r="Q57" s="180">
        <v>0</v>
      </c>
      <c r="R57" s="193" t="s">
        <v>68</v>
      </c>
    </row>
    <row r="58" spans="1:18" ht="15.75" customHeight="1" thickBot="1" x14ac:dyDescent="0.25">
      <c r="A58" s="147"/>
      <c r="B58" s="994" t="s">
        <v>839</v>
      </c>
      <c r="C58" s="995"/>
      <c r="D58" s="148">
        <f>SUM(D42:D57)</f>
        <v>560102.75058999995</v>
      </c>
      <c r="E58" s="187">
        <f>SUM(E42:E57)</f>
        <v>41190.15634999999</v>
      </c>
      <c r="F58" s="188">
        <f>SUM(F42:F57)</f>
        <v>38183.939380000003</v>
      </c>
      <c r="G58" s="187">
        <f>SUM(G42:G57)</f>
        <v>104310.34485999998</v>
      </c>
      <c r="H58" s="189">
        <f>SUM(H42:H57)</f>
        <v>99019.344859999983</v>
      </c>
      <c r="I58" s="189">
        <f t="shared" ref="I58:Q58" si="4">SUM(I42:I57)</f>
        <v>5291</v>
      </c>
      <c r="J58" s="188">
        <f t="shared" si="4"/>
        <v>0</v>
      </c>
      <c r="K58" s="187">
        <f t="shared" si="4"/>
        <v>112565.17</v>
      </c>
      <c r="L58" s="189">
        <f t="shared" si="4"/>
        <v>112565.17</v>
      </c>
      <c r="M58" s="189">
        <f t="shared" si="4"/>
        <v>0</v>
      </c>
      <c r="N58" s="188">
        <f t="shared" si="4"/>
        <v>0</v>
      </c>
      <c r="O58" s="187">
        <f t="shared" si="4"/>
        <v>99170</v>
      </c>
      <c r="P58" s="189">
        <f t="shared" si="4"/>
        <v>40559</v>
      </c>
      <c r="Q58" s="188">
        <f t="shared" si="4"/>
        <v>119676</v>
      </c>
      <c r="R58" s="152"/>
    </row>
    <row r="59" spans="1:18" ht="18" customHeight="1" thickBot="1" x14ac:dyDescent="0.2">
      <c r="A59" s="143"/>
      <c r="B59" s="999" t="s">
        <v>840</v>
      </c>
      <c r="C59" s="1000"/>
      <c r="D59" s="1000"/>
      <c r="E59" s="1000"/>
      <c r="F59" s="1000"/>
      <c r="G59" s="1000"/>
      <c r="H59" s="1000"/>
      <c r="I59" s="1000"/>
      <c r="J59" s="1000"/>
      <c r="K59" s="1000"/>
      <c r="L59" s="1000"/>
      <c r="M59" s="1000"/>
      <c r="N59" s="1000"/>
      <c r="O59" s="1000"/>
      <c r="P59" s="1000"/>
      <c r="Q59" s="1000"/>
      <c r="R59" s="1001"/>
    </row>
    <row r="60" spans="1:18" ht="21.75" thickBot="1" x14ac:dyDescent="0.25">
      <c r="A60" s="149">
        <v>5307</v>
      </c>
      <c r="B60" s="935"/>
      <c r="C60" s="937" t="s">
        <v>1044</v>
      </c>
      <c r="D60" s="145">
        <v>16534.743559999999</v>
      </c>
      <c r="E60" s="183">
        <v>6524.4466499999999</v>
      </c>
      <c r="F60" s="179">
        <v>3254.1437499999993</v>
      </c>
      <c r="G60" s="919">
        <v>3682.45316</v>
      </c>
      <c r="H60" s="902">
        <v>3682.45316</v>
      </c>
      <c r="I60" s="913">
        <v>0</v>
      </c>
      <c r="J60" s="194">
        <v>0</v>
      </c>
      <c r="K60" s="183">
        <v>3073.7</v>
      </c>
      <c r="L60" s="146">
        <v>3073.7</v>
      </c>
      <c r="M60" s="151">
        <v>0</v>
      </c>
      <c r="N60" s="186">
        <v>0</v>
      </c>
      <c r="O60" s="183">
        <v>0</v>
      </c>
      <c r="P60" s="184">
        <v>0</v>
      </c>
      <c r="Q60" s="179">
        <v>0</v>
      </c>
      <c r="R60" s="193" t="s">
        <v>68</v>
      </c>
    </row>
    <row r="61" spans="1:18" ht="15.75" customHeight="1" thickBot="1" x14ac:dyDescent="0.25">
      <c r="A61" s="147"/>
      <c r="B61" s="994" t="s">
        <v>841</v>
      </c>
      <c r="C61" s="995"/>
      <c r="D61" s="148">
        <f>SUM(D60)</f>
        <v>16534.743559999999</v>
      </c>
      <c r="E61" s="187">
        <f>SUM(E60)</f>
        <v>6524.4466499999999</v>
      </c>
      <c r="F61" s="188">
        <f>SUM(F60)</f>
        <v>3254.1437499999993</v>
      </c>
      <c r="G61" s="187">
        <f>SUM(G60)</f>
        <v>3682.45316</v>
      </c>
      <c r="H61" s="189">
        <f>SUM(H60)</f>
        <v>3682.45316</v>
      </c>
      <c r="I61" s="189">
        <f t="shared" ref="I61:Q61" si="5">SUM(I60)</f>
        <v>0</v>
      </c>
      <c r="J61" s="188">
        <f t="shared" si="5"/>
        <v>0</v>
      </c>
      <c r="K61" s="187">
        <f t="shared" si="5"/>
        <v>3073.7</v>
      </c>
      <c r="L61" s="189">
        <f t="shared" si="5"/>
        <v>3073.7</v>
      </c>
      <c r="M61" s="189">
        <f t="shared" si="5"/>
        <v>0</v>
      </c>
      <c r="N61" s="188">
        <f t="shared" si="5"/>
        <v>0</v>
      </c>
      <c r="O61" s="187">
        <f t="shared" si="5"/>
        <v>0</v>
      </c>
      <c r="P61" s="189">
        <f t="shared" si="5"/>
        <v>0</v>
      </c>
      <c r="Q61" s="188">
        <f t="shared" si="5"/>
        <v>0</v>
      </c>
      <c r="R61" s="152"/>
    </row>
    <row r="62" spans="1:18" ht="18" customHeight="1" thickBot="1" x14ac:dyDescent="0.2">
      <c r="A62" s="143"/>
      <c r="B62" s="999" t="s">
        <v>842</v>
      </c>
      <c r="C62" s="1000"/>
      <c r="D62" s="1000"/>
      <c r="E62" s="1000"/>
      <c r="F62" s="1000"/>
      <c r="G62" s="1000"/>
      <c r="H62" s="1000"/>
      <c r="I62" s="1000"/>
      <c r="J62" s="1000"/>
      <c r="K62" s="1000"/>
      <c r="L62" s="1000"/>
      <c r="M62" s="1000"/>
      <c r="N62" s="1000"/>
      <c r="O62" s="1000"/>
      <c r="P62" s="1000"/>
      <c r="Q62" s="1000"/>
      <c r="R62" s="1001"/>
    </row>
    <row r="63" spans="1:18" ht="34.5" customHeight="1" x14ac:dyDescent="0.2">
      <c r="A63" s="158">
        <v>4045</v>
      </c>
      <c r="B63" s="996"/>
      <c r="C63" s="937" t="s">
        <v>1192</v>
      </c>
      <c r="D63" s="145">
        <v>1792.0603999999998</v>
      </c>
      <c r="E63" s="183">
        <v>0</v>
      </c>
      <c r="F63" s="179">
        <v>0</v>
      </c>
      <c r="G63" s="919">
        <v>1140.0603999999998</v>
      </c>
      <c r="H63" s="902">
        <v>1140.0603999999998</v>
      </c>
      <c r="I63" s="902">
        <v>0</v>
      </c>
      <c r="J63" s="914">
        <v>0</v>
      </c>
      <c r="K63" s="183">
        <v>0</v>
      </c>
      <c r="L63" s="146">
        <v>0</v>
      </c>
      <c r="M63" s="184">
        <v>0</v>
      </c>
      <c r="N63" s="179">
        <v>0</v>
      </c>
      <c r="O63" s="183">
        <v>0</v>
      </c>
      <c r="P63" s="184">
        <v>0</v>
      </c>
      <c r="Q63" s="179">
        <v>0</v>
      </c>
      <c r="R63" s="944" t="s">
        <v>5030</v>
      </c>
    </row>
    <row r="64" spans="1:18" ht="24" customHeight="1" x14ac:dyDescent="0.2">
      <c r="A64" s="158">
        <v>4046</v>
      </c>
      <c r="B64" s="997"/>
      <c r="C64" s="943" t="s">
        <v>3925</v>
      </c>
      <c r="D64" s="145">
        <v>1600</v>
      </c>
      <c r="E64" s="185">
        <v>0</v>
      </c>
      <c r="F64" s="180">
        <v>0</v>
      </c>
      <c r="G64" s="920">
        <v>1600</v>
      </c>
      <c r="H64" s="903">
        <v>1600</v>
      </c>
      <c r="I64" s="903">
        <v>0</v>
      </c>
      <c r="J64" s="191">
        <v>0</v>
      </c>
      <c r="K64" s="185">
        <v>0</v>
      </c>
      <c r="L64" s="146">
        <v>0</v>
      </c>
      <c r="M64" s="146">
        <v>0</v>
      </c>
      <c r="N64" s="180">
        <v>0</v>
      </c>
      <c r="O64" s="185">
        <v>0</v>
      </c>
      <c r="P64" s="146">
        <v>0</v>
      </c>
      <c r="Q64" s="180">
        <v>0</v>
      </c>
      <c r="R64" s="944" t="s">
        <v>68</v>
      </c>
    </row>
    <row r="65" spans="1:18" ht="24" customHeight="1" x14ac:dyDescent="0.2">
      <c r="A65" s="158">
        <v>4047</v>
      </c>
      <c r="B65" s="997"/>
      <c r="C65" s="943" t="s">
        <v>3926</v>
      </c>
      <c r="D65" s="145">
        <v>341.01000000000005</v>
      </c>
      <c r="E65" s="185">
        <v>0</v>
      </c>
      <c r="F65" s="180">
        <v>0</v>
      </c>
      <c r="G65" s="920">
        <v>341.01000000000005</v>
      </c>
      <c r="H65" s="903">
        <v>341.01000000000005</v>
      </c>
      <c r="I65" s="903">
        <v>0</v>
      </c>
      <c r="J65" s="191">
        <v>0</v>
      </c>
      <c r="K65" s="185">
        <v>0</v>
      </c>
      <c r="L65" s="146">
        <v>0</v>
      </c>
      <c r="M65" s="146">
        <v>0</v>
      </c>
      <c r="N65" s="180">
        <v>0</v>
      </c>
      <c r="O65" s="185">
        <v>0</v>
      </c>
      <c r="P65" s="146">
        <v>0</v>
      </c>
      <c r="Q65" s="180">
        <v>0</v>
      </c>
      <c r="R65" s="944" t="s">
        <v>68</v>
      </c>
    </row>
    <row r="66" spans="1:18" ht="34.5" customHeight="1" x14ac:dyDescent="0.2">
      <c r="A66" s="158">
        <v>4048</v>
      </c>
      <c r="B66" s="997"/>
      <c r="C66" s="943" t="s">
        <v>3928</v>
      </c>
      <c r="D66" s="145">
        <v>2834.90164</v>
      </c>
      <c r="E66" s="185">
        <v>0</v>
      </c>
      <c r="F66" s="180">
        <v>0</v>
      </c>
      <c r="G66" s="920">
        <v>641.41164000000003</v>
      </c>
      <c r="H66" s="903">
        <v>641.41164000000003</v>
      </c>
      <c r="I66" s="903">
        <v>0</v>
      </c>
      <c r="J66" s="191">
        <v>0</v>
      </c>
      <c r="K66" s="185">
        <v>1658.59</v>
      </c>
      <c r="L66" s="146">
        <v>1658.59</v>
      </c>
      <c r="M66" s="146">
        <v>0</v>
      </c>
      <c r="N66" s="180">
        <v>0</v>
      </c>
      <c r="O66" s="185">
        <v>0</v>
      </c>
      <c r="P66" s="146">
        <v>0</v>
      </c>
      <c r="Q66" s="180">
        <v>0</v>
      </c>
      <c r="R66" s="944" t="s">
        <v>5030</v>
      </c>
    </row>
    <row r="67" spans="1:18" ht="24" customHeight="1" x14ac:dyDescent="0.2">
      <c r="A67" s="158">
        <v>4049</v>
      </c>
      <c r="B67" s="997"/>
      <c r="C67" s="943" t="s">
        <v>3930</v>
      </c>
      <c r="D67" s="145">
        <v>400</v>
      </c>
      <c r="E67" s="185">
        <v>0</v>
      </c>
      <c r="F67" s="180">
        <v>0</v>
      </c>
      <c r="G67" s="920">
        <v>400</v>
      </c>
      <c r="H67" s="903">
        <v>400</v>
      </c>
      <c r="I67" s="903">
        <v>0</v>
      </c>
      <c r="J67" s="191">
        <v>0</v>
      </c>
      <c r="K67" s="185">
        <v>0</v>
      </c>
      <c r="L67" s="146">
        <v>0</v>
      </c>
      <c r="M67" s="146">
        <v>0</v>
      </c>
      <c r="N67" s="180">
        <v>0</v>
      </c>
      <c r="O67" s="185">
        <v>0</v>
      </c>
      <c r="P67" s="146">
        <v>0</v>
      </c>
      <c r="Q67" s="180">
        <v>0</v>
      </c>
      <c r="R67" s="944" t="s">
        <v>68</v>
      </c>
    </row>
    <row r="68" spans="1:18" ht="34.5" customHeight="1" x14ac:dyDescent="0.2">
      <c r="A68" s="158">
        <v>4165</v>
      </c>
      <c r="B68" s="997"/>
      <c r="C68" s="943" t="s">
        <v>1193</v>
      </c>
      <c r="D68" s="145">
        <v>23658.00633</v>
      </c>
      <c r="E68" s="185">
        <v>0</v>
      </c>
      <c r="F68" s="180">
        <v>0</v>
      </c>
      <c r="G68" s="920">
        <v>153.69632999999999</v>
      </c>
      <c r="H68" s="903">
        <v>153.69632999999999</v>
      </c>
      <c r="I68" s="903">
        <v>0</v>
      </c>
      <c r="J68" s="191">
        <v>0</v>
      </c>
      <c r="K68" s="185">
        <v>13046.31</v>
      </c>
      <c r="L68" s="146">
        <v>13046.31</v>
      </c>
      <c r="M68" s="146">
        <v>0</v>
      </c>
      <c r="N68" s="180">
        <v>0</v>
      </c>
      <c r="O68" s="185">
        <v>10000</v>
      </c>
      <c r="P68" s="146">
        <v>0</v>
      </c>
      <c r="Q68" s="180">
        <v>0</v>
      </c>
      <c r="R68" s="944" t="s">
        <v>5030</v>
      </c>
    </row>
    <row r="69" spans="1:18" ht="24" customHeight="1" x14ac:dyDescent="0.2">
      <c r="A69" s="158">
        <v>5032</v>
      </c>
      <c r="B69" s="997"/>
      <c r="C69" s="943" t="s">
        <v>843</v>
      </c>
      <c r="D69" s="145">
        <v>8885</v>
      </c>
      <c r="E69" s="185">
        <v>2985</v>
      </c>
      <c r="F69" s="180">
        <v>2400</v>
      </c>
      <c r="G69" s="920">
        <v>1500</v>
      </c>
      <c r="H69" s="903">
        <v>1500</v>
      </c>
      <c r="I69" s="903">
        <v>0</v>
      </c>
      <c r="J69" s="191">
        <v>0</v>
      </c>
      <c r="K69" s="185">
        <v>2000</v>
      </c>
      <c r="L69" s="146">
        <v>2000</v>
      </c>
      <c r="M69" s="146">
        <v>0</v>
      </c>
      <c r="N69" s="180">
        <v>0</v>
      </c>
      <c r="O69" s="185">
        <v>0</v>
      </c>
      <c r="P69" s="146">
        <v>0</v>
      </c>
      <c r="Q69" s="180">
        <v>0</v>
      </c>
      <c r="R69" s="944" t="s">
        <v>68</v>
      </c>
    </row>
    <row r="70" spans="1:18" ht="15" customHeight="1" x14ac:dyDescent="0.2">
      <c r="A70" s="158">
        <v>5259</v>
      </c>
      <c r="B70" s="997"/>
      <c r="C70" s="943" t="s">
        <v>1194</v>
      </c>
      <c r="D70" s="145">
        <v>873.88256000000001</v>
      </c>
      <c r="E70" s="185">
        <v>0</v>
      </c>
      <c r="F70" s="180">
        <v>0</v>
      </c>
      <c r="G70" s="920">
        <v>873.88256000000001</v>
      </c>
      <c r="H70" s="903">
        <v>873.88256000000001</v>
      </c>
      <c r="I70" s="903">
        <v>0</v>
      </c>
      <c r="J70" s="191">
        <v>0</v>
      </c>
      <c r="K70" s="185">
        <v>0</v>
      </c>
      <c r="L70" s="146">
        <v>0</v>
      </c>
      <c r="M70" s="146">
        <v>0</v>
      </c>
      <c r="N70" s="180">
        <v>0</v>
      </c>
      <c r="O70" s="185">
        <v>0</v>
      </c>
      <c r="P70" s="146">
        <v>0</v>
      </c>
      <c r="Q70" s="180">
        <v>0</v>
      </c>
      <c r="R70" s="944" t="s">
        <v>68</v>
      </c>
    </row>
    <row r="71" spans="1:18" ht="24" customHeight="1" x14ac:dyDescent="0.2">
      <c r="A71" s="158">
        <v>5316</v>
      </c>
      <c r="B71" s="997"/>
      <c r="C71" s="943" t="s">
        <v>844</v>
      </c>
      <c r="D71" s="145">
        <v>27318.114110000002</v>
      </c>
      <c r="E71" s="185">
        <v>576.82799999999997</v>
      </c>
      <c r="F71" s="180">
        <v>15246.689880000002</v>
      </c>
      <c r="G71" s="920">
        <v>11494.596229999999</v>
      </c>
      <c r="H71" s="903">
        <v>11494.596229999999</v>
      </c>
      <c r="I71" s="903">
        <v>0</v>
      </c>
      <c r="J71" s="191">
        <v>0</v>
      </c>
      <c r="K71" s="185">
        <v>0</v>
      </c>
      <c r="L71" s="146">
        <v>0</v>
      </c>
      <c r="M71" s="146">
        <v>0</v>
      </c>
      <c r="N71" s="180">
        <v>0</v>
      </c>
      <c r="O71" s="185">
        <v>0</v>
      </c>
      <c r="P71" s="146">
        <v>0</v>
      </c>
      <c r="Q71" s="180">
        <v>0</v>
      </c>
      <c r="R71" s="944" t="s">
        <v>68</v>
      </c>
    </row>
    <row r="72" spans="1:18" ht="24" customHeight="1" x14ac:dyDescent="0.2">
      <c r="A72" s="158">
        <v>5347</v>
      </c>
      <c r="B72" s="998"/>
      <c r="C72" s="943" t="s">
        <v>845</v>
      </c>
      <c r="D72" s="145">
        <v>15976.72</v>
      </c>
      <c r="E72" s="185">
        <v>10876.72</v>
      </c>
      <c r="F72" s="180">
        <v>1500</v>
      </c>
      <c r="G72" s="920">
        <v>1600</v>
      </c>
      <c r="H72" s="903">
        <v>1600</v>
      </c>
      <c r="I72" s="903">
        <v>0</v>
      </c>
      <c r="J72" s="191">
        <v>0</v>
      </c>
      <c r="K72" s="185">
        <v>2000</v>
      </c>
      <c r="L72" s="146">
        <v>2000</v>
      </c>
      <c r="M72" s="146">
        <v>0</v>
      </c>
      <c r="N72" s="180">
        <v>0</v>
      </c>
      <c r="O72" s="185">
        <v>0</v>
      </c>
      <c r="P72" s="146">
        <v>0</v>
      </c>
      <c r="Q72" s="180">
        <v>0</v>
      </c>
      <c r="R72" s="193" t="s">
        <v>68</v>
      </c>
    </row>
    <row r="73" spans="1:18" ht="34.5" customHeight="1" x14ac:dyDescent="0.2">
      <c r="A73" s="158">
        <v>5418</v>
      </c>
      <c r="B73" s="998"/>
      <c r="C73" s="943" t="s">
        <v>846</v>
      </c>
      <c r="D73" s="145">
        <v>74035.08455</v>
      </c>
      <c r="E73" s="185">
        <v>1047.1233299999999</v>
      </c>
      <c r="F73" s="180">
        <v>8659.3028400000003</v>
      </c>
      <c r="G73" s="920">
        <v>57408.658380000001</v>
      </c>
      <c r="H73" s="903">
        <v>45638.658380000001</v>
      </c>
      <c r="I73" s="903">
        <v>11770</v>
      </c>
      <c r="J73" s="191">
        <v>0</v>
      </c>
      <c r="K73" s="185">
        <v>6920</v>
      </c>
      <c r="L73" s="146">
        <v>6920</v>
      </c>
      <c r="M73" s="146">
        <v>0</v>
      </c>
      <c r="N73" s="180">
        <v>0</v>
      </c>
      <c r="O73" s="185">
        <v>0</v>
      </c>
      <c r="P73" s="146">
        <v>0</v>
      </c>
      <c r="Q73" s="180">
        <v>0</v>
      </c>
      <c r="R73" s="193" t="s">
        <v>5031</v>
      </c>
    </row>
    <row r="74" spans="1:18" ht="24" customHeight="1" x14ac:dyDescent="0.2">
      <c r="A74" s="159">
        <v>5737</v>
      </c>
      <c r="B74" s="998"/>
      <c r="C74" s="943" t="s">
        <v>847</v>
      </c>
      <c r="D74" s="145">
        <v>366739.40649999998</v>
      </c>
      <c r="E74" s="185">
        <v>240.79</v>
      </c>
      <c r="F74" s="180">
        <v>82.885000000000005</v>
      </c>
      <c r="G74" s="920">
        <v>6376.7314999999999</v>
      </c>
      <c r="H74" s="903">
        <v>6376.7314999999999</v>
      </c>
      <c r="I74" s="903">
        <v>0</v>
      </c>
      <c r="J74" s="191">
        <v>0</v>
      </c>
      <c r="K74" s="185">
        <v>53000</v>
      </c>
      <c r="L74" s="146">
        <v>53000</v>
      </c>
      <c r="M74" s="146">
        <v>0</v>
      </c>
      <c r="N74" s="180">
        <v>0</v>
      </c>
      <c r="O74" s="185">
        <v>195000</v>
      </c>
      <c r="P74" s="146">
        <v>112039</v>
      </c>
      <c r="Q74" s="180">
        <v>0</v>
      </c>
      <c r="R74" s="193" t="s">
        <v>5037</v>
      </c>
    </row>
    <row r="75" spans="1:18" ht="24" customHeight="1" x14ac:dyDescent="0.2">
      <c r="A75" s="158">
        <v>5758</v>
      </c>
      <c r="B75" s="998"/>
      <c r="C75" s="943" t="s">
        <v>848</v>
      </c>
      <c r="D75" s="145">
        <v>206979.93</v>
      </c>
      <c r="E75" s="185">
        <v>0</v>
      </c>
      <c r="F75" s="180">
        <v>302</v>
      </c>
      <c r="G75" s="920">
        <v>1491.93</v>
      </c>
      <c r="H75" s="903">
        <v>1491.93</v>
      </c>
      <c r="I75" s="903">
        <v>0</v>
      </c>
      <c r="J75" s="191">
        <v>0</v>
      </c>
      <c r="K75" s="185">
        <v>18000</v>
      </c>
      <c r="L75" s="146">
        <v>18000</v>
      </c>
      <c r="M75" s="146">
        <v>0</v>
      </c>
      <c r="N75" s="180">
        <v>0</v>
      </c>
      <c r="O75" s="185">
        <v>120525</v>
      </c>
      <c r="P75" s="146">
        <v>66661</v>
      </c>
      <c r="Q75" s="180">
        <v>0</v>
      </c>
      <c r="R75" s="193" t="s">
        <v>5038</v>
      </c>
    </row>
    <row r="76" spans="1:18" ht="34.5" customHeight="1" x14ac:dyDescent="0.2">
      <c r="A76" s="158">
        <v>5850</v>
      </c>
      <c r="B76" s="998"/>
      <c r="C76" s="943" t="s">
        <v>1195</v>
      </c>
      <c r="D76" s="145">
        <v>4579.8058700000001</v>
      </c>
      <c r="E76" s="185">
        <v>0</v>
      </c>
      <c r="F76" s="180">
        <v>0</v>
      </c>
      <c r="G76" s="920">
        <v>3560.0258699999999</v>
      </c>
      <c r="H76" s="903">
        <v>3560.0258699999999</v>
      </c>
      <c r="I76" s="903">
        <v>0</v>
      </c>
      <c r="J76" s="191">
        <v>0</v>
      </c>
      <c r="K76" s="185">
        <v>289.77999999999997</v>
      </c>
      <c r="L76" s="146">
        <v>289.77999999999997</v>
      </c>
      <c r="M76" s="146">
        <v>0</v>
      </c>
      <c r="N76" s="180">
        <v>0</v>
      </c>
      <c r="O76" s="185">
        <v>0</v>
      </c>
      <c r="P76" s="146">
        <v>0</v>
      </c>
      <c r="Q76" s="180">
        <v>0</v>
      </c>
      <c r="R76" s="193" t="s">
        <v>5030</v>
      </c>
    </row>
    <row r="77" spans="1:18" ht="34.5" customHeight="1" x14ac:dyDescent="0.2">
      <c r="A77" s="158">
        <v>5851</v>
      </c>
      <c r="B77" s="998"/>
      <c r="C77" s="943" t="s">
        <v>1196</v>
      </c>
      <c r="D77" s="145">
        <v>20513.049910000002</v>
      </c>
      <c r="E77" s="185">
        <v>0</v>
      </c>
      <c r="F77" s="180">
        <v>0</v>
      </c>
      <c r="G77" s="920">
        <v>13650.04991</v>
      </c>
      <c r="H77" s="903">
        <v>13650.04991</v>
      </c>
      <c r="I77" s="903">
        <v>0</v>
      </c>
      <c r="J77" s="191">
        <v>0</v>
      </c>
      <c r="K77" s="185">
        <v>6330</v>
      </c>
      <c r="L77" s="146">
        <v>6330</v>
      </c>
      <c r="M77" s="146">
        <v>0</v>
      </c>
      <c r="N77" s="180">
        <v>0</v>
      </c>
      <c r="O77" s="185">
        <v>0</v>
      </c>
      <c r="P77" s="146">
        <v>0</v>
      </c>
      <c r="Q77" s="180">
        <v>0</v>
      </c>
      <c r="R77" s="193" t="s">
        <v>5030</v>
      </c>
    </row>
    <row r="78" spans="1:18" ht="34.5" customHeight="1" x14ac:dyDescent="0.2">
      <c r="A78" s="158">
        <v>5852</v>
      </c>
      <c r="B78" s="998"/>
      <c r="C78" s="943" t="s">
        <v>1197</v>
      </c>
      <c r="D78" s="145">
        <v>5299.67</v>
      </c>
      <c r="E78" s="185">
        <v>0</v>
      </c>
      <c r="F78" s="180">
        <v>0</v>
      </c>
      <c r="G78" s="920">
        <v>2100</v>
      </c>
      <c r="H78" s="903">
        <v>2100</v>
      </c>
      <c r="I78" s="903">
        <v>0</v>
      </c>
      <c r="J78" s="191">
        <v>0</v>
      </c>
      <c r="K78" s="185">
        <v>0</v>
      </c>
      <c r="L78" s="146">
        <v>0</v>
      </c>
      <c r="M78" s="146">
        <v>0</v>
      </c>
      <c r="N78" s="180">
        <v>0</v>
      </c>
      <c r="O78" s="185">
        <v>0</v>
      </c>
      <c r="P78" s="146">
        <v>0</v>
      </c>
      <c r="Q78" s="180">
        <v>0</v>
      </c>
      <c r="R78" s="193" t="s">
        <v>5032</v>
      </c>
    </row>
    <row r="79" spans="1:18" ht="15" customHeight="1" x14ac:dyDescent="0.2">
      <c r="A79" s="158">
        <v>5925</v>
      </c>
      <c r="B79" s="998"/>
      <c r="C79" s="943" t="s">
        <v>3939</v>
      </c>
      <c r="D79" s="145">
        <v>4000</v>
      </c>
      <c r="E79" s="185">
        <v>0</v>
      </c>
      <c r="F79" s="180">
        <v>3000</v>
      </c>
      <c r="G79" s="920">
        <v>1000</v>
      </c>
      <c r="H79" s="903">
        <v>1000</v>
      </c>
      <c r="I79" s="903">
        <v>0</v>
      </c>
      <c r="J79" s="191">
        <v>0</v>
      </c>
      <c r="K79" s="185">
        <v>0</v>
      </c>
      <c r="L79" s="146">
        <v>0</v>
      </c>
      <c r="M79" s="146">
        <v>0</v>
      </c>
      <c r="N79" s="180">
        <v>0</v>
      </c>
      <c r="O79" s="185">
        <v>0</v>
      </c>
      <c r="P79" s="146">
        <v>0</v>
      </c>
      <c r="Q79" s="180">
        <v>0</v>
      </c>
      <c r="R79" s="193" t="s">
        <v>68</v>
      </c>
    </row>
    <row r="80" spans="1:18" ht="34.5" customHeight="1" x14ac:dyDescent="0.2">
      <c r="A80" s="158">
        <v>5957</v>
      </c>
      <c r="B80" s="998"/>
      <c r="C80" s="943" t="s">
        <v>3940</v>
      </c>
      <c r="D80" s="145">
        <v>13835</v>
      </c>
      <c r="E80" s="185">
        <v>0</v>
      </c>
      <c r="F80" s="180">
        <v>0</v>
      </c>
      <c r="G80" s="920">
        <v>157.30000000000001</v>
      </c>
      <c r="H80" s="903">
        <v>157.30000000000001</v>
      </c>
      <c r="I80" s="903">
        <v>0</v>
      </c>
      <c r="J80" s="191">
        <v>0</v>
      </c>
      <c r="K80" s="185">
        <v>13185.7</v>
      </c>
      <c r="L80" s="146">
        <v>13185.7</v>
      </c>
      <c r="M80" s="940">
        <v>0</v>
      </c>
      <c r="N80" s="941">
        <v>0</v>
      </c>
      <c r="O80" s="185">
        <v>0</v>
      </c>
      <c r="P80" s="146">
        <v>0</v>
      </c>
      <c r="Q80" s="180">
        <v>0</v>
      </c>
      <c r="R80" s="193" t="s">
        <v>5032</v>
      </c>
    </row>
    <row r="81" spans="1:18" ht="34.5" customHeight="1" x14ac:dyDescent="0.2">
      <c r="A81" s="158">
        <v>5959</v>
      </c>
      <c r="B81" s="998"/>
      <c r="C81" s="943" t="s">
        <v>3944</v>
      </c>
      <c r="D81" s="145">
        <v>1290.68</v>
      </c>
      <c r="E81" s="185">
        <v>0</v>
      </c>
      <c r="F81" s="180">
        <v>0</v>
      </c>
      <c r="G81" s="920">
        <v>600</v>
      </c>
      <c r="H81" s="903">
        <v>600</v>
      </c>
      <c r="I81" s="903">
        <v>0</v>
      </c>
      <c r="J81" s="191">
        <v>0</v>
      </c>
      <c r="K81" s="185">
        <v>0</v>
      </c>
      <c r="L81" s="146">
        <v>0</v>
      </c>
      <c r="M81" s="146">
        <v>0</v>
      </c>
      <c r="N81" s="180">
        <v>0</v>
      </c>
      <c r="O81" s="185">
        <v>0</v>
      </c>
      <c r="P81" s="146">
        <v>0</v>
      </c>
      <c r="Q81" s="180">
        <v>0</v>
      </c>
      <c r="R81" s="193" t="s">
        <v>5032</v>
      </c>
    </row>
    <row r="82" spans="1:18" ht="34.5" customHeight="1" x14ac:dyDescent="0.2">
      <c r="A82" s="158">
        <v>5991</v>
      </c>
      <c r="B82" s="998"/>
      <c r="C82" s="943" t="s">
        <v>1198</v>
      </c>
      <c r="D82" s="145">
        <v>5500.0041299999993</v>
      </c>
      <c r="E82" s="185">
        <v>0</v>
      </c>
      <c r="F82" s="180">
        <v>0</v>
      </c>
      <c r="G82" s="920">
        <v>4447.2641299999996</v>
      </c>
      <c r="H82" s="903">
        <v>4447.2641299999996</v>
      </c>
      <c r="I82" s="903">
        <v>0</v>
      </c>
      <c r="J82" s="191">
        <v>0</v>
      </c>
      <c r="K82" s="185">
        <v>52.74</v>
      </c>
      <c r="L82" s="146">
        <v>52.74</v>
      </c>
      <c r="M82" s="146">
        <v>0</v>
      </c>
      <c r="N82" s="180">
        <v>0</v>
      </c>
      <c r="O82" s="185">
        <v>0</v>
      </c>
      <c r="P82" s="146">
        <v>0</v>
      </c>
      <c r="Q82" s="180">
        <v>0</v>
      </c>
      <c r="R82" s="193" t="s">
        <v>5032</v>
      </c>
    </row>
    <row r="83" spans="1:18" ht="35.25" customHeight="1" thickBot="1" x14ac:dyDescent="0.25">
      <c r="A83" s="158">
        <v>5993</v>
      </c>
      <c r="B83" s="998"/>
      <c r="C83" s="937" t="s">
        <v>1199</v>
      </c>
      <c r="D83" s="145">
        <v>1200</v>
      </c>
      <c r="E83" s="905">
        <v>0</v>
      </c>
      <c r="F83" s="906">
        <v>0</v>
      </c>
      <c r="G83" s="921">
        <v>700</v>
      </c>
      <c r="H83" s="907">
        <v>700</v>
      </c>
      <c r="I83" s="907">
        <v>0</v>
      </c>
      <c r="J83" s="915">
        <v>0</v>
      </c>
      <c r="K83" s="905">
        <v>0</v>
      </c>
      <c r="L83" s="146">
        <v>0</v>
      </c>
      <c r="M83" s="146">
        <v>0</v>
      </c>
      <c r="N83" s="180">
        <v>0</v>
      </c>
      <c r="O83" s="185">
        <v>0</v>
      </c>
      <c r="P83" s="146">
        <v>0</v>
      </c>
      <c r="Q83" s="180">
        <v>0</v>
      </c>
      <c r="R83" s="193" t="s">
        <v>5032</v>
      </c>
    </row>
    <row r="84" spans="1:18" ht="15.75" customHeight="1" thickBot="1" x14ac:dyDescent="0.25">
      <c r="A84" s="147"/>
      <c r="B84" s="994" t="s">
        <v>849</v>
      </c>
      <c r="C84" s="995"/>
      <c r="D84" s="148">
        <f>SUM(D63:D83)</f>
        <v>787652.32600000012</v>
      </c>
      <c r="E84" s="187">
        <f>SUM(E63:E83)</f>
        <v>15726.46133</v>
      </c>
      <c r="F84" s="189">
        <f>SUM(F63:F83)</f>
        <v>31190.87772</v>
      </c>
      <c r="G84" s="187">
        <f>SUM(G63:G83)</f>
        <v>111236.61694999998</v>
      </c>
      <c r="H84" s="189">
        <f>SUM(H63:H83)</f>
        <v>99466.616949999981</v>
      </c>
      <c r="I84" s="189">
        <f t="shared" ref="I84:Q84" si="6">SUM(I63:I83)</f>
        <v>11770</v>
      </c>
      <c r="J84" s="188">
        <f t="shared" si="6"/>
        <v>0</v>
      </c>
      <c r="K84" s="187">
        <f t="shared" si="6"/>
        <v>116483.12</v>
      </c>
      <c r="L84" s="189">
        <f t="shared" si="6"/>
        <v>116483.12</v>
      </c>
      <c r="M84" s="189">
        <f t="shared" si="6"/>
        <v>0</v>
      </c>
      <c r="N84" s="188">
        <f t="shared" si="6"/>
        <v>0</v>
      </c>
      <c r="O84" s="187">
        <f t="shared" si="6"/>
        <v>325525</v>
      </c>
      <c r="P84" s="189">
        <f t="shared" si="6"/>
        <v>178700</v>
      </c>
      <c r="Q84" s="188">
        <f t="shared" si="6"/>
        <v>0</v>
      </c>
      <c r="R84" s="152"/>
    </row>
    <row r="85" spans="1:18" ht="18" customHeight="1" thickBot="1" x14ac:dyDescent="0.2">
      <c r="A85" s="143"/>
      <c r="B85" s="999" t="s">
        <v>850</v>
      </c>
      <c r="C85" s="1000"/>
      <c r="D85" s="1000"/>
      <c r="E85" s="1000"/>
      <c r="F85" s="1000"/>
      <c r="G85" s="1000"/>
      <c r="H85" s="1000"/>
      <c r="I85" s="1000"/>
      <c r="J85" s="1000"/>
      <c r="K85" s="1000"/>
      <c r="L85" s="1000"/>
      <c r="M85" s="1000"/>
      <c r="N85" s="1000"/>
      <c r="O85" s="1000"/>
      <c r="P85" s="1000"/>
      <c r="Q85" s="1000"/>
      <c r="R85" s="1001"/>
    </row>
    <row r="86" spans="1:18" ht="24" customHeight="1" x14ac:dyDescent="0.2">
      <c r="A86" s="158">
        <v>4001</v>
      </c>
      <c r="B86" s="1002"/>
      <c r="C86" s="937" t="s">
        <v>851</v>
      </c>
      <c r="D86" s="145">
        <v>7152.46378</v>
      </c>
      <c r="E86" s="183">
        <v>0</v>
      </c>
      <c r="F86" s="179">
        <v>18</v>
      </c>
      <c r="G86" s="919">
        <v>3508.1137799999997</v>
      </c>
      <c r="H86" s="902">
        <v>3508.1137799999997</v>
      </c>
      <c r="I86" s="902">
        <v>0</v>
      </c>
      <c r="J86" s="914">
        <v>0</v>
      </c>
      <c r="K86" s="183">
        <v>3626.35</v>
      </c>
      <c r="L86" s="146">
        <v>3626.35</v>
      </c>
      <c r="M86" s="184">
        <v>0</v>
      </c>
      <c r="N86" s="932">
        <v>0</v>
      </c>
      <c r="O86" s="183">
        <v>0</v>
      </c>
      <c r="P86" s="184">
        <v>0</v>
      </c>
      <c r="Q86" s="179">
        <v>0</v>
      </c>
      <c r="R86" s="193" t="s">
        <v>68</v>
      </c>
    </row>
    <row r="87" spans="1:18" ht="24" customHeight="1" x14ac:dyDescent="0.2">
      <c r="A87" s="158">
        <v>4003</v>
      </c>
      <c r="B87" s="1003"/>
      <c r="C87" s="937" t="s">
        <v>4010</v>
      </c>
      <c r="D87" s="145">
        <v>550.42809999999997</v>
      </c>
      <c r="E87" s="185">
        <v>0</v>
      </c>
      <c r="F87" s="180">
        <v>0</v>
      </c>
      <c r="G87" s="920">
        <v>550.42809999999997</v>
      </c>
      <c r="H87" s="903">
        <v>550.42809999999997</v>
      </c>
      <c r="I87" s="903">
        <v>0</v>
      </c>
      <c r="J87" s="191">
        <v>0</v>
      </c>
      <c r="K87" s="185">
        <v>0</v>
      </c>
      <c r="L87" s="146">
        <v>0</v>
      </c>
      <c r="M87" s="146">
        <v>0</v>
      </c>
      <c r="N87" s="190">
        <v>0</v>
      </c>
      <c r="O87" s="185">
        <v>0</v>
      </c>
      <c r="P87" s="146">
        <v>0</v>
      </c>
      <c r="Q87" s="180">
        <v>0</v>
      </c>
      <c r="R87" s="193" t="s">
        <v>68</v>
      </c>
    </row>
    <row r="88" spans="1:18" ht="24" customHeight="1" x14ac:dyDescent="0.2">
      <c r="A88" s="158">
        <v>4005</v>
      </c>
      <c r="B88" s="1003"/>
      <c r="C88" s="937" t="s">
        <v>4011</v>
      </c>
      <c r="D88" s="145">
        <v>400</v>
      </c>
      <c r="E88" s="185">
        <v>0</v>
      </c>
      <c r="F88" s="180">
        <v>0</v>
      </c>
      <c r="G88" s="920">
        <v>400</v>
      </c>
      <c r="H88" s="903">
        <v>400</v>
      </c>
      <c r="I88" s="903">
        <v>0</v>
      </c>
      <c r="J88" s="191">
        <v>0</v>
      </c>
      <c r="K88" s="185">
        <v>0</v>
      </c>
      <c r="L88" s="146">
        <v>0</v>
      </c>
      <c r="M88" s="146">
        <v>0</v>
      </c>
      <c r="N88" s="190">
        <v>0</v>
      </c>
      <c r="O88" s="185">
        <v>0</v>
      </c>
      <c r="P88" s="146">
        <v>0</v>
      </c>
      <c r="Q88" s="180">
        <v>0</v>
      </c>
      <c r="R88" s="193" t="s">
        <v>68</v>
      </c>
    </row>
    <row r="89" spans="1:18" ht="34.5" customHeight="1" x14ac:dyDescent="0.2">
      <c r="A89" s="158">
        <v>4006</v>
      </c>
      <c r="B89" s="1003"/>
      <c r="C89" s="937" t="s">
        <v>4012</v>
      </c>
      <c r="D89" s="145">
        <v>2277.2669999999998</v>
      </c>
      <c r="E89" s="185">
        <v>0</v>
      </c>
      <c r="F89" s="180">
        <v>0</v>
      </c>
      <c r="G89" s="920">
        <v>2277.2669999999998</v>
      </c>
      <c r="H89" s="903">
        <v>2277.2669999999998</v>
      </c>
      <c r="I89" s="903">
        <v>0</v>
      </c>
      <c r="J89" s="191">
        <v>0</v>
      </c>
      <c r="K89" s="185">
        <v>0</v>
      </c>
      <c r="L89" s="146">
        <v>0</v>
      </c>
      <c r="M89" s="146">
        <v>0</v>
      </c>
      <c r="N89" s="190">
        <v>0</v>
      </c>
      <c r="O89" s="185">
        <v>0</v>
      </c>
      <c r="P89" s="146">
        <v>0</v>
      </c>
      <c r="Q89" s="180">
        <v>0</v>
      </c>
      <c r="R89" s="193" t="s">
        <v>68</v>
      </c>
    </row>
    <row r="90" spans="1:18" ht="34.5" customHeight="1" x14ac:dyDescent="0.2">
      <c r="A90" s="158">
        <v>4008</v>
      </c>
      <c r="B90" s="1003"/>
      <c r="C90" s="937" t="s">
        <v>4013</v>
      </c>
      <c r="D90" s="145">
        <v>4500</v>
      </c>
      <c r="E90" s="185">
        <v>0</v>
      </c>
      <c r="F90" s="180">
        <v>0</v>
      </c>
      <c r="G90" s="920">
        <v>4500</v>
      </c>
      <c r="H90" s="903">
        <v>4500</v>
      </c>
      <c r="I90" s="903">
        <v>0</v>
      </c>
      <c r="J90" s="191">
        <v>0</v>
      </c>
      <c r="K90" s="185">
        <v>0</v>
      </c>
      <c r="L90" s="146">
        <v>0</v>
      </c>
      <c r="M90" s="146">
        <v>0</v>
      </c>
      <c r="N90" s="190">
        <v>0</v>
      </c>
      <c r="O90" s="185">
        <v>0</v>
      </c>
      <c r="P90" s="146">
        <v>0</v>
      </c>
      <c r="Q90" s="180">
        <v>0</v>
      </c>
      <c r="R90" s="193" t="s">
        <v>68</v>
      </c>
    </row>
    <row r="91" spans="1:18" ht="34.5" customHeight="1" x14ac:dyDescent="0.2">
      <c r="A91" s="158">
        <v>4009</v>
      </c>
      <c r="B91" s="1003"/>
      <c r="C91" s="937" t="s">
        <v>4014</v>
      </c>
      <c r="D91" s="145">
        <v>2000</v>
      </c>
      <c r="E91" s="185">
        <v>0</v>
      </c>
      <c r="F91" s="180">
        <v>0</v>
      </c>
      <c r="G91" s="920">
        <v>2000</v>
      </c>
      <c r="H91" s="903">
        <v>2000</v>
      </c>
      <c r="I91" s="903">
        <v>0</v>
      </c>
      <c r="J91" s="191">
        <v>0</v>
      </c>
      <c r="K91" s="185">
        <v>0</v>
      </c>
      <c r="L91" s="146">
        <v>0</v>
      </c>
      <c r="M91" s="146">
        <v>0</v>
      </c>
      <c r="N91" s="190">
        <v>0</v>
      </c>
      <c r="O91" s="185">
        <v>0</v>
      </c>
      <c r="P91" s="146">
        <v>0</v>
      </c>
      <c r="Q91" s="180">
        <v>0</v>
      </c>
      <c r="R91" s="193" t="s">
        <v>68</v>
      </c>
    </row>
    <row r="92" spans="1:18" ht="24" customHeight="1" x14ac:dyDescent="0.2">
      <c r="A92" s="158">
        <v>4011</v>
      </c>
      <c r="B92" s="1003"/>
      <c r="C92" s="937" t="s">
        <v>4017</v>
      </c>
      <c r="D92" s="145">
        <v>6600</v>
      </c>
      <c r="E92" s="185">
        <v>0</v>
      </c>
      <c r="F92" s="180">
        <v>0</v>
      </c>
      <c r="G92" s="920">
        <v>287.98</v>
      </c>
      <c r="H92" s="903">
        <v>287.98</v>
      </c>
      <c r="I92" s="903">
        <v>0</v>
      </c>
      <c r="J92" s="191">
        <v>0</v>
      </c>
      <c r="K92" s="185">
        <v>6312.02</v>
      </c>
      <c r="L92" s="146">
        <v>6312.02</v>
      </c>
      <c r="M92" s="146">
        <v>0</v>
      </c>
      <c r="N92" s="190">
        <v>0</v>
      </c>
      <c r="O92" s="185">
        <v>0</v>
      </c>
      <c r="P92" s="146">
        <v>0</v>
      </c>
      <c r="Q92" s="180">
        <v>0</v>
      </c>
      <c r="R92" s="193" t="s">
        <v>68</v>
      </c>
    </row>
    <row r="93" spans="1:18" ht="34.5" customHeight="1" x14ac:dyDescent="0.2">
      <c r="A93" s="158">
        <v>4014</v>
      </c>
      <c r="B93" s="1003"/>
      <c r="C93" s="937" t="s">
        <v>4023</v>
      </c>
      <c r="D93" s="145">
        <v>621</v>
      </c>
      <c r="E93" s="185">
        <v>0</v>
      </c>
      <c r="F93" s="180">
        <v>0</v>
      </c>
      <c r="G93" s="920">
        <v>550</v>
      </c>
      <c r="H93" s="903">
        <v>550</v>
      </c>
      <c r="I93" s="903">
        <v>0</v>
      </c>
      <c r="J93" s="191">
        <v>0</v>
      </c>
      <c r="K93" s="185">
        <v>0</v>
      </c>
      <c r="L93" s="146">
        <v>0</v>
      </c>
      <c r="M93" s="146">
        <v>0</v>
      </c>
      <c r="N93" s="190">
        <v>0</v>
      </c>
      <c r="O93" s="185">
        <v>0</v>
      </c>
      <c r="P93" s="146">
        <v>0</v>
      </c>
      <c r="Q93" s="180">
        <v>0</v>
      </c>
      <c r="R93" s="193" t="s">
        <v>5032</v>
      </c>
    </row>
    <row r="94" spans="1:18" ht="34.5" customHeight="1" x14ac:dyDescent="0.2">
      <c r="A94" s="158">
        <v>4015</v>
      </c>
      <c r="B94" s="1003"/>
      <c r="C94" s="937" t="s">
        <v>4024</v>
      </c>
      <c r="D94" s="145">
        <v>5974</v>
      </c>
      <c r="E94" s="185">
        <v>0</v>
      </c>
      <c r="F94" s="180">
        <v>0</v>
      </c>
      <c r="G94" s="920">
        <v>59.29</v>
      </c>
      <c r="H94" s="903">
        <v>59.29</v>
      </c>
      <c r="I94" s="903">
        <v>0</v>
      </c>
      <c r="J94" s="191">
        <v>0</v>
      </c>
      <c r="K94" s="185">
        <v>5914.71</v>
      </c>
      <c r="L94" s="146">
        <v>5914.71</v>
      </c>
      <c r="M94" s="146">
        <v>0</v>
      </c>
      <c r="N94" s="190">
        <v>0</v>
      </c>
      <c r="O94" s="185">
        <v>0</v>
      </c>
      <c r="P94" s="146">
        <v>0</v>
      </c>
      <c r="Q94" s="180">
        <v>0</v>
      </c>
      <c r="R94" s="193" t="s">
        <v>68</v>
      </c>
    </row>
    <row r="95" spans="1:18" ht="34.5" customHeight="1" x14ac:dyDescent="0.2">
      <c r="A95" s="158">
        <v>4016</v>
      </c>
      <c r="B95" s="1003"/>
      <c r="C95" s="937" t="s">
        <v>4026</v>
      </c>
      <c r="D95" s="145">
        <v>7600.0063099999988</v>
      </c>
      <c r="E95" s="185">
        <v>0</v>
      </c>
      <c r="F95" s="180">
        <v>0</v>
      </c>
      <c r="G95" s="920">
        <v>4416.6063099999992</v>
      </c>
      <c r="H95" s="903">
        <v>4416.6063099999992</v>
      </c>
      <c r="I95" s="903">
        <v>0</v>
      </c>
      <c r="J95" s="191">
        <v>0</v>
      </c>
      <c r="K95" s="185">
        <v>3183.4</v>
      </c>
      <c r="L95" s="146">
        <v>3183.4</v>
      </c>
      <c r="M95" s="146">
        <v>0</v>
      </c>
      <c r="N95" s="190">
        <v>0</v>
      </c>
      <c r="O95" s="185">
        <v>0</v>
      </c>
      <c r="P95" s="146">
        <v>0</v>
      </c>
      <c r="Q95" s="180">
        <v>0</v>
      </c>
      <c r="R95" s="193" t="s">
        <v>68</v>
      </c>
    </row>
    <row r="96" spans="1:18" ht="24" customHeight="1" x14ac:dyDescent="0.2">
      <c r="A96" s="158">
        <v>4017</v>
      </c>
      <c r="B96" s="1003"/>
      <c r="C96" s="937" t="s">
        <v>4028</v>
      </c>
      <c r="D96" s="145">
        <v>300</v>
      </c>
      <c r="E96" s="185">
        <v>0</v>
      </c>
      <c r="F96" s="180">
        <v>0</v>
      </c>
      <c r="G96" s="920">
        <v>300</v>
      </c>
      <c r="H96" s="903">
        <v>300</v>
      </c>
      <c r="I96" s="903">
        <v>0</v>
      </c>
      <c r="J96" s="191">
        <v>0</v>
      </c>
      <c r="K96" s="185">
        <v>0</v>
      </c>
      <c r="L96" s="146">
        <v>0</v>
      </c>
      <c r="M96" s="146">
        <v>0</v>
      </c>
      <c r="N96" s="190">
        <v>0</v>
      </c>
      <c r="O96" s="185">
        <v>0</v>
      </c>
      <c r="P96" s="146">
        <v>0</v>
      </c>
      <c r="Q96" s="180">
        <v>0</v>
      </c>
      <c r="R96" s="193" t="s">
        <v>68</v>
      </c>
    </row>
    <row r="97" spans="1:18" ht="34.5" customHeight="1" x14ac:dyDescent="0.2">
      <c r="A97" s="158">
        <v>4019</v>
      </c>
      <c r="B97" s="1003"/>
      <c r="C97" s="937" t="s">
        <v>4031</v>
      </c>
      <c r="D97" s="145">
        <v>2071.0079999999998</v>
      </c>
      <c r="E97" s="185">
        <v>0</v>
      </c>
      <c r="F97" s="180">
        <v>0</v>
      </c>
      <c r="G97" s="920">
        <v>1196.4480000000001</v>
      </c>
      <c r="H97" s="903">
        <v>1196.4480000000001</v>
      </c>
      <c r="I97" s="903">
        <v>0</v>
      </c>
      <c r="J97" s="191">
        <v>0</v>
      </c>
      <c r="K97" s="185">
        <v>874.56</v>
      </c>
      <c r="L97" s="146">
        <v>874.56</v>
      </c>
      <c r="M97" s="146">
        <v>0</v>
      </c>
      <c r="N97" s="190">
        <v>0</v>
      </c>
      <c r="O97" s="185">
        <v>0</v>
      </c>
      <c r="P97" s="146">
        <v>0</v>
      </c>
      <c r="Q97" s="180">
        <v>0</v>
      </c>
      <c r="R97" s="193" t="s">
        <v>68</v>
      </c>
    </row>
    <row r="98" spans="1:18" ht="24" customHeight="1" x14ac:dyDescent="0.2">
      <c r="A98" s="158">
        <v>4020</v>
      </c>
      <c r="B98" s="1003"/>
      <c r="C98" s="937" t="s">
        <v>4033</v>
      </c>
      <c r="D98" s="145">
        <v>1500</v>
      </c>
      <c r="E98" s="185">
        <v>0</v>
      </c>
      <c r="F98" s="180">
        <v>0</v>
      </c>
      <c r="G98" s="920">
        <v>1500</v>
      </c>
      <c r="H98" s="903">
        <v>1500</v>
      </c>
      <c r="I98" s="903">
        <v>0</v>
      </c>
      <c r="J98" s="191">
        <v>0</v>
      </c>
      <c r="K98" s="185">
        <v>0</v>
      </c>
      <c r="L98" s="146">
        <v>0</v>
      </c>
      <c r="M98" s="146">
        <v>0</v>
      </c>
      <c r="N98" s="190">
        <v>0</v>
      </c>
      <c r="O98" s="185">
        <v>0</v>
      </c>
      <c r="P98" s="146">
        <v>0</v>
      </c>
      <c r="Q98" s="180">
        <v>0</v>
      </c>
      <c r="R98" s="193" t="s">
        <v>68</v>
      </c>
    </row>
    <row r="99" spans="1:18" ht="34.5" customHeight="1" x14ac:dyDescent="0.2">
      <c r="A99" s="158">
        <v>4022</v>
      </c>
      <c r="B99" s="1003"/>
      <c r="C99" s="937" t="s">
        <v>4036</v>
      </c>
      <c r="D99" s="145">
        <v>162</v>
      </c>
      <c r="E99" s="185">
        <v>0</v>
      </c>
      <c r="F99" s="180">
        <v>0</v>
      </c>
      <c r="G99" s="920">
        <v>162</v>
      </c>
      <c r="H99" s="903">
        <v>162</v>
      </c>
      <c r="I99" s="903">
        <v>0</v>
      </c>
      <c r="J99" s="191">
        <v>0</v>
      </c>
      <c r="K99" s="185">
        <v>0</v>
      </c>
      <c r="L99" s="146">
        <v>0</v>
      </c>
      <c r="M99" s="146">
        <v>0</v>
      </c>
      <c r="N99" s="190">
        <v>0</v>
      </c>
      <c r="O99" s="185">
        <v>0</v>
      </c>
      <c r="P99" s="146">
        <v>0</v>
      </c>
      <c r="Q99" s="180">
        <v>0</v>
      </c>
      <c r="R99" s="193" t="s">
        <v>68</v>
      </c>
    </row>
    <row r="100" spans="1:18" ht="24" customHeight="1" x14ac:dyDescent="0.2">
      <c r="A100" s="158">
        <v>4024</v>
      </c>
      <c r="B100" s="1003"/>
      <c r="C100" s="937" t="s">
        <v>4039</v>
      </c>
      <c r="D100" s="145">
        <v>762.83799999999997</v>
      </c>
      <c r="E100" s="185">
        <v>0</v>
      </c>
      <c r="F100" s="180">
        <v>0</v>
      </c>
      <c r="G100" s="920">
        <v>762.83799999999997</v>
      </c>
      <c r="H100" s="903">
        <v>762.83799999999997</v>
      </c>
      <c r="I100" s="903">
        <v>0</v>
      </c>
      <c r="J100" s="191">
        <v>0</v>
      </c>
      <c r="K100" s="185">
        <v>0</v>
      </c>
      <c r="L100" s="146">
        <v>0</v>
      </c>
      <c r="M100" s="146">
        <v>0</v>
      </c>
      <c r="N100" s="190">
        <v>0</v>
      </c>
      <c r="O100" s="185">
        <v>0</v>
      </c>
      <c r="P100" s="146">
        <v>0</v>
      </c>
      <c r="Q100" s="180">
        <v>0</v>
      </c>
      <c r="R100" s="193" t="s">
        <v>68</v>
      </c>
    </row>
    <row r="101" spans="1:18" ht="34.5" customHeight="1" x14ac:dyDescent="0.2">
      <c r="A101" s="158">
        <v>4025</v>
      </c>
      <c r="B101" s="1003"/>
      <c r="C101" s="937" t="s">
        <v>4040</v>
      </c>
      <c r="D101" s="145">
        <v>5439.7879399999993</v>
      </c>
      <c r="E101" s="185">
        <v>0</v>
      </c>
      <c r="F101" s="180">
        <v>0</v>
      </c>
      <c r="G101" s="920">
        <v>1067.17794</v>
      </c>
      <c r="H101" s="903">
        <v>1067.17794</v>
      </c>
      <c r="I101" s="903">
        <v>0</v>
      </c>
      <c r="J101" s="191">
        <v>0</v>
      </c>
      <c r="K101" s="185">
        <v>4332.83</v>
      </c>
      <c r="L101" s="146">
        <v>4332.83</v>
      </c>
      <c r="M101" s="146">
        <v>0</v>
      </c>
      <c r="N101" s="190">
        <v>0</v>
      </c>
      <c r="O101" s="185">
        <v>0</v>
      </c>
      <c r="P101" s="146">
        <v>0</v>
      </c>
      <c r="Q101" s="180">
        <v>0</v>
      </c>
      <c r="R101" s="193" t="s">
        <v>5033</v>
      </c>
    </row>
    <row r="102" spans="1:18" ht="34.5" customHeight="1" x14ac:dyDescent="0.2">
      <c r="A102" s="158">
        <v>4026</v>
      </c>
      <c r="B102" s="1003"/>
      <c r="C102" s="937" t="s">
        <v>4042</v>
      </c>
      <c r="D102" s="145">
        <v>7200</v>
      </c>
      <c r="E102" s="185">
        <v>0</v>
      </c>
      <c r="F102" s="180">
        <v>0</v>
      </c>
      <c r="G102" s="920">
        <v>133.15</v>
      </c>
      <c r="H102" s="903">
        <v>133.15</v>
      </c>
      <c r="I102" s="903">
        <v>0</v>
      </c>
      <c r="J102" s="191">
        <v>0</v>
      </c>
      <c r="K102" s="185">
        <v>7066.85</v>
      </c>
      <c r="L102" s="146">
        <v>7066.85</v>
      </c>
      <c r="M102" s="146">
        <v>0</v>
      </c>
      <c r="N102" s="190">
        <v>0</v>
      </c>
      <c r="O102" s="185">
        <v>0</v>
      </c>
      <c r="P102" s="146">
        <v>0</v>
      </c>
      <c r="Q102" s="180">
        <v>0</v>
      </c>
      <c r="R102" s="193" t="s">
        <v>68</v>
      </c>
    </row>
    <row r="103" spans="1:18" ht="24" customHeight="1" x14ac:dyDescent="0.2">
      <c r="A103" s="158">
        <v>4103</v>
      </c>
      <c r="B103" s="1003"/>
      <c r="C103" s="937" t="s">
        <v>4044</v>
      </c>
      <c r="D103" s="145">
        <v>85.8</v>
      </c>
      <c r="E103" s="185">
        <v>0</v>
      </c>
      <c r="F103" s="180">
        <v>0</v>
      </c>
      <c r="G103" s="920">
        <v>85.8</v>
      </c>
      <c r="H103" s="903">
        <v>85.8</v>
      </c>
      <c r="I103" s="903">
        <v>0</v>
      </c>
      <c r="J103" s="191">
        <v>0</v>
      </c>
      <c r="K103" s="185">
        <v>0</v>
      </c>
      <c r="L103" s="146">
        <v>0</v>
      </c>
      <c r="M103" s="146">
        <v>0</v>
      </c>
      <c r="N103" s="190">
        <v>0</v>
      </c>
      <c r="O103" s="185">
        <v>0</v>
      </c>
      <c r="P103" s="146">
        <v>0</v>
      </c>
      <c r="Q103" s="180">
        <v>0</v>
      </c>
      <c r="R103" s="193" t="s">
        <v>68</v>
      </c>
    </row>
    <row r="104" spans="1:18" ht="34.5" customHeight="1" x14ac:dyDescent="0.2">
      <c r="A104" s="158">
        <v>5181</v>
      </c>
      <c r="B104" s="1003"/>
      <c r="C104" s="937" t="s">
        <v>852</v>
      </c>
      <c r="D104" s="145">
        <v>38991.940709999995</v>
      </c>
      <c r="E104" s="185">
        <v>10981.743999999999</v>
      </c>
      <c r="F104" s="180">
        <v>17108.930260000001</v>
      </c>
      <c r="G104" s="920">
        <v>10711.266449999999</v>
      </c>
      <c r="H104" s="903">
        <v>7319.2664499999992</v>
      </c>
      <c r="I104" s="903">
        <v>3392</v>
      </c>
      <c r="J104" s="191">
        <v>0</v>
      </c>
      <c r="K104" s="185">
        <v>0</v>
      </c>
      <c r="L104" s="146">
        <v>0</v>
      </c>
      <c r="M104" s="146">
        <v>0</v>
      </c>
      <c r="N104" s="190">
        <v>0</v>
      </c>
      <c r="O104" s="185">
        <v>0</v>
      </c>
      <c r="P104" s="146">
        <v>0</v>
      </c>
      <c r="Q104" s="180">
        <v>0</v>
      </c>
      <c r="R104" s="193" t="s">
        <v>5033</v>
      </c>
    </row>
    <row r="105" spans="1:18" ht="24" customHeight="1" x14ac:dyDescent="0.2">
      <c r="A105" s="158">
        <v>5195</v>
      </c>
      <c r="B105" s="1003"/>
      <c r="C105" s="937" t="s">
        <v>853</v>
      </c>
      <c r="D105" s="145">
        <v>9372.5</v>
      </c>
      <c r="E105" s="185">
        <v>7642</v>
      </c>
      <c r="F105" s="180">
        <v>1362.5</v>
      </c>
      <c r="G105" s="920">
        <v>368</v>
      </c>
      <c r="H105" s="903">
        <v>368</v>
      </c>
      <c r="I105" s="903">
        <v>0</v>
      </c>
      <c r="J105" s="191">
        <v>0</v>
      </c>
      <c r="K105" s="185">
        <v>0</v>
      </c>
      <c r="L105" s="146">
        <v>0</v>
      </c>
      <c r="M105" s="146">
        <v>0</v>
      </c>
      <c r="N105" s="190">
        <v>0</v>
      </c>
      <c r="O105" s="185">
        <v>0</v>
      </c>
      <c r="P105" s="146">
        <v>0</v>
      </c>
      <c r="Q105" s="180">
        <v>0</v>
      </c>
      <c r="R105" s="193" t="s">
        <v>68</v>
      </c>
    </row>
    <row r="106" spans="1:18" ht="24" customHeight="1" x14ac:dyDescent="0.2">
      <c r="A106" s="158">
        <v>5385</v>
      </c>
      <c r="B106" s="1003"/>
      <c r="C106" s="937" t="s">
        <v>854</v>
      </c>
      <c r="D106" s="145">
        <v>8300</v>
      </c>
      <c r="E106" s="185">
        <v>0</v>
      </c>
      <c r="F106" s="180">
        <v>3500</v>
      </c>
      <c r="G106" s="920">
        <v>4800</v>
      </c>
      <c r="H106" s="903">
        <v>4800</v>
      </c>
      <c r="I106" s="903">
        <v>0</v>
      </c>
      <c r="J106" s="191">
        <v>0</v>
      </c>
      <c r="K106" s="185">
        <v>0</v>
      </c>
      <c r="L106" s="146">
        <v>0</v>
      </c>
      <c r="M106" s="146">
        <v>0</v>
      </c>
      <c r="N106" s="190">
        <v>0</v>
      </c>
      <c r="O106" s="185">
        <v>0</v>
      </c>
      <c r="P106" s="146">
        <v>0</v>
      </c>
      <c r="Q106" s="180">
        <v>0</v>
      </c>
      <c r="R106" s="193" t="s">
        <v>68</v>
      </c>
    </row>
    <row r="107" spans="1:18" ht="34.5" customHeight="1" x14ac:dyDescent="0.2">
      <c r="A107" s="158">
        <v>5456</v>
      </c>
      <c r="B107" s="1003"/>
      <c r="C107" s="937" t="s">
        <v>855</v>
      </c>
      <c r="D107" s="145">
        <v>57448.451000000001</v>
      </c>
      <c r="E107" s="185">
        <v>0</v>
      </c>
      <c r="F107" s="180">
        <v>467.18099999999998</v>
      </c>
      <c r="G107" s="920">
        <v>914.76</v>
      </c>
      <c r="H107" s="903">
        <v>914.76</v>
      </c>
      <c r="I107" s="903">
        <v>0</v>
      </c>
      <c r="J107" s="191">
        <v>0</v>
      </c>
      <c r="K107" s="185">
        <v>2456.5100000000002</v>
      </c>
      <c r="L107" s="146">
        <v>2456.5100000000002</v>
      </c>
      <c r="M107" s="146">
        <v>0</v>
      </c>
      <c r="N107" s="190">
        <v>0</v>
      </c>
      <c r="O107" s="185">
        <v>0</v>
      </c>
      <c r="P107" s="146">
        <v>26000</v>
      </c>
      <c r="Q107" s="180">
        <v>27610</v>
      </c>
      <c r="R107" s="193" t="s">
        <v>68</v>
      </c>
    </row>
    <row r="108" spans="1:18" ht="24" customHeight="1" x14ac:dyDescent="0.2">
      <c r="A108" s="158">
        <v>5474</v>
      </c>
      <c r="B108" s="1003"/>
      <c r="C108" s="937" t="s">
        <v>856</v>
      </c>
      <c r="D108" s="145">
        <v>8013.0644699999993</v>
      </c>
      <c r="E108" s="185">
        <v>3000</v>
      </c>
      <c r="F108" s="180">
        <v>1437.9</v>
      </c>
      <c r="G108" s="920">
        <v>3575.1644700000002</v>
      </c>
      <c r="H108" s="903">
        <v>3575.1644700000002</v>
      </c>
      <c r="I108" s="903">
        <v>0</v>
      </c>
      <c r="J108" s="191">
        <v>0</v>
      </c>
      <c r="K108" s="185">
        <v>0</v>
      </c>
      <c r="L108" s="146">
        <v>0</v>
      </c>
      <c r="M108" s="146">
        <v>0</v>
      </c>
      <c r="N108" s="190">
        <v>0</v>
      </c>
      <c r="O108" s="185">
        <v>0</v>
      </c>
      <c r="P108" s="146">
        <v>0</v>
      </c>
      <c r="Q108" s="180">
        <v>0</v>
      </c>
      <c r="R108" s="193" t="s">
        <v>68</v>
      </c>
    </row>
    <row r="109" spans="1:18" ht="34.5" customHeight="1" x14ac:dyDescent="0.2">
      <c r="A109" s="158">
        <v>5525</v>
      </c>
      <c r="B109" s="1003"/>
      <c r="C109" s="937" t="s">
        <v>857</v>
      </c>
      <c r="D109" s="145">
        <v>25489.509900000005</v>
      </c>
      <c r="E109" s="185">
        <v>278.11849999999998</v>
      </c>
      <c r="F109" s="180">
        <v>8742.810910000002</v>
      </c>
      <c r="G109" s="920">
        <v>16178.180489999999</v>
      </c>
      <c r="H109" s="903">
        <v>16178.180489999999</v>
      </c>
      <c r="I109" s="903">
        <v>0</v>
      </c>
      <c r="J109" s="191">
        <v>0</v>
      </c>
      <c r="K109" s="185">
        <v>0</v>
      </c>
      <c r="L109" s="146">
        <v>0</v>
      </c>
      <c r="M109" s="146">
        <v>0</v>
      </c>
      <c r="N109" s="190">
        <v>0</v>
      </c>
      <c r="O109" s="185">
        <v>0</v>
      </c>
      <c r="P109" s="146">
        <v>0</v>
      </c>
      <c r="Q109" s="180">
        <v>0</v>
      </c>
      <c r="R109" s="193" t="s">
        <v>5032</v>
      </c>
    </row>
    <row r="110" spans="1:18" ht="24" customHeight="1" x14ac:dyDescent="0.2">
      <c r="A110" s="158">
        <v>5544</v>
      </c>
      <c r="B110" s="1003"/>
      <c r="C110" s="937" t="s">
        <v>858</v>
      </c>
      <c r="D110" s="145">
        <v>7607.191139999999</v>
      </c>
      <c r="E110" s="185">
        <v>51.994999999999997</v>
      </c>
      <c r="F110" s="180">
        <v>6175.8781499999996</v>
      </c>
      <c r="G110" s="920">
        <v>1379.31799</v>
      </c>
      <c r="H110" s="903">
        <v>1379.31799</v>
      </c>
      <c r="I110" s="903">
        <v>0</v>
      </c>
      <c r="J110" s="191">
        <v>0</v>
      </c>
      <c r="K110" s="185">
        <v>0</v>
      </c>
      <c r="L110" s="146">
        <v>0</v>
      </c>
      <c r="M110" s="146">
        <v>0</v>
      </c>
      <c r="N110" s="190">
        <v>0</v>
      </c>
      <c r="O110" s="185">
        <v>0</v>
      </c>
      <c r="P110" s="146">
        <v>0</v>
      </c>
      <c r="Q110" s="180">
        <v>0</v>
      </c>
      <c r="R110" s="193" t="s">
        <v>68</v>
      </c>
    </row>
    <row r="111" spans="1:18" ht="24" customHeight="1" x14ac:dyDescent="0.2">
      <c r="A111" s="158">
        <v>5681</v>
      </c>
      <c r="B111" s="1003"/>
      <c r="C111" s="937" t="s">
        <v>860</v>
      </c>
      <c r="D111" s="145">
        <v>282499.98800000001</v>
      </c>
      <c r="E111" s="185">
        <v>0</v>
      </c>
      <c r="F111" s="180">
        <v>976.84299999999996</v>
      </c>
      <c r="G111" s="920">
        <v>1335.2349999999999</v>
      </c>
      <c r="H111" s="903">
        <v>1335.2349999999999</v>
      </c>
      <c r="I111" s="903">
        <v>0</v>
      </c>
      <c r="J111" s="191">
        <v>0</v>
      </c>
      <c r="K111" s="185">
        <v>11164.91</v>
      </c>
      <c r="L111" s="146">
        <v>11164.91</v>
      </c>
      <c r="M111" s="146">
        <v>0</v>
      </c>
      <c r="N111" s="190">
        <v>0</v>
      </c>
      <c r="O111" s="185">
        <v>0</v>
      </c>
      <c r="P111" s="146">
        <v>100000</v>
      </c>
      <c r="Q111" s="180">
        <v>169023</v>
      </c>
      <c r="R111" s="193" t="s">
        <v>68</v>
      </c>
    </row>
    <row r="112" spans="1:18" ht="34.5" customHeight="1" x14ac:dyDescent="0.2">
      <c r="A112" s="158">
        <v>5712</v>
      </c>
      <c r="B112" s="1003"/>
      <c r="C112" s="937" t="s">
        <v>861</v>
      </c>
      <c r="D112" s="145">
        <v>60780.797259999999</v>
      </c>
      <c r="E112" s="185">
        <v>679.65700000000004</v>
      </c>
      <c r="F112" s="180">
        <v>44665.292110000002</v>
      </c>
      <c r="G112" s="920">
        <v>15080.84815</v>
      </c>
      <c r="H112" s="903">
        <v>15080.84815</v>
      </c>
      <c r="I112" s="903">
        <v>0</v>
      </c>
      <c r="J112" s="191">
        <v>0</v>
      </c>
      <c r="K112" s="185">
        <v>0</v>
      </c>
      <c r="L112" s="146">
        <v>0</v>
      </c>
      <c r="M112" s="146">
        <v>0</v>
      </c>
      <c r="N112" s="190">
        <v>0</v>
      </c>
      <c r="O112" s="185">
        <v>0</v>
      </c>
      <c r="P112" s="146">
        <v>0</v>
      </c>
      <c r="Q112" s="180">
        <v>0</v>
      </c>
      <c r="R112" s="193" t="s">
        <v>5032</v>
      </c>
    </row>
    <row r="113" spans="1:18" ht="34.5" customHeight="1" x14ac:dyDescent="0.2">
      <c r="A113" s="158">
        <v>5730</v>
      </c>
      <c r="B113" s="1003"/>
      <c r="C113" s="937" t="s">
        <v>1046</v>
      </c>
      <c r="D113" s="145">
        <v>180323.101</v>
      </c>
      <c r="E113" s="185">
        <v>118</v>
      </c>
      <c r="F113" s="180">
        <v>1796.729</v>
      </c>
      <c r="G113" s="920">
        <v>487.87200000000001</v>
      </c>
      <c r="H113" s="903">
        <v>487.87200000000001</v>
      </c>
      <c r="I113" s="903">
        <v>0</v>
      </c>
      <c r="J113" s="191">
        <v>0</v>
      </c>
      <c r="K113" s="185">
        <v>22487.5</v>
      </c>
      <c r="L113" s="146">
        <v>22487.5</v>
      </c>
      <c r="M113" s="146">
        <v>0</v>
      </c>
      <c r="N113" s="190">
        <v>0</v>
      </c>
      <c r="O113" s="185">
        <v>113428</v>
      </c>
      <c r="P113" s="146">
        <v>42000</v>
      </c>
      <c r="Q113" s="180">
        <v>0</v>
      </c>
      <c r="R113" s="193" t="s">
        <v>5032</v>
      </c>
    </row>
    <row r="114" spans="1:18" ht="34.5" customHeight="1" x14ac:dyDescent="0.2">
      <c r="A114" s="158">
        <v>5750</v>
      </c>
      <c r="B114" s="1003"/>
      <c r="C114" s="937" t="s">
        <v>862</v>
      </c>
      <c r="D114" s="145">
        <v>80719.627919999999</v>
      </c>
      <c r="E114" s="185">
        <v>956</v>
      </c>
      <c r="F114" s="180">
        <v>438.63396999999998</v>
      </c>
      <c r="G114" s="920">
        <v>27724.573949999998</v>
      </c>
      <c r="H114" s="903">
        <v>27724.573949999998</v>
      </c>
      <c r="I114" s="903">
        <v>0</v>
      </c>
      <c r="J114" s="191">
        <v>0</v>
      </c>
      <c r="K114" s="185">
        <v>32100.42</v>
      </c>
      <c r="L114" s="146">
        <v>32100.42</v>
      </c>
      <c r="M114" s="940">
        <v>0</v>
      </c>
      <c r="N114" s="942">
        <v>0</v>
      </c>
      <c r="O114" s="185">
        <v>19500</v>
      </c>
      <c r="P114" s="146">
        <v>0</v>
      </c>
      <c r="Q114" s="180">
        <v>0</v>
      </c>
      <c r="R114" s="193" t="s">
        <v>68</v>
      </c>
    </row>
    <row r="115" spans="1:18" ht="24" customHeight="1" x14ac:dyDescent="0.2">
      <c r="A115" s="158">
        <v>5754</v>
      </c>
      <c r="B115" s="1003"/>
      <c r="C115" s="937" t="s">
        <v>5035</v>
      </c>
      <c r="D115" s="145">
        <v>82604.861310000008</v>
      </c>
      <c r="E115" s="185">
        <v>23659.802769999998</v>
      </c>
      <c r="F115" s="180">
        <v>8732.0619299999998</v>
      </c>
      <c r="G115" s="920">
        <v>14733.23661</v>
      </c>
      <c r="H115" s="903">
        <v>14733.23661</v>
      </c>
      <c r="I115" s="903">
        <v>0</v>
      </c>
      <c r="J115" s="191">
        <v>0</v>
      </c>
      <c r="K115" s="185">
        <v>35479.760000000002</v>
      </c>
      <c r="L115" s="146">
        <v>35479.760000000002</v>
      </c>
      <c r="M115" s="146">
        <v>0</v>
      </c>
      <c r="N115" s="190">
        <v>0</v>
      </c>
      <c r="O115" s="185">
        <v>0</v>
      </c>
      <c r="P115" s="146">
        <v>0</v>
      </c>
      <c r="Q115" s="180">
        <v>0</v>
      </c>
      <c r="R115" s="193" t="s">
        <v>68</v>
      </c>
    </row>
    <row r="116" spans="1:18" ht="34.5" customHeight="1" x14ac:dyDescent="0.2">
      <c r="A116" s="158">
        <v>5781</v>
      </c>
      <c r="B116" s="1003"/>
      <c r="C116" s="937" t="s">
        <v>863</v>
      </c>
      <c r="D116" s="145">
        <v>10416.475989999999</v>
      </c>
      <c r="E116" s="185">
        <v>0</v>
      </c>
      <c r="F116" s="180">
        <v>5958.4906700000001</v>
      </c>
      <c r="G116" s="920">
        <v>4134.9853199999998</v>
      </c>
      <c r="H116" s="903">
        <v>4134.9853199999998</v>
      </c>
      <c r="I116" s="903">
        <v>0</v>
      </c>
      <c r="J116" s="191">
        <v>0</v>
      </c>
      <c r="K116" s="185">
        <v>0</v>
      </c>
      <c r="L116" s="146">
        <v>0</v>
      </c>
      <c r="M116" s="146">
        <v>0</v>
      </c>
      <c r="N116" s="190">
        <v>0</v>
      </c>
      <c r="O116" s="185">
        <v>0</v>
      </c>
      <c r="P116" s="146">
        <v>0</v>
      </c>
      <c r="Q116" s="180">
        <v>0</v>
      </c>
      <c r="R116" s="193" t="s">
        <v>5032</v>
      </c>
    </row>
    <row r="117" spans="1:18" ht="34.5" customHeight="1" x14ac:dyDescent="0.2">
      <c r="A117" s="158">
        <v>5784</v>
      </c>
      <c r="B117" s="1003"/>
      <c r="C117" s="937" t="s">
        <v>864</v>
      </c>
      <c r="D117" s="145">
        <v>3044.5699999999997</v>
      </c>
      <c r="E117" s="185">
        <v>0</v>
      </c>
      <c r="F117" s="180">
        <v>823.83735000000001</v>
      </c>
      <c r="G117" s="920">
        <v>1176.16265</v>
      </c>
      <c r="H117" s="903">
        <v>1176.16265</v>
      </c>
      <c r="I117" s="903">
        <v>0</v>
      </c>
      <c r="J117" s="191">
        <v>0</v>
      </c>
      <c r="K117" s="185">
        <v>0</v>
      </c>
      <c r="L117" s="146">
        <v>0</v>
      </c>
      <c r="M117" s="146">
        <v>0</v>
      </c>
      <c r="N117" s="190">
        <v>0</v>
      </c>
      <c r="O117" s="185">
        <v>0</v>
      </c>
      <c r="P117" s="146">
        <v>0</v>
      </c>
      <c r="Q117" s="180">
        <v>0</v>
      </c>
      <c r="R117" s="193" t="s">
        <v>5032</v>
      </c>
    </row>
    <row r="118" spans="1:18" ht="34.5" customHeight="1" x14ac:dyDescent="0.2">
      <c r="A118" s="158">
        <v>5789</v>
      </c>
      <c r="B118" s="1003"/>
      <c r="C118" s="937" t="s">
        <v>865</v>
      </c>
      <c r="D118" s="145">
        <v>8637.6354999999985</v>
      </c>
      <c r="E118" s="185">
        <v>200</v>
      </c>
      <c r="F118" s="180">
        <v>3018.1048700000001</v>
      </c>
      <c r="G118" s="920">
        <v>5288.8806299999997</v>
      </c>
      <c r="H118" s="903">
        <v>5288.8806299999997</v>
      </c>
      <c r="I118" s="903">
        <v>0</v>
      </c>
      <c r="J118" s="191">
        <v>0</v>
      </c>
      <c r="K118" s="185">
        <v>0</v>
      </c>
      <c r="L118" s="146">
        <v>0</v>
      </c>
      <c r="M118" s="146">
        <v>0</v>
      </c>
      <c r="N118" s="190">
        <v>0</v>
      </c>
      <c r="O118" s="185">
        <v>0</v>
      </c>
      <c r="P118" s="146">
        <v>0</v>
      </c>
      <c r="Q118" s="180">
        <v>0</v>
      </c>
      <c r="R118" s="193" t="s">
        <v>5032</v>
      </c>
    </row>
    <row r="119" spans="1:18" ht="24" customHeight="1" x14ac:dyDescent="0.2">
      <c r="A119" s="158">
        <v>5792</v>
      </c>
      <c r="B119" s="1003"/>
      <c r="C119" s="937" t="s">
        <v>4052</v>
      </c>
      <c r="D119" s="145">
        <v>5076.7923000000001</v>
      </c>
      <c r="E119" s="185">
        <v>1678.14</v>
      </c>
      <c r="F119" s="180">
        <v>0</v>
      </c>
      <c r="G119" s="920">
        <v>3398.6522999999997</v>
      </c>
      <c r="H119" s="903">
        <v>3398.6522999999997</v>
      </c>
      <c r="I119" s="903">
        <v>0</v>
      </c>
      <c r="J119" s="191">
        <v>0</v>
      </c>
      <c r="K119" s="185">
        <v>0</v>
      </c>
      <c r="L119" s="146">
        <v>0</v>
      </c>
      <c r="M119" s="146">
        <v>0</v>
      </c>
      <c r="N119" s="190">
        <v>0</v>
      </c>
      <c r="O119" s="185">
        <v>0</v>
      </c>
      <c r="P119" s="146">
        <v>0</v>
      </c>
      <c r="Q119" s="180">
        <v>0</v>
      </c>
      <c r="R119" s="193" t="s">
        <v>68</v>
      </c>
    </row>
    <row r="120" spans="1:18" ht="34.5" customHeight="1" x14ac:dyDescent="0.2">
      <c r="A120" s="158">
        <v>5796</v>
      </c>
      <c r="B120" s="1003"/>
      <c r="C120" s="937" t="s">
        <v>866</v>
      </c>
      <c r="D120" s="145">
        <v>1692.8</v>
      </c>
      <c r="E120" s="185">
        <v>1023.0346099999999</v>
      </c>
      <c r="F120" s="180">
        <v>334.87392999999997</v>
      </c>
      <c r="G120" s="920">
        <v>257.09145999999998</v>
      </c>
      <c r="H120" s="903">
        <v>257.09145999999998</v>
      </c>
      <c r="I120" s="903">
        <v>0</v>
      </c>
      <c r="J120" s="191">
        <v>0</v>
      </c>
      <c r="K120" s="185">
        <v>0</v>
      </c>
      <c r="L120" s="146">
        <v>0</v>
      </c>
      <c r="M120" s="146">
        <v>0</v>
      </c>
      <c r="N120" s="190">
        <v>0</v>
      </c>
      <c r="O120" s="185">
        <v>0</v>
      </c>
      <c r="P120" s="146">
        <v>0</v>
      </c>
      <c r="Q120" s="180">
        <v>0</v>
      </c>
      <c r="R120" s="193" t="s">
        <v>5032</v>
      </c>
    </row>
    <row r="121" spans="1:18" ht="34.5" customHeight="1" x14ac:dyDescent="0.2">
      <c r="A121" s="158">
        <v>5810</v>
      </c>
      <c r="B121" s="1003"/>
      <c r="C121" s="937" t="s">
        <v>867</v>
      </c>
      <c r="D121" s="145">
        <v>27596.830999999998</v>
      </c>
      <c r="E121" s="185">
        <v>410</v>
      </c>
      <c r="F121" s="180">
        <v>12586.785609999999</v>
      </c>
      <c r="G121" s="920">
        <v>14301.545390000001</v>
      </c>
      <c r="H121" s="903">
        <v>14301.545390000001</v>
      </c>
      <c r="I121" s="903">
        <v>0</v>
      </c>
      <c r="J121" s="191">
        <v>0</v>
      </c>
      <c r="K121" s="185">
        <v>0</v>
      </c>
      <c r="L121" s="146">
        <v>0</v>
      </c>
      <c r="M121" s="146">
        <v>0</v>
      </c>
      <c r="N121" s="190">
        <v>0</v>
      </c>
      <c r="O121" s="185">
        <v>0</v>
      </c>
      <c r="P121" s="146">
        <v>0</v>
      </c>
      <c r="Q121" s="180">
        <v>0</v>
      </c>
      <c r="R121" s="193" t="s">
        <v>5032</v>
      </c>
    </row>
    <row r="122" spans="1:18" ht="42" x14ac:dyDescent="0.2">
      <c r="A122" s="158">
        <v>5815</v>
      </c>
      <c r="B122" s="1003"/>
      <c r="C122" s="937" t="s">
        <v>868</v>
      </c>
      <c r="D122" s="145">
        <v>20002.05</v>
      </c>
      <c r="E122" s="185">
        <v>1158.42491</v>
      </c>
      <c r="F122" s="180">
        <v>422.30293</v>
      </c>
      <c r="G122" s="920">
        <v>17999.692159999999</v>
      </c>
      <c r="H122" s="903">
        <v>17999.692159999999</v>
      </c>
      <c r="I122" s="903">
        <v>0</v>
      </c>
      <c r="J122" s="191">
        <v>0</v>
      </c>
      <c r="K122" s="185">
        <v>0</v>
      </c>
      <c r="L122" s="146">
        <v>0</v>
      </c>
      <c r="M122" s="146">
        <v>0</v>
      </c>
      <c r="N122" s="190">
        <v>0</v>
      </c>
      <c r="O122" s="185">
        <v>0</v>
      </c>
      <c r="P122" s="146">
        <v>0</v>
      </c>
      <c r="Q122" s="180">
        <v>0</v>
      </c>
      <c r="R122" s="193" t="s">
        <v>5032</v>
      </c>
    </row>
    <row r="123" spans="1:18" ht="34.5" customHeight="1" x14ac:dyDescent="0.2">
      <c r="A123" s="158">
        <v>5816</v>
      </c>
      <c r="B123" s="1003"/>
      <c r="C123" s="937" t="s">
        <v>869</v>
      </c>
      <c r="D123" s="145">
        <v>13950.00186</v>
      </c>
      <c r="E123" s="185">
        <v>0</v>
      </c>
      <c r="F123" s="180">
        <v>352.27</v>
      </c>
      <c r="G123" s="920">
        <v>3300.57186</v>
      </c>
      <c r="H123" s="903">
        <v>3300.57186</v>
      </c>
      <c r="I123" s="903">
        <v>0</v>
      </c>
      <c r="J123" s="191">
        <v>0</v>
      </c>
      <c r="K123" s="185">
        <v>10297.16</v>
      </c>
      <c r="L123" s="146">
        <v>10297.16</v>
      </c>
      <c r="M123" s="146">
        <v>0</v>
      </c>
      <c r="N123" s="190">
        <v>0</v>
      </c>
      <c r="O123" s="185">
        <v>0</v>
      </c>
      <c r="P123" s="146">
        <v>0</v>
      </c>
      <c r="Q123" s="180">
        <v>0</v>
      </c>
      <c r="R123" s="193" t="s">
        <v>68</v>
      </c>
    </row>
    <row r="124" spans="1:18" ht="34.5" customHeight="1" x14ac:dyDescent="0.2">
      <c r="A124" s="158">
        <v>5837</v>
      </c>
      <c r="B124" s="1003"/>
      <c r="C124" s="937" t="s">
        <v>871</v>
      </c>
      <c r="D124" s="145">
        <v>4208.58</v>
      </c>
      <c r="E124" s="185">
        <v>0</v>
      </c>
      <c r="F124" s="180">
        <v>522.06399999999996</v>
      </c>
      <c r="G124" s="920">
        <v>114.46599999999999</v>
      </c>
      <c r="H124" s="903">
        <v>114.46599999999999</v>
      </c>
      <c r="I124" s="903">
        <v>0</v>
      </c>
      <c r="J124" s="191">
        <v>0</v>
      </c>
      <c r="K124" s="185">
        <v>3364.05</v>
      </c>
      <c r="L124" s="146">
        <v>3364.05</v>
      </c>
      <c r="M124" s="146">
        <v>0</v>
      </c>
      <c r="N124" s="190">
        <v>0</v>
      </c>
      <c r="O124" s="185">
        <v>0</v>
      </c>
      <c r="P124" s="146">
        <v>0</v>
      </c>
      <c r="Q124" s="180">
        <v>0</v>
      </c>
      <c r="R124" s="193" t="s">
        <v>5032</v>
      </c>
    </row>
    <row r="125" spans="1:18" ht="34.5" customHeight="1" x14ac:dyDescent="0.2">
      <c r="A125" s="158">
        <v>5856</v>
      </c>
      <c r="B125" s="1003"/>
      <c r="C125" s="937" t="s">
        <v>872</v>
      </c>
      <c r="D125" s="145">
        <v>17352.41</v>
      </c>
      <c r="E125" s="185">
        <v>0</v>
      </c>
      <c r="F125" s="180">
        <v>2325.98144</v>
      </c>
      <c r="G125" s="920">
        <v>6574.0185599999995</v>
      </c>
      <c r="H125" s="903">
        <v>6574.0185599999995</v>
      </c>
      <c r="I125" s="903">
        <v>0</v>
      </c>
      <c r="J125" s="191">
        <v>0</v>
      </c>
      <c r="K125" s="185">
        <v>7000</v>
      </c>
      <c r="L125" s="146">
        <v>7000</v>
      </c>
      <c r="M125" s="146">
        <v>0</v>
      </c>
      <c r="N125" s="190">
        <v>0</v>
      </c>
      <c r="O125" s="185">
        <v>0</v>
      </c>
      <c r="P125" s="146">
        <v>0</v>
      </c>
      <c r="Q125" s="180">
        <v>0</v>
      </c>
      <c r="R125" s="193" t="s">
        <v>5032</v>
      </c>
    </row>
    <row r="126" spans="1:18" ht="34.5" customHeight="1" x14ac:dyDescent="0.2">
      <c r="A126" s="158">
        <v>5862</v>
      </c>
      <c r="B126" s="1003"/>
      <c r="C126" s="937" t="s">
        <v>873</v>
      </c>
      <c r="D126" s="145">
        <v>8029.8947099999996</v>
      </c>
      <c r="E126" s="185">
        <v>0</v>
      </c>
      <c r="F126" s="180">
        <v>245</v>
      </c>
      <c r="G126" s="920">
        <v>7584.8947099999996</v>
      </c>
      <c r="H126" s="903">
        <v>7584.8947099999996</v>
      </c>
      <c r="I126" s="903">
        <v>0</v>
      </c>
      <c r="J126" s="191">
        <v>0</v>
      </c>
      <c r="K126" s="185">
        <v>0</v>
      </c>
      <c r="L126" s="146">
        <v>0</v>
      </c>
      <c r="M126" s="146">
        <v>0</v>
      </c>
      <c r="N126" s="190">
        <v>0</v>
      </c>
      <c r="O126" s="185">
        <v>0</v>
      </c>
      <c r="P126" s="146">
        <v>0</v>
      </c>
      <c r="Q126" s="180">
        <v>0</v>
      </c>
      <c r="R126" s="193" t="s">
        <v>5032</v>
      </c>
    </row>
    <row r="127" spans="1:18" ht="34.5" customHeight="1" x14ac:dyDescent="0.2">
      <c r="A127" s="158">
        <v>5864</v>
      </c>
      <c r="B127" s="1003"/>
      <c r="C127" s="937" t="s">
        <v>874</v>
      </c>
      <c r="D127" s="145">
        <v>6761.4830000000002</v>
      </c>
      <c r="E127" s="185">
        <v>0</v>
      </c>
      <c r="F127" s="180">
        <v>2928.0259999999998</v>
      </c>
      <c r="G127" s="920">
        <v>3833.4569999999999</v>
      </c>
      <c r="H127" s="903">
        <v>3833.4569999999999</v>
      </c>
      <c r="I127" s="903">
        <v>0</v>
      </c>
      <c r="J127" s="191">
        <v>0</v>
      </c>
      <c r="K127" s="185">
        <v>0</v>
      </c>
      <c r="L127" s="146">
        <v>0</v>
      </c>
      <c r="M127" s="146">
        <v>0</v>
      </c>
      <c r="N127" s="190">
        <v>0</v>
      </c>
      <c r="O127" s="185">
        <v>0</v>
      </c>
      <c r="P127" s="146">
        <v>0</v>
      </c>
      <c r="Q127" s="180">
        <v>0</v>
      </c>
      <c r="R127" s="193" t="s">
        <v>68</v>
      </c>
    </row>
    <row r="128" spans="1:18" ht="45" customHeight="1" x14ac:dyDescent="0.2">
      <c r="A128" s="158">
        <v>5868</v>
      </c>
      <c r="B128" s="1003"/>
      <c r="C128" s="937" t="s">
        <v>1242</v>
      </c>
      <c r="D128" s="145">
        <v>4000.9957799999997</v>
      </c>
      <c r="E128" s="185">
        <v>0</v>
      </c>
      <c r="F128" s="180">
        <v>0</v>
      </c>
      <c r="G128" s="920">
        <v>572.83578</v>
      </c>
      <c r="H128" s="903">
        <v>572.83578</v>
      </c>
      <c r="I128" s="903">
        <v>0</v>
      </c>
      <c r="J128" s="191">
        <v>0</v>
      </c>
      <c r="K128" s="185">
        <v>3428.16</v>
      </c>
      <c r="L128" s="146">
        <v>3428.16</v>
      </c>
      <c r="M128" s="146">
        <v>0</v>
      </c>
      <c r="N128" s="190">
        <v>0</v>
      </c>
      <c r="O128" s="185">
        <v>0</v>
      </c>
      <c r="P128" s="146">
        <v>0</v>
      </c>
      <c r="Q128" s="180">
        <v>0</v>
      </c>
      <c r="R128" s="193" t="s">
        <v>68</v>
      </c>
    </row>
    <row r="129" spans="1:18" ht="24" customHeight="1" x14ac:dyDescent="0.2">
      <c r="A129" s="158">
        <v>5873</v>
      </c>
      <c r="B129" s="1003"/>
      <c r="C129" s="937" t="s">
        <v>1257</v>
      </c>
      <c r="D129" s="145">
        <v>17680.882400000002</v>
      </c>
      <c r="E129" s="185">
        <v>6140</v>
      </c>
      <c r="F129" s="180">
        <v>3669</v>
      </c>
      <c r="G129" s="920">
        <v>7871.8824000000031</v>
      </c>
      <c r="H129" s="903">
        <v>7871.8824000000031</v>
      </c>
      <c r="I129" s="903">
        <v>0</v>
      </c>
      <c r="J129" s="191">
        <v>0</v>
      </c>
      <c r="K129" s="185">
        <v>0</v>
      </c>
      <c r="L129" s="146">
        <v>0</v>
      </c>
      <c r="M129" s="146">
        <v>0</v>
      </c>
      <c r="N129" s="190">
        <v>0</v>
      </c>
      <c r="O129" s="185">
        <v>0</v>
      </c>
      <c r="P129" s="146">
        <v>0</v>
      </c>
      <c r="Q129" s="180">
        <v>0</v>
      </c>
      <c r="R129" s="193" t="s">
        <v>68</v>
      </c>
    </row>
    <row r="130" spans="1:18" ht="34.5" customHeight="1" x14ac:dyDescent="0.2">
      <c r="A130" s="158">
        <v>5874</v>
      </c>
      <c r="B130" s="1003"/>
      <c r="C130" s="937" t="s">
        <v>876</v>
      </c>
      <c r="D130" s="145">
        <v>6777</v>
      </c>
      <c r="E130" s="185">
        <v>1338</v>
      </c>
      <c r="F130" s="180">
        <v>2259</v>
      </c>
      <c r="G130" s="920">
        <v>280</v>
      </c>
      <c r="H130" s="903">
        <v>280</v>
      </c>
      <c r="I130" s="903">
        <v>0</v>
      </c>
      <c r="J130" s="191">
        <v>0</v>
      </c>
      <c r="K130" s="185">
        <v>2000</v>
      </c>
      <c r="L130" s="146">
        <v>2000</v>
      </c>
      <c r="M130" s="146">
        <v>0</v>
      </c>
      <c r="N130" s="190">
        <v>0</v>
      </c>
      <c r="O130" s="185">
        <v>0</v>
      </c>
      <c r="P130" s="146">
        <v>0</v>
      </c>
      <c r="Q130" s="180">
        <v>0</v>
      </c>
      <c r="R130" s="193" t="s">
        <v>5032</v>
      </c>
    </row>
    <row r="131" spans="1:18" ht="34.5" customHeight="1" x14ac:dyDescent="0.2">
      <c r="A131" s="158">
        <v>5879</v>
      </c>
      <c r="B131" s="1003"/>
      <c r="C131" s="937" t="s">
        <v>877</v>
      </c>
      <c r="D131" s="145">
        <v>31089.27</v>
      </c>
      <c r="E131" s="185">
        <v>0</v>
      </c>
      <c r="F131" s="180">
        <v>96.8</v>
      </c>
      <c r="G131" s="920">
        <v>456.17</v>
      </c>
      <c r="H131" s="903">
        <v>456.17</v>
      </c>
      <c r="I131" s="903">
        <v>0</v>
      </c>
      <c r="J131" s="191">
        <v>0</v>
      </c>
      <c r="K131" s="185">
        <v>0</v>
      </c>
      <c r="L131" s="146">
        <v>0</v>
      </c>
      <c r="M131" s="146">
        <v>0</v>
      </c>
      <c r="N131" s="190">
        <v>0</v>
      </c>
      <c r="O131" s="185">
        <v>5536.3</v>
      </c>
      <c r="P131" s="146">
        <v>25000</v>
      </c>
      <c r="Q131" s="180">
        <v>0</v>
      </c>
      <c r="R131" s="193" t="s">
        <v>68</v>
      </c>
    </row>
    <row r="132" spans="1:18" ht="34.5" customHeight="1" x14ac:dyDescent="0.2">
      <c r="A132" s="158">
        <v>5884</v>
      </c>
      <c r="B132" s="1003"/>
      <c r="C132" s="937" t="s">
        <v>878</v>
      </c>
      <c r="D132" s="145">
        <v>297174.93247</v>
      </c>
      <c r="E132" s="185">
        <v>2060.8000000000002</v>
      </c>
      <c r="F132" s="180">
        <v>3230.5419999999999</v>
      </c>
      <c r="G132" s="920">
        <v>93343.890469999984</v>
      </c>
      <c r="H132" s="903">
        <v>93343.890469999984</v>
      </c>
      <c r="I132" s="903">
        <v>0</v>
      </c>
      <c r="J132" s="191">
        <v>0</v>
      </c>
      <c r="K132" s="185">
        <v>197834.1</v>
      </c>
      <c r="L132" s="146">
        <v>197834.1</v>
      </c>
      <c r="M132" s="146">
        <v>0</v>
      </c>
      <c r="N132" s="190">
        <v>0</v>
      </c>
      <c r="O132" s="185">
        <v>500</v>
      </c>
      <c r="P132" s="146">
        <v>0</v>
      </c>
      <c r="Q132" s="180">
        <v>0</v>
      </c>
      <c r="R132" s="193" t="s">
        <v>5032</v>
      </c>
    </row>
    <row r="133" spans="1:18" ht="34.5" customHeight="1" x14ac:dyDescent="0.2">
      <c r="A133" s="158">
        <v>5887</v>
      </c>
      <c r="B133" s="1003"/>
      <c r="C133" s="937" t="s">
        <v>879</v>
      </c>
      <c r="D133" s="145">
        <v>13417.12</v>
      </c>
      <c r="E133" s="185">
        <v>0</v>
      </c>
      <c r="F133" s="180">
        <v>6083.6906500000005</v>
      </c>
      <c r="G133" s="920">
        <v>6800.3093499999995</v>
      </c>
      <c r="H133" s="903">
        <v>6800.3093499999995</v>
      </c>
      <c r="I133" s="903">
        <v>0</v>
      </c>
      <c r="J133" s="191">
        <v>0</v>
      </c>
      <c r="K133" s="185">
        <v>0</v>
      </c>
      <c r="L133" s="146">
        <v>0</v>
      </c>
      <c r="M133" s="146">
        <v>0</v>
      </c>
      <c r="N133" s="190">
        <v>0</v>
      </c>
      <c r="O133" s="185">
        <v>0</v>
      </c>
      <c r="P133" s="146">
        <v>0</v>
      </c>
      <c r="Q133" s="180">
        <v>0</v>
      </c>
      <c r="R133" s="193" t="s">
        <v>5032</v>
      </c>
    </row>
    <row r="134" spans="1:18" ht="34.5" customHeight="1" x14ac:dyDescent="0.2">
      <c r="A134" s="158">
        <v>5890</v>
      </c>
      <c r="B134" s="1003"/>
      <c r="C134" s="937" t="s">
        <v>880</v>
      </c>
      <c r="D134" s="145">
        <v>2496.1793900000002</v>
      </c>
      <c r="E134" s="185">
        <v>0</v>
      </c>
      <c r="F134" s="180">
        <v>836.17939000000001</v>
      </c>
      <c r="G134" s="920">
        <v>1600</v>
      </c>
      <c r="H134" s="903">
        <v>1600</v>
      </c>
      <c r="I134" s="903">
        <v>0</v>
      </c>
      <c r="J134" s="191">
        <v>0</v>
      </c>
      <c r="K134" s="185">
        <v>0</v>
      </c>
      <c r="L134" s="146">
        <v>0</v>
      </c>
      <c r="M134" s="146">
        <v>0</v>
      </c>
      <c r="N134" s="190">
        <v>0</v>
      </c>
      <c r="O134" s="185">
        <v>0</v>
      </c>
      <c r="P134" s="146">
        <v>0</v>
      </c>
      <c r="Q134" s="180">
        <v>0</v>
      </c>
      <c r="R134" s="193" t="s">
        <v>5032</v>
      </c>
    </row>
    <row r="135" spans="1:18" ht="34.5" customHeight="1" x14ac:dyDescent="0.2">
      <c r="A135" s="158">
        <v>5893</v>
      </c>
      <c r="B135" s="1003"/>
      <c r="C135" s="937" t="s">
        <v>1243</v>
      </c>
      <c r="D135" s="145">
        <v>14502.2</v>
      </c>
      <c r="E135" s="185">
        <v>0</v>
      </c>
      <c r="F135" s="180">
        <v>0</v>
      </c>
      <c r="G135" s="920">
        <v>13200</v>
      </c>
      <c r="H135" s="903">
        <v>13200</v>
      </c>
      <c r="I135" s="903">
        <v>0</v>
      </c>
      <c r="J135" s="191">
        <v>0</v>
      </c>
      <c r="K135" s="185">
        <v>0</v>
      </c>
      <c r="L135" s="146">
        <v>0</v>
      </c>
      <c r="M135" s="146">
        <v>0</v>
      </c>
      <c r="N135" s="190">
        <v>0</v>
      </c>
      <c r="O135" s="185">
        <v>0</v>
      </c>
      <c r="P135" s="146">
        <v>0</v>
      </c>
      <c r="Q135" s="180">
        <v>0</v>
      </c>
      <c r="R135" s="193" t="s">
        <v>5032</v>
      </c>
    </row>
    <row r="136" spans="1:18" ht="34.5" customHeight="1" x14ac:dyDescent="0.2">
      <c r="A136" s="158">
        <v>5896</v>
      </c>
      <c r="B136" s="1003"/>
      <c r="C136" s="937" t="s">
        <v>881</v>
      </c>
      <c r="D136" s="145">
        <v>5452.8889499999996</v>
      </c>
      <c r="E136" s="185">
        <v>0</v>
      </c>
      <c r="F136" s="180">
        <v>3001.5281099999997</v>
      </c>
      <c r="G136" s="920">
        <v>1451.3608400000001</v>
      </c>
      <c r="H136" s="903">
        <v>1451.3608400000001</v>
      </c>
      <c r="I136" s="903">
        <v>0</v>
      </c>
      <c r="J136" s="191">
        <v>0</v>
      </c>
      <c r="K136" s="185">
        <v>0</v>
      </c>
      <c r="L136" s="146">
        <v>0</v>
      </c>
      <c r="M136" s="146">
        <v>0</v>
      </c>
      <c r="N136" s="190">
        <v>0</v>
      </c>
      <c r="O136" s="185">
        <v>0</v>
      </c>
      <c r="P136" s="146">
        <v>0</v>
      </c>
      <c r="Q136" s="180">
        <v>0</v>
      </c>
      <c r="R136" s="193" t="s">
        <v>5032</v>
      </c>
    </row>
    <row r="137" spans="1:18" ht="34.5" customHeight="1" x14ac:dyDescent="0.2">
      <c r="A137" s="158">
        <v>5905</v>
      </c>
      <c r="B137" s="1003"/>
      <c r="C137" s="937" t="s">
        <v>882</v>
      </c>
      <c r="D137" s="145">
        <v>56000.00995</v>
      </c>
      <c r="E137" s="185">
        <v>0</v>
      </c>
      <c r="F137" s="180">
        <v>620.20494999999994</v>
      </c>
      <c r="G137" s="920">
        <v>133.16499999999999</v>
      </c>
      <c r="H137" s="903">
        <v>133.16499999999999</v>
      </c>
      <c r="I137" s="903">
        <v>0</v>
      </c>
      <c r="J137" s="191">
        <v>0</v>
      </c>
      <c r="K137" s="185">
        <v>55246.64</v>
      </c>
      <c r="L137" s="146">
        <v>55246.64</v>
      </c>
      <c r="M137" s="146">
        <v>0</v>
      </c>
      <c r="N137" s="190">
        <v>0</v>
      </c>
      <c r="O137" s="185">
        <v>0</v>
      </c>
      <c r="P137" s="146">
        <v>0</v>
      </c>
      <c r="Q137" s="180">
        <v>0</v>
      </c>
      <c r="R137" s="193" t="s">
        <v>68</v>
      </c>
    </row>
    <row r="138" spans="1:18" ht="24" customHeight="1" x14ac:dyDescent="0.2">
      <c r="A138" s="158">
        <v>5914</v>
      </c>
      <c r="B138" s="1003"/>
      <c r="C138" s="937" t="s">
        <v>1244</v>
      </c>
      <c r="D138" s="145">
        <v>11418.7058</v>
      </c>
      <c r="E138" s="185">
        <v>0</v>
      </c>
      <c r="F138" s="180">
        <v>0</v>
      </c>
      <c r="G138" s="920">
        <v>3469.0257999999999</v>
      </c>
      <c r="H138" s="903">
        <v>3469.0257999999999</v>
      </c>
      <c r="I138" s="903">
        <v>0</v>
      </c>
      <c r="J138" s="191">
        <v>0</v>
      </c>
      <c r="K138" s="185">
        <v>7949.6799999999994</v>
      </c>
      <c r="L138" s="146">
        <v>7949.6799999999994</v>
      </c>
      <c r="M138" s="146">
        <v>0</v>
      </c>
      <c r="N138" s="190">
        <v>0</v>
      </c>
      <c r="O138" s="185">
        <v>0</v>
      </c>
      <c r="P138" s="146">
        <v>0</v>
      </c>
      <c r="Q138" s="180">
        <v>0</v>
      </c>
      <c r="R138" s="193" t="s">
        <v>68</v>
      </c>
    </row>
    <row r="139" spans="1:18" ht="34.5" customHeight="1" x14ac:dyDescent="0.2">
      <c r="A139" s="158">
        <v>5915</v>
      </c>
      <c r="B139" s="1003"/>
      <c r="C139" s="937" t="s">
        <v>1245</v>
      </c>
      <c r="D139" s="145">
        <v>2319</v>
      </c>
      <c r="E139" s="185">
        <v>0</v>
      </c>
      <c r="F139" s="180">
        <v>0</v>
      </c>
      <c r="G139" s="920">
        <v>319.44</v>
      </c>
      <c r="H139" s="903">
        <v>319.44</v>
      </c>
      <c r="I139" s="903">
        <v>0</v>
      </c>
      <c r="J139" s="191">
        <v>0</v>
      </c>
      <c r="K139" s="185">
        <v>1999.56</v>
      </c>
      <c r="L139" s="146">
        <v>1999.56</v>
      </c>
      <c r="M139" s="146">
        <v>0</v>
      </c>
      <c r="N139" s="190">
        <v>0</v>
      </c>
      <c r="O139" s="185">
        <v>0</v>
      </c>
      <c r="P139" s="146">
        <v>0</v>
      </c>
      <c r="Q139" s="180">
        <v>0</v>
      </c>
      <c r="R139" s="193" t="s">
        <v>68</v>
      </c>
    </row>
    <row r="140" spans="1:18" ht="24" customHeight="1" x14ac:dyDescent="0.2">
      <c r="A140" s="158">
        <v>5926</v>
      </c>
      <c r="B140" s="1003"/>
      <c r="C140" s="937" t="s">
        <v>1247</v>
      </c>
      <c r="D140" s="145">
        <v>284.35000000000002</v>
      </c>
      <c r="E140" s="185">
        <v>0</v>
      </c>
      <c r="F140" s="180">
        <v>0</v>
      </c>
      <c r="G140" s="920">
        <v>284.35000000000002</v>
      </c>
      <c r="H140" s="903">
        <v>284.35000000000002</v>
      </c>
      <c r="I140" s="903">
        <v>0</v>
      </c>
      <c r="J140" s="191">
        <v>0</v>
      </c>
      <c r="K140" s="185">
        <v>0</v>
      </c>
      <c r="L140" s="146">
        <v>0</v>
      </c>
      <c r="M140" s="146">
        <v>0</v>
      </c>
      <c r="N140" s="190">
        <v>0</v>
      </c>
      <c r="O140" s="185">
        <v>0</v>
      </c>
      <c r="P140" s="146">
        <v>0</v>
      </c>
      <c r="Q140" s="180">
        <v>0</v>
      </c>
      <c r="R140" s="193" t="s">
        <v>68</v>
      </c>
    </row>
    <row r="141" spans="1:18" ht="34.5" customHeight="1" x14ac:dyDescent="0.2">
      <c r="A141" s="158">
        <v>5927</v>
      </c>
      <c r="B141" s="1003"/>
      <c r="C141" s="937" t="s">
        <v>883</v>
      </c>
      <c r="D141" s="145">
        <v>2481.1994600000003</v>
      </c>
      <c r="E141" s="185">
        <v>0</v>
      </c>
      <c r="F141" s="180">
        <v>169.4</v>
      </c>
      <c r="G141" s="920">
        <v>2311.7994600000002</v>
      </c>
      <c r="H141" s="903">
        <v>2311.7994600000002</v>
      </c>
      <c r="I141" s="903">
        <v>0</v>
      </c>
      <c r="J141" s="191">
        <v>0</v>
      </c>
      <c r="K141" s="185">
        <v>0</v>
      </c>
      <c r="L141" s="146">
        <v>0</v>
      </c>
      <c r="M141" s="146">
        <v>0</v>
      </c>
      <c r="N141" s="190">
        <v>0</v>
      </c>
      <c r="O141" s="185">
        <v>0</v>
      </c>
      <c r="P141" s="146">
        <v>0</v>
      </c>
      <c r="Q141" s="180">
        <v>0</v>
      </c>
      <c r="R141" s="193" t="s">
        <v>68</v>
      </c>
    </row>
    <row r="142" spans="1:18" ht="31.5" x14ac:dyDescent="0.2">
      <c r="A142" s="158">
        <v>5940</v>
      </c>
      <c r="B142" s="1003"/>
      <c r="C142" s="937" t="s">
        <v>4064</v>
      </c>
      <c r="D142" s="145">
        <v>1560.2295900000001</v>
      </c>
      <c r="E142" s="185">
        <v>0</v>
      </c>
      <c r="F142" s="180">
        <v>0</v>
      </c>
      <c r="G142" s="920">
        <v>1560.2295900000001</v>
      </c>
      <c r="H142" s="903">
        <v>1560.2295900000001</v>
      </c>
      <c r="I142" s="903">
        <v>0</v>
      </c>
      <c r="J142" s="191">
        <v>0</v>
      </c>
      <c r="K142" s="185">
        <v>0</v>
      </c>
      <c r="L142" s="146">
        <v>0</v>
      </c>
      <c r="M142" s="146">
        <v>0</v>
      </c>
      <c r="N142" s="190">
        <v>0</v>
      </c>
      <c r="O142" s="185">
        <v>0</v>
      </c>
      <c r="P142" s="146">
        <v>0</v>
      </c>
      <c r="Q142" s="180">
        <v>0</v>
      </c>
      <c r="R142" s="193" t="s">
        <v>68</v>
      </c>
    </row>
    <row r="143" spans="1:18" ht="34.5" customHeight="1" x14ac:dyDescent="0.2">
      <c r="A143" s="158">
        <v>5941</v>
      </c>
      <c r="B143" s="1003"/>
      <c r="C143" s="937" t="s">
        <v>884</v>
      </c>
      <c r="D143" s="145">
        <v>7367.7826599999999</v>
      </c>
      <c r="E143" s="185">
        <v>0</v>
      </c>
      <c r="F143" s="180">
        <v>83.49</v>
      </c>
      <c r="G143" s="920">
        <v>7284.2926600000001</v>
      </c>
      <c r="H143" s="903">
        <v>7284.2926600000001</v>
      </c>
      <c r="I143" s="903">
        <v>0</v>
      </c>
      <c r="J143" s="191">
        <v>0</v>
      </c>
      <c r="K143" s="185">
        <v>0</v>
      </c>
      <c r="L143" s="146">
        <v>0</v>
      </c>
      <c r="M143" s="146">
        <v>0</v>
      </c>
      <c r="N143" s="190">
        <v>0</v>
      </c>
      <c r="O143" s="185">
        <v>0</v>
      </c>
      <c r="P143" s="146">
        <v>0</v>
      </c>
      <c r="Q143" s="180">
        <v>0</v>
      </c>
      <c r="R143" s="193" t="s">
        <v>68</v>
      </c>
    </row>
    <row r="144" spans="1:18" ht="24" customHeight="1" x14ac:dyDescent="0.2">
      <c r="A144" s="158">
        <v>5942</v>
      </c>
      <c r="B144" s="1003"/>
      <c r="C144" s="937" t="s">
        <v>1248</v>
      </c>
      <c r="D144" s="145">
        <v>2250</v>
      </c>
      <c r="E144" s="185">
        <v>0</v>
      </c>
      <c r="F144" s="180">
        <v>0</v>
      </c>
      <c r="G144" s="920">
        <v>2250</v>
      </c>
      <c r="H144" s="903">
        <v>2250</v>
      </c>
      <c r="I144" s="903">
        <v>0</v>
      </c>
      <c r="J144" s="191">
        <v>0</v>
      </c>
      <c r="K144" s="185">
        <v>0</v>
      </c>
      <c r="L144" s="146">
        <v>0</v>
      </c>
      <c r="M144" s="146">
        <v>0</v>
      </c>
      <c r="N144" s="190">
        <v>0</v>
      </c>
      <c r="O144" s="185">
        <v>0</v>
      </c>
      <c r="P144" s="146">
        <v>0</v>
      </c>
      <c r="Q144" s="180">
        <v>0</v>
      </c>
      <c r="R144" s="193" t="s">
        <v>68</v>
      </c>
    </row>
    <row r="145" spans="1:18" ht="34.5" customHeight="1" x14ac:dyDescent="0.2">
      <c r="A145" s="158">
        <v>5944</v>
      </c>
      <c r="B145" s="1003"/>
      <c r="C145" s="937" t="s">
        <v>1250</v>
      </c>
      <c r="D145" s="145">
        <v>301.64</v>
      </c>
      <c r="E145" s="185">
        <v>0</v>
      </c>
      <c r="F145" s="180">
        <v>0</v>
      </c>
      <c r="G145" s="920">
        <v>300</v>
      </c>
      <c r="H145" s="903">
        <v>300</v>
      </c>
      <c r="I145" s="903">
        <v>0</v>
      </c>
      <c r="J145" s="191">
        <v>0</v>
      </c>
      <c r="K145" s="185">
        <v>0</v>
      </c>
      <c r="L145" s="146">
        <v>0</v>
      </c>
      <c r="M145" s="146">
        <v>0</v>
      </c>
      <c r="N145" s="190">
        <v>0</v>
      </c>
      <c r="O145" s="185">
        <v>0</v>
      </c>
      <c r="P145" s="146">
        <v>0</v>
      </c>
      <c r="Q145" s="180">
        <v>0</v>
      </c>
      <c r="R145" s="193" t="s">
        <v>5032</v>
      </c>
    </row>
    <row r="146" spans="1:18" ht="34.5" customHeight="1" x14ac:dyDescent="0.2">
      <c r="A146" s="158">
        <v>5945</v>
      </c>
      <c r="B146" s="1003"/>
      <c r="C146" s="937" t="s">
        <v>1251</v>
      </c>
      <c r="D146" s="145">
        <v>6135.45</v>
      </c>
      <c r="E146" s="185">
        <v>0</v>
      </c>
      <c r="F146" s="180">
        <v>0</v>
      </c>
      <c r="G146" s="920">
        <v>175.45</v>
      </c>
      <c r="H146" s="903">
        <v>175.45</v>
      </c>
      <c r="I146" s="903">
        <v>0</v>
      </c>
      <c r="J146" s="191">
        <v>0</v>
      </c>
      <c r="K146" s="185">
        <v>5960</v>
      </c>
      <c r="L146" s="146">
        <v>5960</v>
      </c>
      <c r="M146" s="146">
        <v>0</v>
      </c>
      <c r="N146" s="190">
        <v>0</v>
      </c>
      <c r="O146" s="185">
        <v>0</v>
      </c>
      <c r="P146" s="146">
        <v>0</v>
      </c>
      <c r="Q146" s="180">
        <v>0</v>
      </c>
      <c r="R146" s="193" t="s">
        <v>68</v>
      </c>
    </row>
    <row r="147" spans="1:18" ht="34.5" customHeight="1" x14ac:dyDescent="0.2">
      <c r="A147" s="158">
        <v>5946</v>
      </c>
      <c r="B147" s="1003"/>
      <c r="C147" s="937" t="s">
        <v>1252</v>
      </c>
      <c r="D147" s="145">
        <v>1500</v>
      </c>
      <c r="E147" s="185">
        <v>0</v>
      </c>
      <c r="F147" s="180">
        <v>0</v>
      </c>
      <c r="G147" s="920">
        <v>1500</v>
      </c>
      <c r="H147" s="903">
        <v>1500</v>
      </c>
      <c r="I147" s="903">
        <v>0</v>
      </c>
      <c r="J147" s="191">
        <v>0</v>
      </c>
      <c r="K147" s="185">
        <v>0</v>
      </c>
      <c r="L147" s="146">
        <v>0</v>
      </c>
      <c r="M147" s="146">
        <v>0</v>
      </c>
      <c r="N147" s="190">
        <v>0</v>
      </c>
      <c r="O147" s="185">
        <v>0</v>
      </c>
      <c r="P147" s="146">
        <v>0</v>
      </c>
      <c r="Q147" s="180">
        <v>0</v>
      </c>
      <c r="R147" s="193" t="s">
        <v>68</v>
      </c>
    </row>
    <row r="148" spans="1:18" ht="34.5" customHeight="1" x14ac:dyDescent="0.2">
      <c r="A148" s="158">
        <v>5947</v>
      </c>
      <c r="B148" s="1003"/>
      <c r="C148" s="937" t="s">
        <v>1253</v>
      </c>
      <c r="D148" s="145">
        <v>24900.006710000001</v>
      </c>
      <c r="E148" s="185">
        <v>0</v>
      </c>
      <c r="F148" s="180">
        <v>0</v>
      </c>
      <c r="G148" s="920">
        <v>4630.4067100000002</v>
      </c>
      <c r="H148" s="903">
        <v>4630.4067100000002</v>
      </c>
      <c r="I148" s="903">
        <v>0</v>
      </c>
      <c r="J148" s="191">
        <v>0</v>
      </c>
      <c r="K148" s="185">
        <v>9269.6</v>
      </c>
      <c r="L148" s="146">
        <v>9269.6</v>
      </c>
      <c r="M148" s="146">
        <v>0</v>
      </c>
      <c r="N148" s="190">
        <v>0</v>
      </c>
      <c r="O148" s="185">
        <v>11000</v>
      </c>
      <c r="P148" s="146">
        <v>0</v>
      </c>
      <c r="Q148" s="180">
        <v>0</v>
      </c>
      <c r="R148" s="193" t="s">
        <v>68</v>
      </c>
    </row>
    <row r="149" spans="1:18" ht="45" customHeight="1" x14ac:dyDescent="0.2">
      <c r="A149" s="158">
        <v>5960</v>
      </c>
      <c r="B149" s="1003"/>
      <c r="C149" s="937" t="s">
        <v>4067</v>
      </c>
      <c r="D149" s="145">
        <v>3900.84</v>
      </c>
      <c r="E149" s="185">
        <v>0</v>
      </c>
      <c r="F149" s="180">
        <v>0</v>
      </c>
      <c r="G149" s="920">
        <v>3750</v>
      </c>
      <c r="H149" s="903">
        <v>3750</v>
      </c>
      <c r="I149" s="903">
        <v>0</v>
      </c>
      <c r="J149" s="191">
        <v>0</v>
      </c>
      <c r="K149" s="185">
        <v>0</v>
      </c>
      <c r="L149" s="146">
        <v>0</v>
      </c>
      <c r="M149" s="146">
        <v>0</v>
      </c>
      <c r="N149" s="190">
        <v>0</v>
      </c>
      <c r="O149" s="185">
        <v>0</v>
      </c>
      <c r="P149" s="146">
        <v>0</v>
      </c>
      <c r="Q149" s="180">
        <v>0</v>
      </c>
      <c r="R149" s="193" t="s">
        <v>5032</v>
      </c>
    </row>
    <row r="150" spans="1:18" ht="34.5" customHeight="1" x14ac:dyDescent="0.2">
      <c r="A150" s="158">
        <v>5961</v>
      </c>
      <c r="B150" s="1003"/>
      <c r="C150" s="937" t="s">
        <v>4068</v>
      </c>
      <c r="D150" s="145">
        <v>422.46189000000004</v>
      </c>
      <c r="E150" s="185">
        <v>0</v>
      </c>
      <c r="F150" s="180">
        <v>0</v>
      </c>
      <c r="G150" s="920">
        <v>422.46189000000004</v>
      </c>
      <c r="H150" s="903">
        <v>422.46189000000004</v>
      </c>
      <c r="I150" s="903">
        <v>0</v>
      </c>
      <c r="J150" s="191">
        <v>0</v>
      </c>
      <c r="K150" s="185">
        <v>0</v>
      </c>
      <c r="L150" s="146">
        <v>0</v>
      </c>
      <c r="M150" s="146">
        <v>0</v>
      </c>
      <c r="N150" s="190">
        <v>0</v>
      </c>
      <c r="O150" s="185">
        <v>0</v>
      </c>
      <c r="P150" s="146">
        <v>0</v>
      </c>
      <c r="Q150" s="180">
        <v>0</v>
      </c>
      <c r="R150" s="193" t="s">
        <v>68</v>
      </c>
    </row>
    <row r="151" spans="1:18" ht="34.5" customHeight="1" x14ac:dyDescent="0.2">
      <c r="A151" s="158">
        <v>5962</v>
      </c>
      <c r="B151" s="1003"/>
      <c r="C151" s="937" t="s">
        <v>4069</v>
      </c>
      <c r="D151" s="145">
        <v>6024.5782099999997</v>
      </c>
      <c r="E151" s="185">
        <v>0</v>
      </c>
      <c r="F151" s="180">
        <v>0</v>
      </c>
      <c r="G151" s="920">
        <v>3924.5782100000001</v>
      </c>
      <c r="H151" s="903">
        <v>3924.5782100000001</v>
      </c>
      <c r="I151" s="903">
        <v>0</v>
      </c>
      <c r="J151" s="191">
        <v>0</v>
      </c>
      <c r="K151" s="185">
        <v>2100</v>
      </c>
      <c r="L151" s="146">
        <v>2100</v>
      </c>
      <c r="M151" s="146">
        <v>0</v>
      </c>
      <c r="N151" s="190">
        <v>0</v>
      </c>
      <c r="O151" s="185">
        <v>0</v>
      </c>
      <c r="P151" s="146">
        <v>0</v>
      </c>
      <c r="Q151" s="180">
        <v>0</v>
      </c>
      <c r="R151" s="193" t="s">
        <v>68</v>
      </c>
    </row>
    <row r="152" spans="1:18" ht="34.5" customHeight="1" x14ac:dyDescent="0.2">
      <c r="A152" s="158">
        <v>5963</v>
      </c>
      <c r="B152" s="1003"/>
      <c r="C152" s="937" t="s">
        <v>4070</v>
      </c>
      <c r="D152" s="145">
        <v>7862.9963800000005</v>
      </c>
      <c r="E152" s="185">
        <v>0</v>
      </c>
      <c r="F152" s="180">
        <v>0</v>
      </c>
      <c r="G152" s="920">
        <v>6173.2963800000007</v>
      </c>
      <c r="H152" s="903">
        <v>6173.2963800000007</v>
      </c>
      <c r="I152" s="903">
        <v>0</v>
      </c>
      <c r="J152" s="191">
        <v>0</v>
      </c>
      <c r="K152" s="185">
        <v>1326.7</v>
      </c>
      <c r="L152" s="146">
        <v>1326.7</v>
      </c>
      <c r="M152" s="146">
        <v>0</v>
      </c>
      <c r="N152" s="190">
        <v>0</v>
      </c>
      <c r="O152" s="185">
        <v>0</v>
      </c>
      <c r="P152" s="146">
        <v>0</v>
      </c>
      <c r="Q152" s="180">
        <v>0</v>
      </c>
      <c r="R152" s="193" t="s">
        <v>5032</v>
      </c>
    </row>
    <row r="153" spans="1:18" ht="34.5" customHeight="1" x14ac:dyDescent="0.2">
      <c r="A153" s="158">
        <v>5964</v>
      </c>
      <c r="B153" s="1003"/>
      <c r="C153" s="937" t="s">
        <v>4072</v>
      </c>
      <c r="D153" s="145">
        <v>5339.18066</v>
      </c>
      <c r="E153" s="185">
        <v>0</v>
      </c>
      <c r="F153" s="180">
        <v>0</v>
      </c>
      <c r="G153" s="920">
        <v>5339.18066</v>
      </c>
      <c r="H153" s="903">
        <v>5339.18066</v>
      </c>
      <c r="I153" s="903">
        <v>0</v>
      </c>
      <c r="J153" s="191">
        <v>0</v>
      </c>
      <c r="K153" s="185">
        <v>0</v>
      </c>
      <c r="L153" s="146">
        <v>0</v>
      </c>
      <c r="M153" s="146">
        <v>0</v>
      </c>
      <c r="N153" s="190">
        <v>0</v>
      </c>
      <c r="O153" s="185">
        <v>0</v>
      </c>
      <c r="P153" s="146">
        <v>0</v>
      </c>
      <c r="Q153" s="180">
        <v>0</v>
      </c>
      <c r="R153" s="193" t="s">
        <v>68</v>
      </c>
    </row>
    <row r="154" spans="1:18" ht="34.5" customHeight="1" x14ac:dyDescent="0.2">
      <c r="A154" s="158">
        <v>5965</v>
      </c>
      <c r="B154" s="1003"/>
      <c r="C154" s="937" t="s">
        <v>4073</v>
      </c>
      <c r="D154" s="145">
        <v>3964.3863900000001</v>
      </c>
      <c r="E154" s="185">
        <v>0</v>
      </c>
      <c r="F154" s="180">
        <v>0</v>
      </c>
      <c r="G154" s="920">
        <v>3964.3863900000001</v>
      </c>
      <c r="H154" s="903">
        <v>3964.3863900000001</v>
      </c>
      <c r="I154" s="903">
        <v>0</v>
      </c>
      <c r="J154" s="191">
        <v>0</v>
      </c>
      <c r="K154" s="185">
        <v>0</v>
      </c>
      <c r="L154" s="146">
        <v>0</v>
      </c>
      <c r="M154" s="146">
        <v>0</v>
      </c>
      <c r="N154" s="190">
        <v>0</v>
      </c>
      <c r="O154" s="185">
        <v>0</v>
      </c>
      <c r="P154" s="146">
        <v>0</v>
      </c>
      <c r="Q154" s="180">
        <v>0</v>
      </c>
      <c r="R154" s="193" t="s">
        <v>68</v>
      </c>
    </row>
    <row r="155" spans="1:18" ht="34.5" customHeight="1" x14ac:dyDescent="0.2">
      <c r="A155" s="158">
        <v>5966</v>
      </c>
      <c r="B155" s="1003"/>
      <c r="C155" s="937" t="s">
        <v>4074</v>
      </c>
      <c r="D155" s="145">
        <v>9512.4699999999993</v>
      </c>
      <c r="E155" s="185">
        <v>0</v>
      </c>
      <c r="F155" s="180">
        <v>0</v>
      </c>
      <c r="G155" s="920">
        <v>2500</v>
      </c>
      <c r="H155" s="903">
        <v>2500</v>
      </c>
      <c r="I155" s="903">
        <v>0</v>
      </c>
      <c r="J155" s="191">
        <v>0</v>
      </c>
      <c r="K155" s="185">
        <v>7000</v>
      </c>
      <c r="L155" s="146">
        <v>7000</v>
      </c>
      <c r="M155" s="146">
        <v>0</v>
      </c>
      <c r="N155" s="190">
        <v>0</v>
      </c>
      <c r="O155" s="185">
        <v>0</v>
      </c>
      <c r="P155" s="146">
        <v>0</v>
      </c>
      <c r="Q155" s="180">
        <v>0</v>
      </c>
      <c r="R155" s="193" t="s">
        <v>5032</v>
      </c>
    </row>
    <row r="156" spans="1:18" ht="34.5" customHeight="1" x14ac:dyDescent="0.2">
      <c r="A156" s="158">
        <v>5968</v>
      </c>
      <c r="B156" s="1003"/>
      <c r="C156" s="937" t="s">
        <v>4077</v>
      </c>
      <c r="D156" s="145">
        <v>1619.87</v>
      </c>
      <c r="E156" s="185">
        <v>0</v>
      </c>
      <c r="F156" s="180">
        <v>0</v>
      </c>
      <c r="G156" s="920">
        <v>1300</v>
      </c>
      <c r="H156" s="903">
        <v>1300</v>
      </c>
      <c r="I156" s="903">
        <v>0</v>
      </c>
      <c r="J156" s="191">
        <v>0</v>
      </c>
      <c r="K156" s="185">
        <v>0</v>
      </c>
      <c r="L156" s="146">
        <v>0</v>
      </c>
      <c r="M156" s="146">
        <v>0</v>
      </c>
      <c r="N156" s="190">
        <v>0</v>
      </c>
      <c r="O156" s="185">
        <v>0</v>
      </c>
      <c r="P156" s="146">
        <v>0</v>
      </c>
      <c r="Q156" s="180">
        <v>0</v>
      </c>
      <c r="R156" s="193" t="s">
        <v>5032</v>
      </c>
    </row>
    <row r="157" spans="1:18" ht="34.5" customHeight="1" x14ac:dyDescent="0.2">
      <c r="A157" s="158">
        <v>5969</v>
      </c>
      <c r="B157" s="1003"/>
      <c r="C157" s="937" t="s">
        <v>4078</v>
      </c>
      <c r="D157" s="145">
        <v>2165.0297299999997</v>
      </c>
      <c r="E157" s="185">
        <v>0</v>
      </c>
      <c r="F157" s="180">
        <v>0</v>
      </c>
      <c r="G157" s="920">
        <v>1544.1297299999999</v>
      </c>
      <c r="H157" s="903">
        <v>1544.1297299999999</v>
      </c>
      <c r="I157" s="903">
        <v>0</v>
      </c>
      <c r="J157" s="191">
        <v>0</v>
      </c>
      <c r="K157" s="185">
        <v>620.9</v>
      </c>
      <c r="L157" s="146">
        <v>620.9</v>
      </c>
      <c r="M157" s="146">
        <v>0</v>
      </c>
      <c r="N157" s="190">
        <v>0</v>
      </c>
      <c r="O157" s="185">
        <v>0</v>
      </c>
      <c r="P157" s="146">
        <v>0</v>
      </c>
      <c r="Q157" s="180">
        <v>0</v>
      </c>
      <c r="R157" s="193" t="s">
        <v>68</v>
      </c>
    </row>
    <row r="158" spans="1:18" ht="24" customHeight="1" x14ac:dyDescent="0.2">
      <c r="A158" s="158">
        <v>5970</v>
      </c>
      <c r="B158" s="1003"/>
      <c r="C158" s="937" t="s">
        <v>4080</v>
      </c>
      <c r="D158" s="145">
        <v>1150.48</v>
      </c>
      <c r="E158" s="185">
        <v>0</v>
      </c>
      <c r="F158" s="180">
        <v>0</v>
      </c>
      <c r="G158" s="920">
        <v>1000</v>
      </c>
      <c r="H158" s="903">
        <v>1000</v>
      </c>
      <c r="I158" s="903">
        <v>0</v>
      </c>
      <c r="J158" s="191">
        <v>0</v>
      </c>
      <c r="K158" s="185">
        <v>0</v>
      </c>
      <c r="L158" s="146">
        <v>0</v>
      </c>
      <c r="M158" s="146">
        <v>0</v>
      </c>
      <c r="N158" s="190">
        <v>0</v>
      </c>
      <c r="O158" s="185">
        <v>0</v>
      </c>
      <c r="P158" s="146">
        <v>0</v>
      </c>
      <c r="Q158" s="180">
        <v>0</v>
      </c>
      <c r="R158" s="193" t="s">
        <v>68</v>
      </c>
    </row>
    <row r="159" spans="1:18" ht="34.5" customHeight="1" x14ac:dyDescent="0.2">
      <c r="A159" s="158">
        <v>5971</v>
      </c>
      <c r="B159" s="1003"/>
      <c r="C159" s="937" t="s">
        <v>4081</v>
      </c>
      <c r="D159" s="145">
        <v>25771.98</v>
      </c>
      <c r="E159" s="185">
        <v>0</v>
      </c>
      <c r="F159" s="180">
        <v>0</v>
      </c>
      <c r="G159" s="920">
        <v>338.8</v>
      </c>
      <c r="H159" s="903">
        <v>338.8</v>
      </c>
      <c r="I159" s="903">
        <v>0</v>
      </c>
      <c r="J159" s="191">
        <v>0</v>
      </c>
      <c r="K159" s="185">
        <v>25433.18</v>
      </c>
      <c r="L159" s="146">
        <v>25433.18</v>
      </c>
      <c r="M159" s="940">
        <v>0</v>
      </c>
      <c r="N159" s="942">
        <v>0</v>
      </c>
      <c r="O159" s="185">
        <v>0</v>
      </c>
      <c r="P159" s="146">
        <v>0</v>
      </c>
      <c r="Q159" s="180">
        <v>0</v>
      </c>
      <c r="R159" s="193" t="s">
        <v>68</v>
      </c>
    </row>
    <row r="160" spans="1:18" ht="34.5" customHeight="1" x14ac:dyDescent="0.2">
      <c r="A160" s="158">
        <v>5972</v>
      </c>
      <c r="B160" s="1003"/>
      <c r="C160" s="937" t="s">
        <v>4083</v>
      </c>
      <c r="D160" s="145">
        <v>898</v>
      </c>
      <c r="E160" s="185">
        <v>0</v>
      </c>
      <c r="F160" s="180">
        <v>0</v>
      </c>
      <c r="G160" s="920">
        <v>850</v>
      </c>
      <c r="H160" s="903">
        <v>850</v>
      </c>
      <c r="I160" s="903">
        <v>0</v>
      </c>
      <c r="J160" s="191">
        <v>0</v>
      </c>
      <c r="K160" s="185">
        <v>0</v>
      </c>
      <c r="L160" s="146">
        <v>0</v>
      </c>
      <c r="M160" s="146">
        <v>0</v>
      </c>
      <c r="N160" s="190">
        <v>0</v>
      </c>
      <c r="O160" s="185">
        <v>0</v>
      </c>
      <c r="P160" s="146">
        <v>0</v>
      </c>
      <c r="Q160" s="180">
        <v>0</v>
      </c>
      <c r="R160" s="193" t="s">
        <v>5032</v>
      </c>
    </row>
    <row r="161" spans="1:18" ht="34.5" customHeight="1" x14ac:dyDescent="0.2">
      <c r="A161" s="158">
        <v>5973</v>
      </c>
      <c r="B161" s="1003"/>
      <c r="C161" s="937" t="s">
        <v>4084</v>
      </c>
      <c r="D161" s="145">
        <v>1878.71</v>
      </c>
      <c r="E161" s="185">
        <v>0</v>
      </c>
      <c r="F161" s="180">
        <v>0</v>
      </c>
      <c r="G161" s="920">
        <v>1000</v>
      </c>
      <c r="H161" s="903">
        <v>1000</v>
      </c>
      <c r="I161" s="903">
        <v>0</v>
      </c>
      <c r="J161" s="191">
        <v>0</v>
      </c>
      <c r="K161" s="185">
        <v>0</v>
      </c>
      <c r="L161" s="146">
        <v>0</v>
      </c>
      <c r="M161" s="146">
        <v>0</v>
      </c>
      <c r="N161" s="190">
        <v>0</v>
      </c>
      <c r="O161" s="185">
        <v>0</v>
      </c>
      <c r="P161" s="146">
        <v>0</v>
      </c>
      <c r="Q161" s="180">
        <v>0</v>
      </c>
      <c r="R161" s="193" t="s">
        <v>5032</v>
      </c>
    </row>
    <row r="162" spans="1:18" ht="24" customHeight="1" x14ac:dyDescent="0.2">
      <c r="A162" s="158">
        <v>5974</v>
      </c>
      <c r="B162" s="1003"/>
      <c r="C162" s="937" t="s">
        <v>4085</v>
      </c>
      <c r="D162" s="145">
        <v>911.88745999999992</v>
      </c>
      <c r="E162" s="185">
        <v>0</v>
      </c>
      <c r="F162" s="180">
        <v>0</v>
      </c>
      <c r="G162" s="920">
        <v>911.88745999999992</v>
      </c>
      <c r="H162" s="903">
        <v>911.88745999999992</v>
      </c>
      <c r="I162" s="903">
        <v>0</v>
      </c>
      <c r="J162" s="191">
        <v>0</v>
      </c>
      <c r="K162" s="185">
        <v>0</v>
      </c>
      <c r="L162" s="146">
        <v>0</v>
      </c>
      <c r="M162" s="146">
        <v>0</v>
      </c>
      <c r="N162" s="190">
        <v>0</v>
      </c>
      <c r="O162" s="185">
        <v>0</v>
      </c>
      <c r="P162" s="146">
        <v>0</v>
      </c>
      <c r="Q162" s="180">
        <v>0</v>
      </c>
      <c r="R162" s="193" t="s">
        <v>68</v>
      </c>
    </row>
    <row r="163" spans="1:18" ht="34.5" customHeight="1" x14ac:dyDescent="0.2">
      <c r="A163" s="158">
        <v>5975</v>
      </c>
      <c r="B163" s="1003"/>
      <c r="C163" s="937" t="s">
        <v>4086</v>
      </c>
      <c r="D163" s="145">
        <v>12164.4822</v>
      </c>
      <c r="E163" s="185">
        <v>0</v>
      </c>
      <c r="F163" s="180">
        <v>0</v>
      </c>
      <c r="G163" s="920">
        <v>11511.082200000001</v>
      </c>
      <c r="H163" s="903">
        <v>11511.082200000001</v>
      </c>
      <c r="I163" s="903">
        <v>0</v>
      </c>
      <c r="J163" s="191">
        <v>0</v>
      </c>
      <c r="K163" s="185">
        <v>0</v>
      </c>
      <c r="L163" s="146">
        <v>0</v>
      </c>
      <c r="M163" s="146">
        <v>0</v>
      </c>
      <c r="N163" s="190">
        <v>0</v>
      </c>
      <c r="O163" s="185">
        <v>0</v>
      </c>
      <c r="P163" s="146">
        <v>0</v>
      </c>
      <c r="Q163" s="180">
        <v>0</v>
      </c>
      <c r="R163" s="193" t="s">
        <v>5032</v>
      </c>
    </row>
    <row r="164" spans="1:18" ht="36.75" customHeight="1" x14ac:dyDescent="0.2">
      <c r="A164" s="158">
        <v>5976</v>
      </c>
      <c r="B164" s="1003"/>
      <c r="C164" s="937" t="s">
        <v>4087</v>
      </c>
      <c r="D164" s="145">
        <v>3000</v>
      </c>
      <c r="E164" s="185">
        <v>0</v>
      </c>
      <c r="F164" s="180">
        <v>0</v>
      </c>
      <c r="G164" s="920">
        <v>266.2</v>
      </c>
      <c r="H164" s="903">
        <v>266.2</v>
      </c>
      <c r="I164" s="903">
        <v>0</v>
      </c>
      <c r="J164" s="191">
        <v>0</v>
      </c>
      <c r="K164" s="185">
        <v>2733.8</v>
      </c>
      <c r="L164" s="146">
        <v>2733.8</v>
      </c>
      <c r="M164" s="146">
        <v>0</v>
      </c>
      <c r="N164" s="190">
        <v>0</v>
      </c>
      <c r="O164" s="185">
        <v>0</v>
      </c>
      <c r="P164" s="146">
        <v>0</v>
      </c>
      <c r="Q164" s="180">
        <v>0</v>
      </c>
      <c r="R164" s="193" t="s">
        <v>68</v>
      </c>
    </row>
    <row r="165" spans="1:18" ht="36.75" customHeight="1" x14ac:dyDescent="0.2">
      <c r="A165" s="158">
        <v>5977</v>
      </c>
      <c r="B165" s="1003"/>
      <c r="C165" s="937" t="s">
        <v>4089</v>
      </c>
      <c r="D165" s="145">
        <v>7110.6900000000005</v>
      </c>
      <c r="E165" s="185">
        <v>0</v>
      </c>
      <c r="F165" s="180">
        <v>0</v>
      </c>
      <c r="G165" s="920">
        <v>4100</v>
      </c>
      <c r="H165" s="903">
        <v>4100</v>
      </c>
      <c r="I165" s="903">
        <v>0</v>
      </c>
      <c r="J165" s="191">
        <v>0</v>
      </c>
      <c r="K165" s="185">
        <v>0</v>
      </c>
      <c r="L165" s="146">
        <v>0</v>
      </c>
      <c r="M165" s="146">
        <v>0</v>
      </c>
      <c r="N165" s="190">
        <v>0</v>
      </c>
      <c r="O165" s="185">
        <v>0</v>
      </c>
      <c r="P165" s="146">
        <v>0</v>
      </c>
      <c r="Q165" s="180">
        <v>0</v>
      </c>
      <c r="R165" s="193" t="s">
        <v>5032</v>
      </c>
    </row>
    <row r="166" spans="1:18" ht="36.75" customHeight="1" x14ac:dyDescent="0.2">
      <c r="A166" s="158">
        <v>5978</v>
      </c>
      <c r="B166" s="1003"/>
      <c r="C166" s="937" t="s">
        <v>4090</v>
      </c>
      <c r="D166" s="145">
        <v>887.57999999999993</v>
      </c>
      <c r="E166" s="185">
        <v>0</v>
      </c>
      <c r="F166" s="180">
        <v>0</v>
      </c>
      <c r="G166" s="920">
        <v>460</v>
      </c>
      <c r="H166" s="903">
        <v>460</v>
      </c>
      <c r="I166" s="903">
        <v>0</v>
      </c>
      <c r="J166" s="191">
        <v>0</v>
      </c>
      <c r="K166" s="185">
        <v>0</v>
      </c>
      <c r="L166" s="146">
        <v>0</v>
      </c>
      <c r="M166" s="146">
        <v>0</v>
      </c>
      <c r="N166" s="190">
        <v>0</v>
      </c>
      <c r="O166" s="185">
        <v>0</v>
      </c>
      <c r="P166" s="146">
        <v>0</v>
      </c>
      <c r="Q166" s="180">
        <v>0</v>
      </c>
      <c r="R166" s="193" t="s">
        <v>5032</v>
      </c>
    </row>
    <row r="167" spans="1:18" ht="36.75" customHeight="1" x14ac:dyDescent="0.2">
      <c r="A167" s="158">
        <v>5980</v>
      </c>
      <c r="B167" s="1003"/>
      <c r="C167" s="937" t="s">
        <v>4093</v>
      </c>
      <c r="D167" s="145">
        <v>7327.3351299999995</v>
      </c>
      <c r="E167" s="185">
        <v>0</v>
      </c>
      <c r="F167" s="180">
        <v>0</v>
      </c>
      <c r="G167" s="920">
        <v>7327.3351299999995</v>
      </c>
      <c r="H167" s="903">
        <v>7327.3351299999995</v>
      </c>
      <c r="I167" s="903">
        <v>0</v>
      </c>
      <c r="J167" s="191">
        <v>0</v>
      </c>
      <c r="K167" s="185">
        <v>0</v>
      </c>
      <c r="L167" s="146">
        <v>0</v>
      </c>
      <c r="M167" s="146">
        <v>0</v>
      </c>
      <c r="N167" s="190">
        <v>0</v>
      </c>
      <c r="O167" s="185">
        <v>0</v>
      </c>
      <c r="P167" s="146">
        <v>0</v>
      </c>
      <c r="Q167" s="180">
        <v>0</v>
      </c>
      <c r="R167" s="193" t="s">
        <v>68</v>
      </c>
    </row>
    <row r="168" spans="1:18" ht="36.75" customHeight="1" x14ac:dyDescent="0.2">
      <c r="A168" s="158">
        <v>5981</v>
      </c>
      <c r="B168" s="1003"/>
      <c r="C168" s="937" t="s">
        <v>4094</v>
      </c>
      <c r="D168" s="145">
        <v>1521.73</v>
      </c>
      <c r="E168" s="185">
        <v>0</v>
      </c>
      <c r="F168" s="180">
        <v>0</v>
      </c>
      <c r="G168" s="920">
        <v>1500</v>
      </c>
      <c r="H168" s="903">
        <v>1500</v>
      </c>
      <c r="I168" s="903">
        <v>0</v>
      </c>
      <c r="J168" s="191">
        <v>0</v>
      </c>
      <c r="K168" s="185">
        <v>0</v>
      </c>
      <c r="L168" s="146">
        <v>0</v>
      </c>
      <c r="M168" s="146">
        <v>0</v>
      </c>
      <c r="N168" s="190">
        <v>0</v>
      </c>
      <c r="O168" s="185">
        <v>0</v>
      </c>
      <c r="P168" s="146">
        <v>0</v>
      </c>
      <c r="Q168" s="180">
        <v>0</v>
      </c>
      <c r="R168" s="193" t="s">
        <v>5032</v>
      </c>
    </row>
    <row r="169" spans="1:18" ht="24" customHeight="1" x14ac:dyDescent="0.2">
      <c r="A169" s="158">
        <v>5982</v>
      </c>
      <c r="B169" s="1003"/>
      <c r="C169" s="937" t="s">
        <v>4095</v>
      </c>
      <c r="D169" s="145">
        <v>19500</v>
      </c>
      <c r="E169" s="185">
        <v>0</v>
      </c>
      <c r="F169" s="180">
        <v>0</v>
      </c>
      <c r="G169" s="920">
        <v>19500</v>
      </c>
      <c r="H169" s="903">
        <v>19500</v>
      </c>
      <c r="I169" s="903">
        <v>0</v>
      </c>
      <c r="J169" s="191">
        <v>0</v>
      </c>
      <c r="K169" s="185">
        <v>0</v>
      </c>
      <c r="L169" s="146">
        <v>0</v>
      </c>
      <c r="M169" s="146">
        <v>0</v>
      </c>
      <c r="N169" s="190">
        <v>0</v>
      </c>
      <c r="O169" s="185">
        <v>0</v>
      </c>
      <c r="P169" s="146">
        <v>0</v>
      </c>
      <c r="Q169" s="180">
        <v>0</v>
      </c>
      <c r="R169" s="193" t="s">
        <v>68</v>
      </c>
    </row>
    <row r="170" spans="1:18" ht="36.75" customHeight="1" x14ac:dyDescent="0.2">
      <c r="A170" s="158">
        <v>5997</v>
      </c>
      <c r="B170" s="1003"/>
      <c r="C170" s="937" t="s">
        <v>885</v>
      </c>
      <c r="D170" s="145">
        <v>1211.93</v>
      </c>
      <c r="E170" s="185">
        <v>0</v>
      </c>
      <c r="F170" s="180">
        <v>167.95359999999999</v>
      </c>
      <c r="G170" s="920">
        <v>832.04640000000006</v>
      </c>
      <c r="H170" s="903">
        <v>832.04640000000006</v>
      </c>
      <c r="I170" s="903">
        <v>0</v>
      </c>
      <c r="J170" s="191">
        <v>0</v>
      </c>
      <c r="K170" s="185">
        <v>0</v>
      </c>
      <c r="L170" s="146">
        <v>0</v>
      </c>
      <c r="M170" s="146">
        <v>0</v>
      </c>
      <c r="N170" s="190">
        <v>0</v>
      </c>
      <c r="O170" s="185">
        <v>0</v>
      </c>
      <c r="P170" s="146">
        <v>0</v>
      </c>
      <c r="Q170" s="180">
        <v>0</v>
      </c>
      <c r="R170" s="193" t="s">
        <v>5032</v>
      </c>
    </row>
    <row r="171" spans="1:18" ht="36.75" customHeight="1" x14ac:dyDescent="0.2">
      <c r="A171" s="158">
        <v>5998</v>
      </c>
      <c r="B171" s="1003"/>
      <c r="C171" s="937" t="s">
        <v>1255</v>
      </c>
      <c r="D171" s="145">
        <v>526.84</v>
      </c>
      <c r="E171" s="185">
        <v>0</v>
      </c>
      <c r="F171" s="180">
        <v>0</v>
      </c>
      <c r="G171" s="920">
        <v>418.66</v>
      </c>
      <c r="H171" s="903">
        <v>418.66</v>
      </c>
      <c r="I171" s="903">
        <v>0</v>
      </c>
      <c r="J171" s="191">
        <v>0</v>
      </c>
      <c r="K171" s="185">
        <v>0</v>
      </c>
      <c r="L171" s="146">
        <v>0</v>
      </c>
      <c r="M171" s="146">
        <v>0</v>
      </c>
      <c r="N171" s="190">
        <v>0</v>
      </c>
      <c r="O171" s="185">
        <v>0</v>
      </c>
      <c r="P171" s="146">
        <v>0</v>
      </c>
      <c r="Q171" s="180">
        <v>0</v>
      </c>
      <c r="R171" s="193" t="s">
        <v>5032</v>
      </c>
    </row>
    <row r="172" spans="1:18" ht="45.75" customHeight="1" thickBot="1" x14ac:dyDescent="0.25">
      <c r="A172" s="158">
        <v>5999</v>
      </c>
      <c r="B172" s="1003"/>
      <c r="C172" s="937" t="s">
        <v>1256</v>
      </c>
      <c r="D172" s="145">
        <v>3700</v>
      </c>
      <c r="E172" s="905">
        <v>0</v>
      </c>
      <c r="F172" s="906">
        <v>0</v>
      </c>
      <c r="G172" s="921">
        <v>216.59</v>
      </c>
      <c r="H172" s="907">
        <v>216.59</v>
      </c>
      <c r="I172" s="907">
        <v>0</v>
      </c>
      <c r="J172" s="915">
        <v>0</v>
      </c>
      <c r="K172" s="905">
        <v>3483.41</v>
      </c>
      <c r="L172" s="146">
        <v>3483.41</v>
      </c>
      <c r="M172" s="146">
        <v>0</v>
      </c>
      <c r="N172" s="190">
        <v>0</v>
      </c>
      <c r="O172" s="185">
        <v>0</v>
      </c>
      <c r="P172" s="146">
        <v>0</v>
      </c>
      <c r="Q172" s="180">
        <v>0</v>
      </c>
      <c r="R172" s="193" t="s">
        <v>68</v>
      </c>
    </row>
    <row r="173" spans="1:18" ht="15.75" customHeight="1" thickBot="1" x14ac:dyDescent="0.25">
      <c r="A173" s="147"/>
      <c r="B173" s="994" t="s">
        <v>886</v>
      </c>
      <c r="C173" s="995"/>
      <c r="D173" s="930">
        <f>SUM(D86:D172)</f>
        <v>1661600.4574100005</v>
      </c>
      <c r="E173" s="927">
        <f>SUM(E86:E172)</f>
        <v>61375.716790000006</v>
      </c>
      <c r="F173" s="923">
        <f>SUM(F86:F172)</f>
        <v>145158.28583000004</v>
      </c>
      <c r="G173" s="928">
        <f>SUM(G86:G172)</f>
        <v>417955.21478999994</v>
      </c>
      <c r="H173" s="912">
        <f>SUM(H86:H172)</f>
        <v>414563.21478999994</v>
      </c>
      <c r="I173" s="912">
        <f t="shared" ref="I173:Q173" si="7">SUM(I86:I172)</f>
        <v>3392</v>
      </c>
      <c r="J173" s="929">
        <f t="shared" si="7"/>
        <v>0</v>
      </c>
      <c r="K173" s="928">
        <f t="shared" si="7"/>
        <v>482046.76</v>
      </c>
      <c r="L173" s="912">
        <f t="shared" si="7"/>
        <v>482046.76</v>
      </c>
      <c r="M173" s="912">
        <f t="shared" si="7"/>
        <v>0</v>
      </c>
      <c r="N173" s="929">
        <f t="shared" si="7"/>
        <v>0</v>
      </c>
      <c r="O173" s="928">
        <f t="shared" si="7"/>
        <v>149964.29999999999</v>
      </c>
      <c r="P173" s="912">
        <f t="shared" si="7"/>
        <v>193000</v>
      </c>
      <c r="Q173" s="929">
        <f t="shared" si="7"/>
        <v>196633</v>
      </c>
      <c r="R173" s="152"/>
    </row>
    <row r="174" spans="1:18" ht="18" customHeight="1" thickBot="1" x14ac:dyDescent="0.2">
      <c r="A174" s="143"/>
      <c r="B174" s="999" t="s">
        <v>887</v>
      </c>
      <c r="C174" s="1000"/>
      <c r="D174" s="1000"/>
      <c r="E174" s="1000"/>
      <c r="F174" s="1000"/>
      <c r="G174" s="1000"/>
      <c r="H174" s="1000"/>
      <c r="I174" s="1000"/>
      <c r="J174" s="1000"/>
      <c r="K174" s="1000"/>
      <c r="L174" s="1000"/>
      <c r="M174" s="1000"/>
      <c r="N174" s="1000"/>
      <c r="O174" s="1000"/>
      <c r="P174" s="1000"/>
      <c r="Q174" s="1000"/>
      <c r="R174" s="1001"/>
    </row>
    <row r="175" spans="1:18" ht="34.5" customHeight="1" x14ac:dyDescent="0.2">
      <c r="A175" s="153">
        <v>4055</v>
      </c>
      <c r="B175" s="992"/>
      <c r="C175" s="937" t="s">
        <v>4153</v>
      </c>
      <c r="D175" s="145">
        <v>46054</v>
      </c>
      <c r="E175" s="183">
        <v>0</v>
      </c>
      <c r="F175" s="179">
        <v>0</v>
      </c>
      <c r="G175" s="919">
        <v>25000</v>
      </c>
      <c r="H175" s="902">
        <v>25000</v>
      </c>
      <c r="I175" s="902">
        <v>0</v>
      </c>
      <c r="J175" s="914">
        <v>0</v>
      </c>
      <c r="K175" s="183">
        <v>0</v>
      </c>
      <c r="L175" s="146">
        <v>0</v>
      </c>
      <c r="M175" s="184">
        <v>0</v>
      </c>
      <c r="N175" s="179">
        <v>0</v>
      </c>
      <c r="O175" s="183">
        <v>0</v>
      </c>
      <c r="P175" s="184">
        <v>0</v>
      </c>
      <c r="Q175" s="179">
        <v>0</v>
      </c>
      <c r="R175" s="193" t="s">
        <v>5032</v>
      </c>
    </row>
    <row r="176" spans="1:18" ht="24" customHeight="1" x14ac:dyDescent="0.2">
      <c r="A176" s="153">
        <v>4056</v>
      </c>
      <c r="B176" s="993"/>
      <c r="C176" s="937" t="s">
        <v>1305</v>
      </c>
      <c r="D176" s="145">
        <v>299.99899999999997</v>
      </c>
      <c r="E176" s="185">
        <v>0</v>
      </c>
      <c r="F176" s="180">
        <v>0</v>
      </c>
      <c r="G176" s="920">
        <v>136.60899999999998</v>
      </c>
      <c r="H176" s="903">
        <v>136.60899999999998</v>
      </c>
      <c r="I176" s="903">
        <v>0</v>
      </c>
      <c r="J176" s="191">
        <v>0</v>
      </c>
      <c r="K176" s="185">
        <v>163.38999999999999</v>
      </c>
      <c r="L176" s="146">
        <v>163.38999999999999</v>
      </c>
      <c r="M176" s="146">
        <v>0</v>
      </c>
      <c r="N176" s="180">
        <v>0</v>
      </c>
      <c r="O176" s="185">
        <v>0</v>
      </c>
      <c r="P176" s="146">
        <v>0</v>
      </c>
      <c r="Q176" s="180">
        <v>0</v>
      </c>
      <c r="R176" s="193" t="s">
        <v>68</v>
      </c>
    </row>
    <row r="177" spans="1:18" ht="24" customHeight="1" x14ac:dyDescent="0.2">
      <c r="A177" s="153">
        <v>4057</v>
      </c>
      <c r="B177" s="993"/>
      <c r="C177" s="937" t="s">
        <v>1306</v>
      </c>
      <c r="D177" s="145">
        <v>5476.8150499999992</v>
      </c>
      <c r="E177" s="185">
        <v>0</v>
      </c>
      <c r="F177" s="180">
        <v>2908.2585899999999</v>
      </c>
      <c r="G177" s="920">
        <v>2568.5564599999998</v>
      </c>
      <c r="H177" s="903">
        <v>2568.5564599999998</v>
      </c>
      <c r="I177" s="903">
        <v>0</v>
      </c>
      <c r="J177" s="191">
        <v>0</v>
      </c>
      <c r="K177" s="185">
        <v>0</v>
      </c>
      <c r="L177" s="146">
        <v>0</v>
      </c>
      <c r="M177" s="146">
        <v>0</v>
      </c>
      <c r="N177" s="180">
        <v>0</v>
      </c>
      <c r="O177" s="185">
        <v>0</v>
      </c>
      <c r="P177" s="146">
        <v>0</v>
      </c>
      <c r="Q177" s="180">
        <v>0</v>
      </c>
      <c r="R177" s="193" t="s">
        <v>68</v>
      </c>
    </row>
    <row r="178" spans="1:18" ht="15" customHeight="1" x14ac:dyDescent="0.2">
      <c r="A178" s="153">
        <v>4058</v>
      </c>
      <c r="B178" s="993"/>
      <c r="C178" s="937" t="s">
        <v>888</v>
      </c>
      <c r="D178" s="145">
        <v>2273.8022000000001</v>
      </c>
      <c r="E178" s="185">
        <v>0</v>
      </c>
      <c r="F178" s="180">
        <v>53.97</v>
      </c>
      <c r="G178" s="920">
        <v>1719.8321999999998</v>
      </c>
      <c r="H178" s="903">
        <v>1719.8321999999998</v>
      </c>
      <c r="I178" s="903">
        <v>0</v>
      </c>
      <c r="J178" s="191">
        <v>0</v>
      </c>
      <c r="K178" s="185">
        <v>500</v>
      </c>
      <c r="L178" s="146">
        <v>500</v>
      </c>
      <c r="M178" s="146">
        <v>0</v>
      </c>
      <c r="N178" s="180">
        <v>0</v>
      </c>
      <c r="O178" s="185">
        <v>0</v>
      </c>
      <c r="P178" s="146">
        <v>0</v>
      </c>
      <c r="Q178" s="180">
        <v>0</v>
      </c>
      <c r="R178" s="193" t="s">
        <v>68</v>
      </c>
    </row>
    <row r="179" spans="1:18" ht="31.5" x14ac:dyDescent="0.2">
      <c r="A179" s="153">
        <v>4059</v>
      </c>
      <c r="B179" s="993"/>
      <c r="C179" s="937" t="s">
        <v>1307</v>
      </c>
      <c r="D179" s="145">
        <v>6800.0083300000006</v>
      </c>
      <c r="E179" s="185">
        <v>0</v>
      </c>
      <c r="F179" s="180">
        <v>0</v>
      </c>
      <c r="G179" s="920">
        <v>3475.1383300000002</v>
      </c>
      <c r="H179" s="903">
        <v>3475.1383300000002</v>
      </c>
      <c r="I179" s="903">
        <v>0</v>
      </c>
      <c r="J179" s="191">
        <v>0</v>
      </c>
      <c r="K179" s="185">
        <v>3324.87</v>
      </c>
      <c r="L179" s="146">
        <v>3324.87</v>
      </c>
      <c r="M179" s="146">
        <v>0</v>
      </c>
      <c r="N179" s="180">
        <v>0</v>
      </c>
      <c r="O179" s="185">
        <v>0</v>
      </c>
      <c r="P179" s="146">
        <v>0</v>
      </c>
      <c r="Q179" s="180">
        <v>0</v>
      </c>
      <c r="R179" s="193" t="s">
        <v>68</v>
      </c>
    </row>
    <row r="180" spans="1:18" ht="24" customHeight="1" x14ac:dyDescent="0.2">
      <c r="A180" s="153">
        <v>4061</v>
      </c>
      <c r="B180" s="993"/>
      <c r="C180" s="937" t="s">
        <v>4157</v>
      </c>
      <c r="D180" s="145">
        <v>1989.2800999999999</v>
      </c>
      <c r="E180" s="185">
        <v>0</v>
      </c>
      <c r="F180" s="180">
        <v>0</v>
      </c>
      <c r="G180" s="920">
        <v>1034.8800999999999</v>
      </c>
      <c r="H180" s="903">
        <v>1034.8800999999999</v>
      </c>
      <c r="I180" s="903">
        <v>0</v>
      </c>
      <c r="J180" s="191">
        <v>0</v>
      </c>
      <c r="K180" s="185">
        <v>954.4</v>
      </c>
      <c r="L180" s="146">
        <v>954.4</v>
      </c>
      <c r="M180" s="146">
        <v>0</v>
      </c>
      <c r="N180" s="180">
        <v>0</v>
      </c>
      <c r="O180" s="185">
        <v>0</v>
      </c>
      <c r="P180" s="146">
        <v>0</v>
      </c>
      <c r="Q180" s="180">
        <v>0</v>
      </c>
      <c r="R180" s="193" t="s">
        <v>68</v>
      </c>
    </row>
    <row r="181" spans="1:18" ht="24" customHeight="1" x14ac:dyDescent="0.2">
      <c r="A181" s="153">
        <v>4062</v>
      </c>
      <c r="B181" s="993"/>
      <c r="C181" s="937" t="s">
        <v>4159</v>
      </c>
      <c r="D181" s="145">
        <v>1850.0080899999998</v>
      </c>
      <c r="E181" s="185">
        <v>0</v>
      </c>
      <c r="F181" s="180">
        <v>0</v>
      </c>
      <c r="G181" s="920">
        <v>226.66809000000001</v>
      </c>
      <c r="H181" s="903">
        <v>226.66809000000001</v>
      </c>
      <c r="I181" s="903">
        <v>0</v>
      </c>
      <c r="J181" s="191">
        <v>0</v>
      </c>
      <c r="K181" s="185">
        <v>1623.34</v>
      </c>
      <c r="L181" s="146">
        <v>1623.34</v>
      </c>
      <c r="M181" s="146">
        <v>0</v>
      </c>
      <c r="N181" s="180">
        <v>0</v>
      </c>
      <c r="O181" s="185">
        <v>0</v>
      </c>
      <c r="P181" s="146">
        <v>0</v>
      </c>
      <c r="Q181" s="180">
        <v>0</v>
      </c>
      <c r="R181" s="193" t="s">
        <v>68</v>
      </c>
    </row>
    <row r="182" spans="1:18" ht="34.5" customHeight="1" x14ac:dyDescent="0.2">
      <c r="A182" s="153">
        <v>4064</v>
      </c>
      <c r="B182" s="993"/>
      <c r="C182" s="937" t="s">
        <v>4163</v>
      </c>
      <c r="D182" s="145">
        <v>776</v>
      </c>
      <c r="E182" s="185">
        <v>0</v>
      </c>
      <c r="F182" s="180">
        <v>0</v>
      </c>
      <c r="G182" s="920">
        <v>750</v>
      </c>
      <c r="H182" s="903">
        <v>750</v>
      </c>
      <c r="I182" s="903">
        <v>0</v>
      </c>
      <c r="J182" s="191">
        <v>0</v>
      </c>
      <c r="K182" s="185">
        <v>0</v>
      </c>
      <c r="L182" s="146">
        <v>0</v>
      </c>
      <c r="M182" s="146">
        <v>0</v>
      </c>
      <c r="N182" s="180">
        <v>0</v>
      </c>
      <c r="O182" s="185">
        <v>0</v>
      </c>
      <c r="P182" s="146">
        <v>0</v>
      </c>
      <c r="Q182" s="180">
        <v>0</v>
      </c>
      <c r="R182" s="193" t="s">
        <v>5032</v>
      </c>
    </row>
    <row r="183" spans="1:18" ht="34.5" customHeight="1" x14ac:dyDescent="0.2">
      <c r="A183" s="153">
        <v>4075</v>
      </c>
      <c r="B183" s="993"/>
      <c r="C183" s="937" t="s">
        <v>4164</v>
      </c>
      <c r="D183" s="145">
        <v>734.16</v>
      </c>
      <c r="E183" s="185">
        <v>0</v>
      </c>
      <c r="F183" s="180">
        <v>0</v>
      </c>
      <c r="G183" s="920">
        <v>600</v>
      </c>
      <c r="H183" s="903">
        <v>600</v>
      </c>
      <c r="I183" s="903">
        <v>0</v>
      </c>
      <c r="J183" s="191">
        <v>0</v>
      </c>
      <c r="K183" s="185">
        <v>0</v>
      </c>
      <c r="L183" s="146">
        <v>0</v>
      </c>
      <c r="M183" s="146">
        <v>0</v>
      </c>
      <c r="N183" s="180">
        <v>0</v>
      </c>
      <c r="O183" s="185">
        <v>0</v>
      </c>
      <c r="P183" s="146">
        <v>0</v>
      </c>
      <c r="Q183" s="180">
        <v>0</v>
      </c>
      <c r="R183" s="193" t="s">
        <v>5032</v>
      </c>
    </row>
    <row r="184" spans="1:18" ht="24" customHeight="1" x14ac:dyDescent="0.2">
      <c r="A184" s="153">
        <v>4089</v>
      </c>
      <c r="B184" s="993"/>
      <c r="C184" s="937" t="s">
        <v>4165</v>
      </c>
      <c r="D184" s="145">
        <v>2000.0021999999999</v>
      </c>
      <c r="E184" s="185">
        <v>0</v>
      </c>
      <c r="F184" s="180">
        <v>0</v>
      </c>
      <c r="G184" s="920">
        <v>573.84219999999993</v>
      </c>
      <c r="H184" s="903">
        <v>573.84219999999993</v>
      </c>
      <c r="I184" s="903">
        <v>0</v>
      </c>
      <c r="J184" s="191">
        <v>0</v>
      </c>
      <c r="K184" s="185">
        <v>1426.16</v>
      </c>
      <c r="L184" s="146">
        <v>1426.16</v>
      </c>
      <c r="M184" s="146">
        <v>0</v>
      </c>
      <c r="N184" s="180">
        <v>0</v>
      </c>
      <c r="O184" s="185">
        <v>0</v>
      </c>
      <c r="P184" s="146">
        <v>0</v>
      </c>
      <c r="Q184" s="180">
        <v>0</v>
      </c>
      <c r="R184" s="193" t="s">
        <v>68</v>
      </c>
    </row>
    <row r="185" spans="1:18" ht="34.5" customHeight="1" x14ac:dyDescent="0.2">
      <c r="A185" s="153">
        <v>4113</v>
      </c>
      <c r="B185" s="993"/>
      <c r="C185" s="937" t="s">
        <v>4167</v>
      </c>
      <c r="D185" s="145">
        <v>800</v>
      </c>
      <c r="E185" s="185">
        <v>0</v>
      </c>
      <c r="F185" s="180">
        <v>0</v>
      </c>
      <c r="G185" s="920">
        <v>800</v>
      </c>
      <c r="H185" s="903">
        <v>800</v>
      </c>
      <c r="I185" s="903">
        <v>0</v>
      </c>
      <c r="J185" s="191">
        <v>0</v>
      </c>
      <c r="K185" s="185">
        <v>0</v>
      </c>
      <c r="L185" s="146">
        <v>0</v>
      </c>
      <c r="M185" s="146">
        <v>0</v>
      </c>
      <c r="N185" s="180">
        <v>0</v>
      </c>
      <c r="O185" s="185">
        <v>0</v>
      </c>
      <c r="P185" s="146">
        <v>0</v>
      </c>
      <c r="Q185" s="180">
        <v>0</v>
      </c>
      <c r="R185" s="193" t="s">
        <v>68</v>
      </c>
    </row>
    <row r="186" spans="1:18" ht="34.5" customHeight="1" x14ac:dyDescent="0.2">
      <c r="A186" s="153">
        <v>4128</v>
      </c>
      <c r="B186" s="993"/>
      <c r="C186" s="937" t="s">
        <v>4168</v>
      </c>
      <c r="D186" s="145">
        <v>713.76</v>
      </c>
      <c r="E186" s="185">
        <v>0</v>
      </c>
      <c r="F186" s="180">
        <v>0</v>
      </c>
      <c r="G186" s="920">
        <v>500</v>
      </c>
      <c r="H186" s="903">
        <v>500</v>
      </c>
      <c r="I186" s="903">
        <v>0</v>
      </c>
      <c r="J186" s="191">
        <v>0</v>
      </c>
      <c r="K186" s="185">
        <v>0</v>
      </c>
      <c r="L186" s="146">
        <v>0</v>
      </c>
      <c r="M186" s="146">
        <v>0</v>
      </c>
      <c r="N186" s="180">
        <v>0</v>
      </c>
      <c r="O186" s="185">
        <v>0</v>
      </c>
      <c r="P186" s="146">
        <v>0</v>
      </c>
      <c r="Q186" s="180">
        <v>0</v>
      </c>
      <c r="R186" s="193" t="s">
        <v>5032</v>
      </c>
    </row>
    <row r="187" spans="1:18" ht="34.5" customHeight="1" x14ac:dyDescent="0.2">
      <c r="A187" s="153">
        <v>4129</v>
      </c>
      <c r="B187" s="993"/>
      <c r="C187" s="937" t="s">
        <v>4169</v>
      </c>
      <c r="D187" s="145">
        <v>738</v>
      </c>
      <c r="E187" s="185">
        <v>0</v>
      </c>
      <c r="F187" s="180">
        <v>0</v>
      </c>
      <c r="G187" s="920">
        <v>540</v>
      </c>
      <c r="H187" s="903">
        <v>540</v>
      </c>
      <c r="I187" s="903">
        <v>0</v>
      </c>
      <c r="J187" s="191">
        <v>0</v>
      </c>
      <c r="K187" s="185">
        <v>0</v>
      </c>
      <c r="L187" s="146">
        <v>0</v>
      </c>
      <c r="M187" s="146">
        <v>0</v>
      </c>
      <c r="N187" s="180">
        <v>0</v>
      </c>
      <c r="O187" s="185">
        <v>0</v>
      </c>
      <c r="P187" s="146">
        <v>0</v>
      </c>
      <c r="Q187" s="180">
        <v>0</v>
      </c>
      <c r="R187" s="193" t="s">
        <v>5032</v>
      </c>
    </row>
    <row r="188" spans="1:18" ht="24" customHeight="1" x14ac:dyDescent="0.2">
      <c r="A188" s="153">
        <v>4130</v>
      </c>
      <c r="B188" s="993"/>
      <c r="C188" s="937" t="s">
        <v>4170</v>
      </c>
      <c r="D188" s="145">
        <v>2204.6454100000001</v>
      </c>
      <c r="E188" s="185">
        <v>0</v>
      </c>
      <c r="F188" s="180">
        <v>0</v>
      </c>
      <c r="G188" s="920">
        <v>2204.6454100000001</v>
      </c>
      <c r="H188" s="903">
        <v>2204.6454100000001</v>
      </c>
      <c r="I188" s="903">
        <v>0</v>
      </c>
      <c r="J188" s="191">
        <v>0</v>
      </c>
      <c r="K188" s="185">
        <v>0</v>
      </c>
      <c r="L188" s="146">
        <v>0</v>
      </c>
      <c r="M188" s="146">
        <v>0</v>
      </c>
      <c r="N188" s="180">
        <v>0</v>
      </c>
      <c r="O188" s="185">
        <v>0</v>
      </c>
      <c r="P188" s="146">
        <v>0</v>
      </c>
      <c r="Q188" s="180">
        <v>0</v>
      </c>
      <c r="R188" s="193" t="s">
        <v>68</v>
      </c>
    </row>
    <row r="189" spans="1:18" ht="34.5" customHeight="1" x14ac:dyDescent="0.2">
      <c r="A189" s="153">
        <v>4131</v>
      </c>
      <c r="B189" s="993"/>
      <c r="C189" s="937" t="s">
        <v>4171</v>
      </c>
      <c r="D189" s="145">
        <v>13740.69</v>
      </c>
      <c r="E189" s="185">
        <v>0</v>
      </c>
      <c r="F189" s="180">
        <v>0</v>
      </c>
      <c r="G189" s="920">
        <v>6000</v>
      </c>
      <c r="H189" s="903">
        <v>6000</v>
      </c>
      <c r="I189" s="903">
        <v>0</v>
      </c>
      <c r="J189" s="191">
        <v>0</v>
      </c>
      <c r="K189" s="185">
        <v>7500</v>
      </c>
      <c r="L189" s="146">
        <v>7500</v>
      </c>
      <c r="M189" s="146">
        <v>0</v>
      </c>
      <c r="N189" s="180">
        <v>0</v>
      </c>
      <c r="O189" s="185">
        <v>0</v>
      </c>
      <c r="P189" s="146">
        <v>0</v>
      </c>
      <c r="Q189" s="180">
        <v>0</v>
      </c>
      <c r="R189" s="193" t="s">
        <v>5032</v>
      </c>
    </row>
    <row r="190" spans="1:18" ht="34.5" customHeight="1" x14ac:dyDescent="0.2">
      <c r="A190" s="153">
        <v>4132</v>
      </c>
      <c r="B190" s="993"/>
      <c r="C190" s="937" t="s">
        <v>4172</v>
      </c>
      <c r="D190" s="145">
        <v>2031.1</v>
      </c>
      <c r="E190" s="185">
        <v>0</v>
      </c>
      <c r="F190" s="180">
        <v>0</v>
      </c>
      <c r="G190" s="920">
        <v>2000</v>
      </c>
      <c r="H190" s="903">
        <v>2000</v>
      </c>
      <c r="I190" s="903">
        <v>0</v>
      </c>
      <c r="J190" s="191">
        <v>0</v>
      </c>
      <c r="K190" s="185">
        <v>0</v>
      </c>
      <c r="L190" s="146">
        <v>0</v>
      </c>
      <c r="M190" s="146">
        <v>0</v>
      </c>
      <c r="N190" s="180">
        <v>0</v>
      </c>
      <c r="O190" s="185">
        <v>0</v>
      </c>
      <c r="P190" s="146">
        <v>0</v>
      </c>
      <c r="Q190" s="180">
        <v>0</v>
      </c>
      <c r="R190" s="193" t="s">
        <v>5032</v>
      </c>
    </row>
    <row r="191" spans="1:18" ht="34.5" customHeight="1" x14ac:dyDescent="0.2">
      <c r="A191" s="153">
        <v>4133</v>
      </c>
      <c r="B191" s="993"/>
      <c r="C191" s="937" t="s">
        <v>4173</v>
      </c>
      <c r="D191" s="145">
        <v>2315.6</v>
      </c>
      <c r="E191" s="185">
        <v>0</v>
      </c>
      <c r="F191" s="180">
        <v>0</v>
      </c>
      <c r="G191" s="920">
        <v>2000</v>
      </c>
      <c r="H191" s="903">
        <v>2000</v>
      </c>
      <c r="I191" s="903">
        <v>0</v>
      </c>
      <c r="J191" s="191">
        <v>0</v>
      </c>
      <c r="K191" s="185">
        <v>0</v>
      </c>
      <c r="L191" s="146">
        <v>0</v>
      </c>
      <c r="M191" s="146">
        <v>0</v>
      </c>
      <c r="N191" s="180">
        <v>0</v>
      </c>
      <c r="O191" s="185">
        <v>0</v>
      </c>
      <c r="P191" s="146">
        <v>0</v>
      </c>
      <c r="Q191" s="180">
        <v>0</v>
      </c>
      <c r="R191" s="193" t="s">
        <v>5032</v>
      </c>
    </row>
    <row r="192" spans="1:18" ht="34.5" customHeight="1" x14ac:dyDescent="0.2">
      <c r="A192" s="153">
        <v>4134</v>
      </c>
      <c r="B192" s="993"/>
      <c r="C192" s="937" t="s">
        <v>4174</v>
      </c>
      <c r="D192" s="145">
        <v>882.33</v>
      </c>
      <c r="E192" s="185">
        <v>0</v>
      </c>
      <c r="F192" s="180">
        <v>0</v>
      </c>
      <c r="G192" s="920">
        <v>700</v>
      </c>
      <c r="H192" s="903">
        <v>700</v>
      </c>
      <c r="I192" s="903">
        <v>0</v>
      </c>
      <c r="J192" s="191">
        <v>0</v>
      </c>
      <c r="K192" s="185">
        <v>0</v>
      </c>
      <c r="L192" s="146">
        <v>0</v>
      </c>
      <c r="M192" s="146">
        <v>0</v>
      </c>
      <c r="N192" s="180">
        <v>0</v>
      </c>
      <c r="O192" s="185">
        <v>0</v>
      </c>
      <c r="P192" s="146">
        <v>0</v>
      </c>
      <c r="Q192" s="180">
        <v>0</v>
      </c>
      <c r="R192" s="193" t="s">
        <v>5032</v>
      </c>
    </row>
    <row r="193" spans="1:18" ht="34.5" customHeight="1" x14ac:dyDescent="0.2">
      <c r="A193" s="153">
        <v>4135</v>
      </c>
      <c r="B193" s="993"/>
      <c r="C193" s="937" t="s">
        <v>4175</v>
      </c>
      <c r="D193" s="145">
        <v>9530.2460200000005</v>
      </c>
      <c r="E193" s="185">
        <v>0</v>
      </c>
      <c r="F193" s="180">
        <v>0</v>
      </c>
      <c r="G193" s="920">
        <v>8999.8460200000009</v>
      </c>
      <c r="H193" s="903">
        <v>8999.8460200000009</v>
      </c>
      <c r="I193" s="903">
        <v>0</v>
      </c>
      <c r="J193" s="191">
        <v>0</v>
      </c>
      <c r="K193" s="185">
        <v>0</v>
      </c>
      <c r="L193" s="146">
        <v>0</v>
      </c>
      <c r="M193" s="146">
        <v>0</v>
      </c>
      <c r="N193" s="180">
        <v>0</v>
      </c>
      <c r="O193" s="185">
        <v>0</v>
      </c>
      <c r="P193" s="146">
        <v>0</v>
      </c>
      <c r="Q193" s="180">
        <v>0</v>
      </c>
      <c r="R193" s="193" t="s">
        <v>5032</v>
      </c>
    </row>
    <row r="194" spans="1:18" ht="34.5" customHeight="1" x14ac:dyDescent="0.2">
      <c r="A194" s="153">
        <v>4170</v>
      </c>
      <c r="B194" s="993"/>
      <c r="C194" s="937" t="s">
        <v>4176</v>
      </c>
      <c r="D194" s="145">
        <v>384.6</v>
      </c>
      <c r="E194" s="185">
        <v>0</v>
      </c>
      <c r="F194" s="180">
        <v>0</v>
      </c>
      <c r="G194" s="920">
        <v>100</v>
      </c>
      <c r="H194" s="903">
        <v>100</v>
      </c>
      <c r="I194" s="903">
        <v>0</v>
      </c>
      <c r="J194" s="191">
        <v>0</v>
      </c>
      <c r="K194" s="185">
        <v>0</v>
      </c>
      <c r="L194" s="146">
        <v>0</v>
      </c>
      <c r="M194" s="146">
        <v>0</v>
      </c>
      <c r="N194" s="180">
        <v>0</v>
      </c>
      <c r="O194" s="185">
        <v>0</v>
      </c>
      <c r="P194" s="146">
        <v>0</v>
      </c>
      <c r="Q194" s="180">
        <v>0</v>
      </c>
      <c r="R194" s="193" t="s">
        <v>5032</v>
      </c>
    </row>
    <row r="195" spans="1:18" ht="34.5" customHeight="1" x14ac:dyDescent="0.2">
      <c r="A195" s="153">
        <v>4175</v>
      </c>
      <c r="B195" s="993"/>
      <c r="C195" s="937" t="s">
        <v>4181</v>
      </c>
      <c r="D195" s="145">
        <v>600</v>
      </c>
      <c r="E195" s="185">
        <v>0</v>
      </c>
      <c r="F195" s="180">
        <v>0</v>
      </c>
      <c r="G195" s="920">
        <v>296.45</v>
      </c>
      <c r="H195" s="903">
        <v>296.45</v>
      </c>
      <c r="I195" s="903">
        <v>0</v>
      </c>
      <c r="J195" s="191">
        <v>0</v>
      </c>
      <c r="K195" s="185">
        <v>303.55</v>
      </c>
      <c r="L195" s="146">
        <v>303.55</v>
      </c>
      <c r="M195" s="146">
        <v>0</v>
      </c>
      <c r="N195" s="180">
        <v>0</v>
      </c>
      <c r="O195" s="185">
        <v>0</v>
      </c>
      <c r="P195" s="146">
        <v>0</v>
      </c>
      <c r="Q195" s="180">
        <v>0</v>
      </c>
      <c r="R195" s="193" t="s">
        <v>68</v>
      </c>
    </row>
    <row r="196" spans="1:18" ht="15" customHeight="1" x14ac:dyDescent="0.2">
      <c r="A196" s="153">
        <v>4176</v>
      </c>
      <c r="B196" s="993"/>
      <c r="C196" s="937" t="s">
        <v>4183</v>
      </c>
      <c r="D196" s="145">
        <v>899.25369999999998</v>
      </c>
      <c r="E196" s="185">
        <v>0</v>
      </c>
      <c r="F196" s="180">
        <v>0</v>
      </c>
      <c r="G196" s="920">
        <v>899.25369999999998</v>
      </c>
      <c r="H196" s="903">
        <v>899.25369999999998</v>
      </c>
      <c r="I196" s="903">
        <v>0</v>
      </c>
      <c r="J196" s="191">
        <v>0</v>
      </c>
      <c r="K196" s="185">
        <v>0</v>
      </c>
      <c r="L196" s="146">
        <v>0</v>
      </c>
      <c r="M196" s="146">
        <v>0</v>
      </c>
      <c r="N196" s="180">
        <v>0</v>
      </c>
      <c r="O196" s="185">
        <v>0</v>
      </c>
      <c r="P196" s="146">
        <v>0</v>
      </c>
      <c r="Q196" s="180">
        <v>0</v>
      </c>
      <c r="R196" s="193" t="s">
        <v>68</v>
      </c>
    </row>
    <row r="197" spans="1:18" ht="24" customHeight="1" x14ac:dyDescent="0.2">
      <c r="A197" s="153">
        <v>4177</v>
      </c>
      <c r="B197" s="993"/>
      <c r="C197" s="937" t="s">
        <v>4184</v>
      </c>
      <c r="D197" s="145">
        <v>571.11394999999993</v>
      </c>
      <c r="E197" s="185">
        <v>0</v>
      </c>
      <c r="F197" s="180">
        <v>0</v>
      </c>
      <c r="G197" s="920">
        <v>571.11394999999993</v>
      </c>
      <c r="H197" s="903">
        <v>571.11394999999993</v>
      </c>
      <c r="I197" s="903">
        <v>0</v>
      </c>
      <c r="J197" s="191">
        <v>0</v>
      </c>
      <c r="K197" s="185">
        <v>0</v>
      </c>
      <c r="L197" s="146">
        <v>0</v>
      </c>
      <c r="M197" s="146">
        <v>0</v>
      </c>
      <c r="N197" s="180">
        <v>0</v>
      </c>
      <c r="O197" s="185">
        <v>0</v>
      </c>
      <c r="P197" s="146">
        <v>0</v>
      </c>
      <c r="Q197" s="180">
        <v>0</v>
      </c>
      <c r="R197" s="193" t="s">
        <v>68</v>
      </c>
    </row>
    <row r="198" spans="1:18" ht="24" customHeight="1" x14ac:dyDescent="0.2">
      <c r="A198" s="153">
        <v>4178</v>
      </c>
      <c r="B198" s="993"/>
      <c r="C198" s="937" t="s">
        <v>4185</v>
      </c>
      <c r="D198" s="145">
        <v>519.91876999999999</v>
      </c>
      <c r="E198" s="185">
        <v>0</v>
      </c>
      <c r="F198" s="180">
        <v>0</v>
      </c>
      <c r="G198" s="920">
        <v>519.91876999999999</v>
      </c>
      <c r="H198" s="903">
        <v>519.91876999999999</v>
      </c>
      <c r="I198" s="903">
        <v>0</v>
      </c>
      <c r="J198" s="191">
        <v>0</v>
      </c>
      <c r="K198" s="185">
        <v>0</v>
      </c>
      <c r="L198" s="146">
        <v>0</v>
      </c>
      <c r="M198" s="146">
        <v>0</v>
      </c>
      <c r="N198" s="180">
        <v>0</v>
      </c>
      <c r="O198" s="185">
        <v>0</v>
      </c>
      <c r="P198" s="146">
        <v>0</v>
      </c>
      <c r="Q198" s="180">
        <v>0</v>
      </c>
      <c r="R198" s="193" t="s">
        <v>68</v>
      </c>
    </row>
    <row r="199" spans="1:18" ht="24" customHeight="1" x14ac:dyDescent="0.2">
      <c r="A199" s="153">
        <v>4179</v>
      </c>
      <c r="B199" s="993"/>
      <c r="C199" s="937" t="s">
        <v>4186</v>
      </c>
      <c r="D199" s="145">
        <v>2682.6861099999996</v>
      </c>
      <c r="E199" s="185">
        <v>0</v>
      </c>
      <c r="F199" s="180">
        <v>0</v>
      </c>
      <c r="G199" s="920">
        <v>2682.6861099999996</v>
      </c>
      <c r="H199" s="903">
        <v>2682.6861099999996</v>
      </c>
      <c r="I199" s="903">
        <v>0</v>
      </c>
      <c r="J199" s="191">
        <v>0</v>
      </c>
      <c r="K199" s="185">
        <v>0</v>
      </c>
      <c r="L199" s="146">
        <v>0</v>
      </c>
      <c r="M199" s="146">
        <v>0</v>
      </c>
      <c r="N199" s="180">
        <v>0</v>
      </c>
      <c r="O199" s="185">
        <v>0</v>
      </c>
      <c r="P199" s="146">
        <v>0</v>
      </c>
      <c r="Q199" s="180">
        <v>0</v>
      </c>
      <c r="R199" s="193" t="s">
        <v>68</v>
      </c>
    </row>
    <row r="200" spans="1:18" ht="24" customHeight="1" x14ac:dyDescent="0.2">
      <c r="A200" s="153">
        <v>4180</v>
      </c>
      <c r="B200" s="993"/>
      <c r="C200" s="937" t="s">
        <v>4188</v>
      </c>
      <c r="D200" s="145">
        <v>1211.8974499999999</v>
      </c>
      <c r="E200" s="185">
        <v>0</v>
      </c>
      <c r="F200" s="180">
        <v>0</v>
      </c>
      <c r="G200" s="920">
        <v>1211.8974499999999</v>
      </c>
      <c r="H200" s="903">
        <v>1211.8974499999999</v>
      </c>
      <c r="I200" s="903">
        <v>0</v>
      </c>
      <c r="J200" s="191">
        <v>0</v>
      </c>
      <c r="K200" s="185">
        <v>0</v>
      </c>
      <c r="L200" s="146">
        <v>0</v>
      </c>
      <c r="M200" s="146">
        <v>0</v>
      </c>
      <c r="N200" s="180">
        <v>0</v>
      </c>
      <c r="O200" s="185">
        <v>0</v>
      </c>
      <c r="P200" s="146">
        <v>0</v>
      </c>
      <c r="Q200" s="180">
        <v>0</v>
      </c>
      <c r="R200" s="193" t="s">
        <v>68</v>
      </c>
    </row>
    <row r="201" spans="1:18" ht="34.5" customHeight="1" x14ac:dyDescent="0.2">
      <c r="A201" s="153">
        <v>4181</v>
      </c>
      <c r="B201" s="993"/>
      <c r="C201" s="937" t="s">
        <v>889</v>
      </c>
      <c r="D201" s="145">
        <v>2667.1</v>
      </c>
      <c r="E201" s="185">
        <v>0</v>
      </c>
      <c r="F201" s="180">
        <v>87.603999999999999</v>
      </c>
      <c r="G201" s="920">
        <v>1912.396</v>
      </c>
      <c r="H201" s="903">
        <v>1912.396</v>
      </c>
      <c r="I201" s="903">
        <v>0</v>
      </c>
      <c r="J201" s="191">
        <v>0</v>
      </c>
      <c r="K201" s="185">
        <v>0</v>
      </c>
      <c r="L201" s="146">
        <v>0</v>
      </c>
      <c r="M201" s="146">
        <v>0</v>
      </c>
      <c r="N201" s="180">
        <v>0</v>
      </c>
      <c r="O201" s="185">
        <v>0</v>
      </c>
      <c r="P201" s="146">
        <v>0</v>
      </c>
      <c r="Q201" s="180">
        <v>0</v>
      </c>
      <c r="R201" s="193" t="s">
        <v>5032</v>
      </c>
    </row>
    <row r="202" spans="1:18" ht="24" customHeight="1" x14ac:dyDescent="0.2">
      <c r="A202" s="153">
        <v>4182</v>
      </c>
      <c r="B202" s="993"/>
      <c r="C202" s="937" t="s">
        <v>4190</v>
      </c>
      <c r="D202" s="145">
        <v>685.81686999999999</v>
      </c>
      <c r="E202" s="185">
        <v>0</v>
      </c>
      <c r="F202" s="180">
        <v>0</v>
      </c>
      <c r="G202" s="920">
        <v>329.78687000000002</v>
      </c>
      <c r="H202" s="903">
        <v>329.78687000000002</v>
      </c>
      <c r="I202" s="903">
        <v>0</v>
      </c>
      <c r="J202" s="191">
        <v>0</v>
      </c>
      <c r="K202" s="185">
        <v>356.03</v>
      </c>
      <c r="L202" s="146">
        <v>356.03</v>
      </c>
      <c r="M202" s="146">
        <v>0</v>
      </c>
      <c r="N202" s="180">
        <v>0</v>
      </c>
      <c r="O202" s="185">
        <v>0</v>
      </c>
      <c r="P202" s="146">
        <v>0</v>
      </c>
      <c r="Q202" s="180">
        <v>0</v>
      </c>
      <c r="R202" s="193" t="s">
        <v>68</v>
      </c>
    </row>
    <row r="203" spans="1:18" ht="34.5" customHeight="1" x14ac:dyDescent="0.2">
      <c r="A203" s="153">
        <v>4183</v>
      </c>
      <c r="B203" s="993"/>
      <c r="C203" s="937" t="s">
        <v>4192</v>
      </c>
      <c r="D203" s="145">
        <v>5407.54</v>
      </c>
      <c r="E203" s="185">
        <v>0</v>
      </c>
      <c r="F203" s="180">
        <v>0</v>
      </c>
      <c r="G203" s="920">
        <v>4900</v>
      </c>
      <c r="H203" s="903">
        <v>4900</v>
      </c>
      <c r="I203" s="903">
        <v>0</v>
      </c>
      <c r="J203" s="191">
        <v>0</v>
      </c>
      <c r="K203" s="185">
        <v>0</v>
      </c>
      <c r="L203" s="146">
        <v>0</v>
      </c>
      <c r="M203" s="146">
        <v>0</v>
      </c>
      <c r="N203" s="180">
        <v>0</v>
      </c>
      <c r="O203" s="185">
        <v>0</v>
      </c>
      <c r="P203" s="146">
        <v>0</v>
      </c>
      <c r="Q203" s="180">
        <v>0</v>
      </c>
      <c r="R203" s="193" t="s">
        <v>5032</v>
      </c>
    </row>
    <row r="204" spans="1:18" ht="24" customHeight="1" x14ac:dyDescent="0.2">
      <c r="A204" s="153">
        <v>4200</v>
      </c>
      <c r="B204" s="993"/>
      <c r="C204" s="937" t="s">
        <v>4199</v>
      </c>
      <c r="D204" s="145">
        <v>2400</v>
      </c>
      <c r="E204" s="185">
        <v>0</v>
      </c>
      <c r="F204" s="180">
        <v>0</v>
      </c>
      <c r="G204" s="920">
        <v>2400</v>
      </c>
      <c r="H204" s="903">
        <v>2400</v>
      </c>
      <c r="I204" s="903">
        <v>0</v>
      </c>
      <c r="J204" s="191">
        <v>0</v>
      </c>
      <c r="K204" s="185">
        <v>0</v>
      </c>
      <c r="L204" s="146">
        <v>0</v>
      </c>
      <c r="M204" s="146">
        <v>0</v>
      </c>
      <c r="N204" s="180">
        <v>0</v>
      </c>
      <c r="O204" s="185">
        <v>0</v>
      </c>
      <c r="P204" s="146">
        <v>0</v>
      </c>
      <c r="Q204" s="180">
        <v>0</v>
      </c>
      <c r="R204" s="193" t="s">
        <v>68</v>
      </c>
    </row>
    <row r="205" spans="1:18" ht="34.5" customHeight="1" x14ac:dyDescent="0.2">
      <c r="A205" s="153">
        <v>4293</v>
      </c>
      <c r="B205" s="993"/>
      <c r="C205" s="937" t="s">
        <v>4202</v>
      </c>
      <c r="D205" s="145">
        <v>7646.05</v>
      </c>
      <c r="E205" s="185">
        <v>0</v>
      </c>
      <c r="F205" s="180">
        <v>0</v>
      </c>
      <c r="G205" s="920">
        <v>6900</v>
      </c>
      <c r="H205" s="903">
        <v>6900</v>
      </c>
      <c r="I205" s="903">
        <v>0</v>
      </c>
      <c r="J205" s="191">
        <v>0</v>
      </c>
      <c r="K205" s="185">
        <v>0</v>
      </c>
      <c r="L205" s="146">
        <v>0</v>
      </c>
      <c r="M205" s="146">
        <v>0</v>
      </c>
      <c r="N205" s="180">
        <v>0</v>
      </c>
      <c r="O205" s="185">
        <v>0</v>
      </c>
      <c r="P205" s="146">
        <v>0</v>
      </c>
      <c r="Q205" s="180">
        <v>0</v>
      </c>
      <c r="R205" s="193" t="s">
        <v>5032</v>
      </c>
    </row>
    <row r="206" spans="1:18" ht="34.5" customHeight="1" x14ac:dyDescent="0.2">
      <c r="A206" s="153">
        <v>4294</v>
      </c>
      <c r="B206" s="993"/>
      <c r="C206" s="937" t="s">
        <v>4203</v>
      </c>
      <c r="D206" s="145">
        <v>6100.0027</v>
      </c>
      <c r="E206" s="185">
        <v>0</v>
      </c>
      <c r="F206" s="180">
        <v>0</v>
      </c>
      <c r="G206" s="920">
        <v>1607.2727</v>
      </c>
      <c r="H206" s="903">
        <v>1607.2727</v>
      </c>
      <c r="I206" s="903">
        <v>0</v>
      </c>
      <c r="J206" s="191">
        <v>0</v>
      </c>
      <c r="K206" s="185">
        <v>3392.73</v>
      </c>
      <c r="L206" s="146">
        <v>3392.73</v>
      </c>
      <c r="M206" s="146">
        <v>0</v>
      </c>
      <c r="N206" s="180">
        <v>0</v>
      </c>
      <c r="O206" s="185">
        <v>0</v>
      </c>
      <c r="P206" s="146">
        <v>0</v>
      </c>
      <c r="Q206" s="180">
        <v>0</v>
      </c>
      <c r="R206" s="193" t="s">
        <v>5032</v>
      </c>
    </row>
    <row r="207" spans="1:18" ht="34.5" customHeight="1" x14ac:dyDescent="0.2">
      <c r="A207" s="153">
        <v>4295</v>
      </c>
      <c r="B207" s="993"/>
      <c r="C207" s="937" t="s">
        <v>4204</v>
      </c>
      <c r="D207" s="145">
        <v>10000</v>
      </c>
      <c r="E207" s="185">
        <v>0</v>
      </c>
      <c r="F207" s="180">
        <v>0</v>
      </c>
      <c r="G207" s="920">
        <v>216.59</v>
      </c>
      <c r="H207" s="903">
        <v>216.59</v>
      </c>
      <c r="I207" s="903">
        <v>0</v>
      </c>
      <c r="J207" s="191">
        <v>0</v>
      </c>
      <c r="K207" s="185">
        <v>5783.41</v>
      </c>
      <c r="L207" s="146">
        <v>5783.41</v>
      </c>
      <c r="M207" s="146">
        <v>0</v>
      </c>
      <c r="N207" s="180">
        <v>0</v>
      </c>
      <c r="O207" s="185">
        <v>0</v>
      </c>
      <c r="P207" s="146">
        <v>0</v>
      </c>
      <c r="Q207" s="180">
        <v>0</v>
      </c>
      <c r="R207" s="193" t="s">
        <v>5032</v>
      </c>
    </row>
    <row r="208" spans="1:18" ht="24" customHeight="1" x14ac:dyDescent="0.2">
      <c r="A208" s="153">
        <v>4496</v>
      </c>
      <c r="B208" s="993"/>
      <c r="C208" s="937" t="s">
        <v>890</v>
      </c>
      <c r="D208" s="145">
        <v>44999.190499999997</v>
      </c>
      <c r="E208" s="185">
        <v>0</v>
      </c>
      <c r="F208" s="180">
        <v>369</v>
      </c>
      <c r="G208" s="920">
        <v>1303.1704999999999</v>
      </c>
      <c r="H208" s="903">
        <v>1303.1704999999999</v>
      </c>
      <c r="I208" s="903">
        <v>0</v>
      </c>
      <c r="J208" s="191">
        <v>0</v>
      </c>
      <c r="K208" s="185">
        <v>43327.02</v>
      </c>
      <c r="L208" s="146">
        <v>43327.02</v>
      </c>
      <c r="M208" s="146">
        <v>0</v>
      </c>
      <c r="N208" s="180">
        <v>0</v>
      </c>
      <c r="O208" s="185">
        <v>0</v>
      </c>
      <c r="P208" s="146">
        <v>0</v>
      </c>
      <c r="Q208" s="180">
        <v>0</v>
      </c>
      <c r="R208" s="193" t="s">
        <v>68</v>
      </c>
    </row>
    <row r="209" spans="1:18" ht="34.5" customHeight="1" x14ac:dyDescent="0.2">
      <c r="A209" s="153">
        <v>4771</v>
      </c>
      <c r="B209" s="993"/>
      <c r="C209" s="937" t="s">
        <v>891</v>
      </c>
      <c r="D209" s="145">
        <v>4734.0471299999999</v>
      </c>
      <c r="E209" s="185">
        <v>0</v>
      </c>
      <c r="F209" s="180">
        <v>2031.00713</v>
      </c>
      <c r="G209" s="920">
        <v>2390</v>
      </c>
      <c r="H209" s="903">
        <v>2390</v>
      </c>
      <c r="I209" s="903">
        <v>0</v>
      </c>
      <c r="J209" s="191">
        <v>0</v>
      </c>
      <c r="K209" s="185">
        <v>0</v>
      </c>
      <c r="L209" s="146">
        <v>0</v>
      </c>
      <c r="M209" s="146">
        <v>0</v>
      </c>
      <c r="N209" s="180">
        <v>0</v>
      </c>
      <c r="O209" s="185">
        <v>0</v>
      </c>
      <c r="P209" s="146">
        <v>0</v>
      </c>
      <c r="Q209" s="180">
        <v>0</v>
      </c>
      <c r="R209" s="193" t="s">
        <v>5032</v>
      </c>
    </row>
    <row r="210" spans="1:18" ht="15" customHeight="1" x14ac:dyDescent="0.2">
      <c r="A210" s="153">
        <v>4963</v>
      </c>
      <c r="B210" s="993"/>
      <c r="C210" s="937" t="s">
        <v>892</v>
      </c>
      <c r="D210" s="145">
        <v>4248.9346000000005</v>
      </c>
      <c r="E210" s="185">
        <v>0</v>
      </c>
      <c r="F210" s="180">
        <v>1198.8546000000001</v>
      </c>
      <c r="G210" s="920">
        <v>3050.08</v>
      </c>
      <c r="H210" s="903">
        <v>3050.08</v>
      </c>
      <c r="I210" s="903">
        <v>0</v>
      </c>
      <c r="J210" s="191">
        <v>0</v>
      </c>
      <c r="K210" s="185">
        <v>0</v>
      </c>
      <c r="L210" s="146">
        <v>0</v>
      </c>
      <c r="M210" s="146">
        <v>0</v>
      </c>
      <c r="N210" s="180">
        <v>0</v>
      </c>
      <c r="O210" s="185">
        <v>0</v>
      </c>
      <c r="P210" s="146">
        <v>0</v>
      </c>
      <c r="Q210" s="180">
        <v>0</v>
      </c>
      <c r="R210" s="193" t="s">
        <v>68</v>
      </c>
    </row>
    <row r="211" spans="1:18" ht="67.5" customHeight="1" x14ac:dyDescent="0.2">
      <c r="A211" s="158">
        <v>5100</v>
      </c>
      <c r="B211" s="993"/>
      <c r="C211" s="937" t="s">
        <v>893</v>
      </c>
      <c r="D211" s="145">
        <v>319147.63712999999</v>
      </c>
      <c r="E211" s="185">
        <v>42090.03</v>
      </c>
      <c r="F211" s="180">
        <v>4801.3634900000006</v>
      </c>
      <c r="G211" s="920">
        <v>42203.663640000006</v>
      </c>
      <c r="H211" s="903">
        <v>42203.663640000006</v>
      </c>
      <c r="I211" s="903">
        <v>0</v>
      </c>
      <c r="J211" s="191">
        <v>0</v>
      </c>
      <c r="K211" s="185">
        <v>35832.58</v>
      </c>
      <c r="L211" s="146">
        <v>35832.58</v>
      </c>
      <c r="M211" s="146">
        <v>0</v>
      </c>
      <c r="N211" s="180">
        <v>0</v>
      </c>
      <c r="O211" s="185">
        <v>17199</v>
      </c>
      <c r="P211" s="146">
        <v>17330</v>
      </c>
      <c r="Q211" s="180">
        <v>159691</v>
      </c>
      <c r="R211" s="193" t="s">
        <v>894</v>
      </c>
    </row>
    <row r="212" spans="1:18" ht="24" customHeight="1" x14ac:dyDescent="0.2">
      <c r="A212" s="158">
        <v>5162</v>
      </c>
      <c r="B212" s="993"/>
      <c r="C212" s="937" t="s">
        <v>895</v>
      </c>
      <c r="D212" s="145">
        <v>19177.329999999998</v>
      </c>
      <c r="E212" s="185">
        <v>6761</v>
      </c>
      <c r="F212" s="180">
        <v>6165</v>
      </c>
      <c r="G212" s="920">
        <v>4020.6</v>
      </c>
      <c r="H212" s="903">
        <v>4020.6</v>
      </c>
      <c r="I212" s="903">
        <v>0</v>
      </c>
      <c r="J212" s="191">
        <v>0</v>
      </c>
      <c r="K212" s="185">
        <v>2230.73</v>
      </c>
      <c r="L212" s="146">
        <v>2230.73</v>
      </c>
      <c r="M212" s="146">
        <v>0</v>
      </c>
      <c r="N212" s="180">
        <v>0</v>
      </c>
      <c r="O212" s="185">
        <v>0</v>
      </c>
      <c r="P212" s="146">
        <v>0</v>
      </c>
      <c r="Q212" s="180">
        <v>0</v>
      </c>
      <c r="R212" s="193" t="s">
        <v>68</v>
      </c>
    </row>
    <row r="213" spans="1:18" ht="15" customHeight="1" x14ac:dyDescent="0.2">
      <c r="A213" s="158">
        <v>5252</v>
      </c>
      <c r="B213" s="993"/>
      <c r="C213" s="937" t="s">
        <v>1308</v>
      </c>
      <c r="D213" s="145">
        <v>20538.791290000001</v>
      </c>
      <c r="E213" s="185">
        <v>16795.593000000001</v>
      </c>
      <c r="F213" s="180">
        <v>0</v>
      </c>
      <c r="G213" s="920">
        <v>3579.7982900000002</v>
      </c>
      <c r="H213" s="903">
        <v>3579.7982900000002</v>
      </c>
      <c r="I213" s="903">
        <v>0</v>
      </c>
      <c r="J213" s="191">
        <v>0</v>
      </c>
      <c r="K213" s="185">
        <v>163.4</v>
      </c>
      <c r="L213" s="146">
        <v>163.4</v>
      </c>
      <c r="M213" s="146">
        <v>0</v>
      </c>
      <c r="N213" s="180">
        <v>0</v>
      </c>
      <c r="O213" s="185">
        <v>0</v>
      </c>
      <c r="P213" s="146">
        <v>0</v>
      </c>
      <c r="Q213" s="180">
        <v>0</v>
      </c>
      <c r="R213" s="193" t="s">
        <v>68</v>
      </c>
    </row>
    <row r="214" spans="1:18" ht="24" customHeight="1" x14ac:dyDescent="0.2">
      <c r="A214" s="153">
        <v>5578</v>
      </c>
      <c r="B214" s="993"/>
      <c r="C214" s="937" t="s">
        <v>896</v>
      </c>
      <c r="D214" s="145">
        <v>4100</v>
      </c>
      <c r="E214" s="185">
        <v>65.5</v>
      </c>
      <c r="F214" s="180">
        <v>381.27100000000002</v>
      </c>
      <c r="G214" s="920">
        <v>3653.2289999999998</v>
      </c>
      <c r="H214" s="903">
        <v>3653.2289999999998</v>
      </c>
      <c r="I214" s="903">
        <v>0</v>
      </c>
      <c r="J214" s="191">
        <v>0</v>
      </c>
      <c r="K214" s="185">
        <v>0</v>
      </c>
      <c r="L214" s="146">
        <v>0</v>
      </c>
      <c r="M214" s="146">
        <v>0</v>
      </c>
      <c r="N214" s="180">
        <v>0</v>
      </c>
      <c r="O214" s="185">
        <v>0</v>
      </c>
      <c r="P214" s="146">
        <v>0</v>
      </c>
      <c r="Q214" s="180">
        <v>0</v>
      </c>
      <c r="R214" s="193" t="s">
        <v>68</v>
      </c>
    </row>
    <row r="215" spans="1:18" ht="34.5" customHeight="1" x14ac:dyDescent="0.2">
      <c r="A215" s="153">
        <v>5594</v>
      </c>
      <c r="B215" s="993"/>
      <c r="C215" s="937" t="s">
        <v>897</v>
      </c>
      <c r="D215" s="145">
        <v>92954.998790000012</v>
      </c>
      <c r="E215" s="185">
        <v>599.31299999999999</v>
      </c>
      <c r="F215" s="180">
        <v>5750.38</v>
      </c>
      <c r="G215" s="920">
        <v>65601.735790000006</v>
      </c>
      <c r="H215" s="903">
        <v>65601.735790000006</v>
      </c>
      <c r="I215" s="903">
        <v>0</v>
      </c>
      <c r="J215" s="191">
        <v>0</v>
      </c>
      <c r="K215" s="185">
        <v>20898.27</v>
      </c>
      <c r="L215" s="146">
        <v>20898.27</v>
      </c>
      <c r="M215" s="146">
        <v>0</v>
      </c>
      <c r="N215" s="180">
        <v>0</v>
      </c>
      <c r="O215" s="185">
        <v>0</v>
      </c>
      <c r="P215" s="146">
        <v>0</v>
      </c>
      <c r="Q215" s="180">
        <v>0</v>
      </c>
      <c r="R215" s="193" t="s">
        <v>5030</v>
      </c>
    </row>
    <row r="216" spans="1:18" ht="15" customHeight="1" x14ac:dyDescent="0.2">
      <c r="A216" s="158">
        <v>5693</v>
      </c>
      <c r="B216" s="993"/>
      <c r="C216" s="937" t="s">
        <v>899</v>
      </c>
      <c r="D216" s="145">
        <v>182832.07809</v>
      </c>
      <c r="E216" s="185">
        <v>22984.968530000002</v>
      </c>
      <c r="F216" s="180">
        <v>52343.113919999996</v>
      </c>
      <c r="G216" s="920">
        <v>49001.145640000002</v>
      </c>
      <c r="H216" s="903">
        <v>49001.145640000002</v>
      </c>
      <c r="I216" s="903">
        <v>0</v>
      </c>
      <c r="J216" s="191">
        <v>0</v>
      </c>
      <c r="K216" s="185">
        <v>58502.85</v>
      </c>
      <c r="L216" s="146">
        <v>58502.85</v>
      </c>
      <c r="M216" s="146">
        <v>0</v>
      </c>
      <c r="N216" s="180">
        <v>0</v>
      </c>
      <c r="O216" s="185">
        <v>0</v>
      </c>
      <c r="P216" s="146">
        <v>0</v>
      </c>
      <c r="Q216" s="180">
        <v>0</v>
      </c>
      <c r="R216" s="193" t="s">
        <v>68</v>
      </c>
    </row>
    <row r="217" spans="1:18" ht="34.5" customHeight="1" x14ac:dyDescent="0.2">
      <c r="A217" s="158">
        <v>5738</v>
      </c>
      <c r="B217" s="993"/>
      <c r="C217" s="937" t="s">
        <v>900</v>
      </c>
      <c r="D217" s="145">
        <v>4562.93</v>
      </c>
      <c r="E217" s="185">
        <v>0</v>
      </c>
      <c r="F217" s="180">
        <v>1608.6146200000001</v>
      </c>
      <c r="G217" s="920">
        <v>2891.3853799999997</v>
      </c>
      <c r="H217" s="903">
        <v>2891.3853799999997</v>
      </c>
      <c r="I217" s="903">
        <v>0</v>
      </c>
      <c r="J217" s="191">
        <v>0</v>
      </c>
      <c r="K217" s="185">
        <v>0</v>
      </c>
      <c r="L217" s="146">
        <v>0</v>
      </c>
      <c r="M217" s="146">
        <v>0</v>
      </c>
      <c r="N217" s="180">
        <v>0</v>
      </c>
      <c r="O217" s="185">
        <v>0</v>
      </c>
      <c r="P217" s="146">
        <v>0</v>
      </c>
      <c r="Q217" s="180">
        <v>0</v>
      </c>
      <c r="R217" s="193" t="s">
        <v>5030</v>
      </c>
    </row>
    <row r="218" spans="1:18" ht="24" customHeight="1" x14ac:dyDescent="0.2">
      <c r="A218" s="158">
        <v>5761</v>
      </c>
      <c r="B218" s="993"/>
      <c r="C218" s="937" t="s">
        <v>901</v>
      </c>
      <c r="D218" s="145">
        <v>25151.233</v>
      </c>
      <c r="E218" s="185">
        <v>0</v>
      </c>
      <c r="F218" s="180">
        <v>130</v>
      </c>
      <c r="G218" s="920">
        <v>312.54300000000001</v>
      </c>
      <c r="H218" s="903">
        <v>312.54300000000001</v>
      </c>
      <c r="I218" s="903">
        <v>0</v>
      </c>
      <c r="J218" s="191">
        <v>0</v>
      </c>
      <c r="K218" s="185">
        <v>2708.69</v>
      </c>
      <c r="L218" s="146">
        <v>2708.69</v>
      </c>
      <c r="M218" s="146">
        <v>0</v>
      </c>
      <c r="N218" s="180">
        <v>0</v>
      </c>
      <c r="O218" s="185">
        <v>22000</v>
      </c>
      <c r="P218" s="146">
        <v>0</v>
      </c>
      <c r="Q218" s="180">
        <v>0</v>
      </c>
      <c r="R218" s="193" t="s">
        <v>68</v>
      </c>
    </row>
    <row r="219" spans="1:18" ht="34.5" customHeight="1" x14ac:dyDescent="0.2">
      <c r="A219" s="158">
        <v>5765</v>
      </c>
      <c r="B219" s="993"/>
      <c r="C219" s="937" t="s">
        <v>902</v>
      </c>
      <c r="D219" s="145">
        <v>77596.001600000003</v>
      </c>
      <c r="E219" s="185">
        <v>0</v>
      </c>
      <c r="F219" s="180">
        <v>29444</v>
      </c>
      <c r="G219" s="920">
        <v>34932.221600000004</v>
      </c>
      <c r="H219" s="903">
        <v>34932.221600000004</v>
      </c>
      <c r="I219" s="903">
        <v>0</v>
      </c>
      <c r="J219" s="191">
        <v>0</v>
      </c>
      <c r="K219" s="185">
        <v>11567.78</v>
      </c>
      <c r="L219" s="146">
        <v>11567.78</v>
      </c>
      <c r="M219" s="940">
        <v>0</v>
      </c>
      <c r="N219" s="941">
        <v>0</v>
      </c>
      <c r="O219" s="185">
        <v>0</v>
      </c>
      <c r="P219" s="146">
        <v>0</v>
      </c>
      <c r="Q219" s="180">
        <v>0</v>
      </c>
      <c r="R219" s="193" t="s">
        <v>5032</v>
      </c>
    </row>
    <row r="220" spans="1:18" ht="15" customHeight="1" x14ac:dyDescent="0.2">
      <c r="A220" s="158">
        <v>5912</v>
      </c>
      <c r="B220" s="993"/>
      <c r="C220" s="937" t="s">
        <v>2504</v>
      </c>
      <c r="D220" s="145">
        <v>115647.985</v>
      </c>
      <c r="E220" s="185">
        <v>0</v>
      </c>
      <c r="F220" s="180">
        <v>38780.5</v>
      </c>
      <c r="G220" s="920">
        <v>48973.485000000001</v>
      </c>
      <c r="H220" s="903">
        <v>36718.485000000001</v>
      </c>
      <c r="I220" s="903">
        <v>12255</v>
      </c>
      <c r="J220" s="191">
        <v>0</v>
      </c>
      <c r="K220" s="185">
        <v>27894</v>
      </c>
      <c r="L220" s="146">
        <v>27894</v>
      </c>
      <c r="M220" s="146">
        <v>0</v>
      </c>
      <c r="N220" s="180">
        <v>0</v>
      </c>
      <c r="O220" s="185">
        <v>0</v>
      </c>
      <c r="P220" s="146">
        <v>0</v>
      </c>
      <c r="Q220" s="180">
        <v>0</v>
      </c>
      <c r="R220" s="193" t="s">
        <v>68</v>
      </c>
    </row>
    <row r="221" spans="1:18" ht="34.5" customHeight="1" x14ac:dyDescent="0.2">
      <c r="A221" s="158">
        <v>5920</v>
      </c>
      <c r="B221" s="993"/>
      <c r="C221" s="937" t="s">
        <v>903</v>
      </c>
      <c r="D221" s="145">
        <v>8978.5</v>
      </c>
      <c r="E221" s="185">
        <v>0</v>
      </c>
      <c r="F221" s="180">
        <v>113.74</v>
      </c>
      <c r="G221" s="920">
        <v>5886.26</v>
      </c>
      <c r="H221" s="903">
        <v>5886.26</v>
      </c>
      <c r="I221" s="903">
        <v>0</v>
      </c>
      <c r="J221" s="191">
        <v>0</v>
      </c>
      <c r="K221" s="185">
        <v>0</v>
      </c>
      <c r="L221" s="146">
        <v>0</v>
      </c>
      <c r="M221" s="146">
        <v>0</v>
      </c>
      <c r="N221" s="180">
        <v>0</v>
      </c>
      <c r="O221" s="185">
        <v>0</v>
      </c>
      <c r="P221" s="146">
        <v>0</v>
      </c>
      <c r="Q221" s="180">
        <v>0</v>
      </c>
      <c r="R221" s="193" t="s">
        <v>5030</v>
      </c>
    </row>
    <row r="222" spans="1:18" ht="34.5" customHeight="1" x14ac:dyDescent="0.2">
      <c r="A222" s="158">
        <v>5921</v>
      </c>
      <c r="B222" s="993"/>
      <c r="C222" s="937" t="s">
        <v>1310</v>
      </c>
      <c r="D222" s="145">
        <v>12200</v>
      </c>
      <c r="E222" s="185">
        <v>0</v>
      </c>
      <c r="F222" s="180">
        <v>0</v>
      </c>
      <c r="G222" s="920">
        <v>762.3</v>
      </c>
      <c r="H222" s="903">
        <v>762.3</v>
      </c>
      <c r="I222" s="903">
        <v>0</v>
      </c>
      <c r="J222" s="191">
        <v>0</v>
      </c>
      <c r="K222" s="185">
        <v>11437.7</v>
      </c>
      <c r="L222" s="146">
        <v>11437.7</v>
      </c>
      <c r="M222" s="146">
        <v>0</v>
      </c>
      <c r="N222" s="180">
        <v>0</v>
      </c>
      <c r="O222" s="185">
        <v>0</v>
      </c>
      <c r="P222" s="146">
        <v>0</v>
      </c>
      <c r="Q222" s="180">
        <v>0</v>
      </c>
      <c r="R222" s="193" t="s">
        <v>68</v>
      </c>
    </row>
    <row r="223" spans="1:18" ht="34.5" customHeight="1" x14ac:dyDescent="0.2">
      <c r="A223" s="158">
        <v>5922</v>
      </c>
      <c r="B223" s="993"/>
      <c r="C223" s="937" t="s">
        <v>904</v>
      </c>
      <c r="D223" s="145">
        <v>848.01</v>
      </c>
      <c r="E223" s="185">
        <v>0</v>
      </c>
      <c r="F223" s="180">
        <v>56.477499999999999</v>
      </c>
      <c r="G223" s="920">
        <v>443.52249999999998</v>
      </c>
      <c r="H223" s="903">
        <v>443.52249999999998</v>
      </c>
      <c r="I223" s="903">
        <v>0</v>
      </c>
      <c r="J223" s="191">
        <v>0</v>
      </c>
      <c r="K223" s="185">
        <v>0</v>
      </c>
      <c r="L223" s="146">
        <v>0</v>
      </c>
      <c r="M223" s="146">
        <v>0</v>
      </c>
      <c r="N223" s="180">
        <v>0</v>
      </c>
      <c r="O223" s="185">
        <v>0</v>
      </c>
      <c r="P223" s="146">
        <v>0</v>
      </c>
      <c r="Q223" s="180">
        <v>0</v>
      </c>
      <c r="R223" s="193" t="s">
        <v>5030</v>
      </c>
    </row>
    <row r="224" spans="1:18" ht="31.5" x14ac:dyDescent="0.2">
      <c r="A224" s="158">
        <v>5936</v>
      </c>
      <c r="B224" s="993"/>
      <c r="C224" s="937" t="s">
        <v>1311</v>
      </c>
      <c r="D224" s="145">
        <v>600.06804</v>
      </c>
      <c r="E224" s="185">
        <v>0</v>
      </c>
      <c r="F224" s="180">
        <v>0</v>
      </c>
      <c r="G224" s="920">
        <v>600.06804</v>
      </c>
      <c r="H224" s="903">
        <v>600.06804</v>
      </c>
      <c r="I224" s="903">
        <v>0</v>
      </c>
      <c r="J224" s="191">
        <v>0</v>
      </c>
      <c r="K224" s="185">
        <v>0</v>
      </c>
      <c r="L224" s="146">
        <v>0</v>
      </c>
      <c r="M224" s="146">
        <v>0</v>
      </c>
      <c r="N224" s="180">
        <v>0</v>
      </c>
      <c r="O224" s="185">
        <v>0</v>
      </c>
      <c r="P224" s="146">
        <v>0</v>
      </c>
      <c r="Q224" s="180">
        <v>0</v>
      </c>
      <c r="R224" s="193" t="s">
        <v>68</v>
      </c>
    </row>
    <row r="225" spans="1:18" ht="57" customHeight="1" x14ac:dyDescent="0.2">
      <c r="A225" s="158">
        <v>5938</v>
      </c>
      <c r="B225" s="993"/>
      <c r="C225" s="937" t="s">
        <v>905</v>
      </c>
      <c r="D225" s="145">
        <v>1522.04</v>
      </c>
      <c r="E225" s="185">
        <v>0</v>
      </c>
      <c r="F225" s="180">
        <v>182.73078000000001</v>
      </c>
      <c r="G225" s="920">
        <v>617.26922000000002</v>
      </c>
      <c r="H225" s="903">
        <v>617.26922000000002</v>
      </c>
      <c r="I225" s="903">
        <v>0</v>
      </c>
      <c r="J225" s="191">
        <v>0</v>
      </c>
      <c r="K225" s="185">
        <v>0</v>
      </c>
      <c r="L225" s="146">
        <v>0</v>
      </c>
      <c r="M225" s="146">
        <v>0</v>
      </c>
      <c r="N225" s="180">
        <v>0</v>
      </c>
      <c r="O225" s="185">
        <v>0</v>
      </c>
      <c r="P225" s="146">
        <v>0</v>
      </c>
      <c r="Q225" s="180">
        <v>0</v>
      </c>
      <c r="R225" s="193" t="s">
        <v>5034</v>
      </c>
    </row>
    <row r="226" spans="1:18" ht="42" x14ac:dyDescent="0.2">
      <c r="A226" s="158">
        <v>5983</v>
      </c>
      <c r="B226" s="993"/>
      <c r="C226" s="937" t="s">
        <v>4221</v>
      </c>
      <c r="D226" s="145">
        <v>6000.0025000000005</v>
      </c>
      <c r="E226" s="185">
        <v>0</v>
      </c>
      <c r="F226" s="180">
        <v>0</v>
      </c>
      <c r="G226" s="920">
        <v>372.98250000000002</v>
      </c>
      <c r="H226" s="903">
        <v>372.98250000000002</v>
      </c>
      <c r="I226" s="903">
        <v>0</v>
      </c>
      <c r="J226" s="191">
        <v>0</v>
      </c>
      <c r="K226" s="185">
        <v>5627.02</v>
      </c>
      <c r="L226" s="146">
        <v>5627.02</v>
      </c>
      <c r="M226" s="146">
        <v>0</v>
      </c>
      <c r="N226" s="180">
        <v>0</v>
      </c>
      <c r="O226" s="185">
        <v>0</v>
      </c>
      <c r="P226" s="146">
        <v>0</v>
      </c>
      <c r="Q226" s="180">
        <v>0</v>
      </c>
      <c r="R226" s="193" t="s">
        <v>68</v>
      </c>
    </row>
    <row r="227" spans="1:18" ht="34.5" customHeight="1" x14ac:dyDescent="0.2">
      <c r="A227" s="158">
        <v>5984</v>
      </c>
      <c r="B227" s="993"/>
      <c r="C227" s="937" t="s">
        <v>4223</v>
      </c>
      <c r="D227" s="145">
        <v>36700.000189999999</v>
      </c>
      <c r="E227" s="185">
        <v>0</v>
      </c>
      <c r="F227" s="180">
        <v>0</v>
      </c>
      <c r="G227" s="920">
        <v>2454.6101899999999</v>
      </c>
      <c r="H227" s="903">
        <v>2454.6101899999999</v>
      </c>
      <c r="I227" s="903">
        <v>0</v>
      </c>
      <c r="J227" s="191">
        <v>0</v>
      </c>
      <c r="K227" s="185">
        <v>33045.39</v>
      </c>
      <c r="L227" s="146">
        <v>33045.39</v>
      </c>
      <c r="M227" s="146">
        <v>0</v>
      </c>
      <c r="N227" s="180">
        <v>0</v>
      </c>
      <c r="O227" s="185">
        <v>0</v>
      </c>
      <c r="P227" s="146">
        <v>0</v>
      </c>
      <c r="Q227" s="180">
        <v>0</v>
      </c>
      <c r="R227" s="193" t="s">
        <v>5030</v>
      </c>
    </row>
    <row r="228" spans="1:18" ht="24" customHeight="1" x14ac:dyDescent="0.2">
      <c r="A228" s="158">
        <v>5985</v>
      </c>
      <c r="B228" s="993"/>
      <c r="C228" s="937" t="s">
        <v>4225</v>
      </c>
      <c r="D228" s="145">
        <v>13561</v>
      </c>
      <c r="E228" s="185">
        <v>0</v>
      </c>
      <c r="F228" s="180">
        <v>0</v>
      </c>
      <c r="G228" s="920">
        <v>13561</v>
      </c>
      <c r="H228" s="903">
        <v>13561</v>
      </c>
      <c r="I228" s="903">
        <v>0</v>
      </c>
      <c r="J228" s="191">
        <v>0</v>
      </c>
      <c r="K228" s="185">
        <v>0</v>
      </c>
      <c r="L228" s="146">
        <v>0</v>
      </c>
      <c r="M228" s="146">
        <v>0</v>
      </c>
      <c r="N228" s="180">
        <v>0</v>
      </c>
      <c r="O228" s="185">
        <v>0</v>
      </c>
      <c r="P228" s="146">
        <v>0</v>
      </c>
      <c r="Q228" s="180">
        <v>0</v>
      </c>
      <c r="R228" s="193" t="s">
        <v>68</v>
      </c>
    </row>
    <row r="229" spans="1:18" ht="24" customHeight="1" x14ac:dyDescent="0.2">
      <c r="A229" s="158">
        <v>5986</v>
      </c>
      <c r="B229" s="993"/>
      <c r="C229" s="937" t="s">
        <v>4226</v>
      </c>
      <c r="D229" s="145">
        <v>232.32</v>
      </c>
      <c r="E229" s="185">
        <v>0</v>
      </c>
      <c r="F229" s="180">
        <v>0</v>
      </c>
      <c r="G229" s="920">
        <v>232.32</v>
      </c>
      <c r="H229" s="903">
        <v>232.32</v>
      </c>
      <c r="I229" s="903">
        <v>0</v>
      </c>
      <c r="J229" s="191">
        <v>0</v>
      </c>
      <c r="K229" s="185">
        <v>0</v>
      </c>
      <c r="L229" s="146">
        <v>0</v>
      </c>
      <c r="M229" s="146">
        <v>0</v>
      </c>
      <c r="N229" s="180">
        <v>0</v>
      </c>
      <c r="O229" s="185">
        <v>0</v>
      </c>
      <c r="P229" s="146">
        <v>0</v>
      </c>
      <c r="Q229" s="180">
        <v>0</v>
      </c>
      <c r="R229" s="193" t="s">
        <v>68</v>
      </c>
    </row>
    <row r="230" spans="1:18" ht="34.5" customHeight="1" x14ac:dyDescent="0.2">
      <c r="A230" s="158">
        <v>5988</v>
      </c>
      <c r="B230" s="993"/>
      <c r="C230" s="937" t="s">
        <v>4230</v>
      </c>
      <c r="D230" s="145">
        <v>40600.00477</v>
      </c>
      <c r="E230" s="185">
        <v>0</v>
      </c>
      <c r="F230" s="180">
        <v>0</v>
      </c>
      <c r="G230" s="920">
        <v>8358.3647700000001</v>
      </c>
      <c r="H230" s="903">
        <v>8358.3647700000001</v>
      </c>
      <c r="I230" s="903">
        <v>0</v>
      </c>
      <c r="J230" s="191">
        <v>0</v>
      </c>
      <c r="K230" s="185">
        <v>32241.64</v>
      </c>
      <c r="L230" s="146">
        <v>32241.64</v>
      </c>
      <c r="M230" s="146">
        <v>0</v>
      </c>
      <c r="N230" s="180">
        <v>0</v>
      </c>
      <c r="O230" s="185">
        <v>0</v>
      </c>
      <c r="P230" s="146">
        <v>0</v>
      </c>
      <c r="Q230" s="180">
        <v>0</v>
      </c>
      <c r="R230" s="193" t="s">
        <v>5030</v>
      </c>
    </row>
    <row r="231" spans="1:18" ht="35.25" customHeight="1" thickBot="1" x14ac:dyDescent="0.25">
      <c r="A231" s="158">
        <v>5989</v>
      </c>
      <c r="B231" s="993"/>
      <c r="C231" s="937" t="s">
        <v>4232</v>
      </c>
      <c r="D231" s="145">
        <v>4716.13</v>
      </c>
      <c r="E231" s="905">
        <v>0</v>
      </c>
      <c r="F231" s="906">
        <v>0</v>
      </c>
      <c r="G231" s="921">
        <v>4500</v>
      </c>
      <c r="H231" s="907">
        <v>4500</v>
      </c>
      <c r="I231" s="907">
        <v>0</v>
      </c>
      <c r="J231" s="915">
        <v>0</v>
      </c>
      <c r="K231" s="905">
        <v>0</v>
      </c>
      <c r="L231" s="146">
        <v>0</v>
      </c>
      <c r="M231" s="146">
        <v>0</v>
      </c>
      <c r="N231" s="180">
        <v>0</v>
      </c>
      <c r="O231" s="185">
        <v>0</v>
      </c>
      <c r="P231" s="146">
        <v>0</v>
      </c>
      <c r="Q231" s="180">
        <v>0</v>
      </c>
      <c r="R231" s="193" t="s">
        <v>5030</v>
      </c>
    </row>
    <row r="232" spans="1:18" ht="15.75" customHeight="1" thickBot="1" x14ac:dyDescent="0.25">
      <c r="A232" s="147"/>
      <c r="B232" s="994" t="s">
        <v>906</v>
      </c>
      <c r="C232" s="995"/>
      <c r="D232" s="148">
        <f>SUM(D175:D231)</f>
        <v>1184635.65858</v>
      </c>
      <c r="E232" s="187">
        <f>SUM(E175:E231)</f>
        <v>89296.404529999985</v>
      </c>
      <c r="F232" s="189">
        <f>SUM(F175:F231)</f>
        <v>146405.88563</v>
      </c>
      <c r="G232" s="187">
        <f>SUM(G175:G231)</f>
        <v>384079.13841999992</v>
      </c>
      <c r="H232" s="189">
        <f>SUM(H175:H231)</f>
        <v>371824.13841999992</v>
      </c>
      <c r="I232" s="189">
        <f t="shared" ref="I232:Q232" si="8">SUM(I175:I231)</f>
        <v>12255</v>
      </c>
      <c r="J232" s="188">
        <f t="shared" si="8"/>
        <v>0</v>
      </c>
      <c r="K232" s="187">
        <f t="shared" si="8"/>
        <v>310804.95</v>
      </c>
      <c r="L232" s="189">
        <f t="shared" si="8"/>
        <v>310804.95</v>
      </c>
      <c r="M232" s="189">
        <f t="shared" si="8"/>
        <v>0</v>
      </c>
      <c r="N232" s="188">
        <f t="shared" si="8"/>
        <v>0</v>
      </c>
      <c r="O232" s="187">
        <f t="shared" si="8"/>
        <v>39199</v>
      </c>
      <c r="P232" s="189">
        <f t="shared" si="8"/>
        <v>17330</v>
      </c>
      <c r="Q232" s="188">
        <f t="shared" si="8"/>
        <v>159691</v>
      </c>
      <c r="R232" s="152"/>
    </row>
    <row r="233" spans="1:18" ht="9.75" customHeight="1" thickBot="1" x14ac:dyDescent="0.25">
      <c r="B233" s="160"/>
      <c r="C233" s="916"/>
      <c r="D233" s="936"/>
      <c r="E233" s="936"/>
      <c r="F233" s="936"/>
      <c r="G233" s="936"/>
      <c r="H233" s="936"/>
      <c r="I233" s="936"/>
      <c r="J233" s="936"/>
      <c r="K233" s="936"/>
      <c r="L233" s="936"/>
      <c r="M233" s="936"/>
      <c r="N233" s="936"/>
      <c r="O233" s="936"/>
      <c r="P233" s="936"/>
      <c r="Q233" s="936"/>
      <c r="R233" s="161"/>
    </row>
    <row r="234" spans="1:18" ht="18" customHeight="1" thickBot="1" x14ac:dyDescent="0.25">
      <c r="A234" s="147"/>
      <c r="B234" s="994" t="s">
        <v>429</v>
      </c>
      <c r="C234" s="995"/>
      <c r="D234" s="917">
        <f>D12+D16+D31+D40+D58+D61+D84+D173+D232</f>
        <v>10681710.307840001</v>
      </c>
      <c r="E234" s="925">
        <f t="shared" ref="E234:Q234" si="9">E12+E16+E31+E40+E58+E61+E84+E173+E232</f>
        <v>1994178.2942299999</v>
      </c>
      <c r="F234" s="926">
        <f t="shared" si="9"/>
        <v>676697.11648000008</v>
      </c>
      <c r="G234" s="925">
        <f t="shared" si="9"/>
        <v>1532147.6371299999</v>
      </c>
      <c r="H234" s="947">
        <f t="shared" si="9"/>
        <v>1282104.6371299999</v>
      </c>
      <c r="I234" s="934">
        <f t="shared" si="9"/>
        <v>250043</v>
      </c>
      <c r="J234" s="926">
        <f t="shared" si="9"/>
        <v>0</v>
      </c>
      <c r="K234" s="925">
        <f t="shared" si="9"/>
        <v>1192067.1100000001</v>
      </c>
      <c r="L234" s="934">
        <f t="shared" si="9"/>
        <v>1192067.1100000001</v>
      </c>
      <c r="M234" s="934">
        <f t="shared" si="9"/>
        <v>0</v>
      </c>
      <c r="N234" s="926">
        <f t="shared" si="9"/>
        <v>0</v>
      </c>
      <c r="O234" s="925">
        <f t="shared" si="9"/>
        <v>862390.3</v>
      </c>
      <c r="P234" s="934">
        <f t="shared" si="9"/>
        <v>844181</v>
      </c>
      <c r="Q234" s="926">
        <f t="shared" si="9"/>
        <v>3513514</v>
      </c>
      <c r="R234" s="918"/>
    </row>
  </sheetData>
  <mergeCells count="37">
    <mergeCell ref="B16:C16"/>
    <mergeCell ref="B2:R2"/>
    <mergeCell ref="A4:A6"/>
    <mergeCell ref="B4:B6"/>
    <mergeCell ref="C4:C6"/>
    <mergeCell ref="D4:D6"/>
    <mergeCell ref="E4:F5"/>
    <mergeCell ref="G4:J5"/>
    <mergeCell ref="K4:N5"/>
    <mergeCell ref="O4:Q4"/>
    <mergeCell ref="R4:R6"/>
    <mergeCell ref="B7:R7"/>
    <mergeCell ref="B8:B10"/>
    <mergeCell ref="B12:C12"/>
    <mergeCell ref="B13:R13"/>
    <mergeCell ref="B14:B15"/>
    <mergeCell ref="B62:R62"/>
    <mergeCell ref="B17:R17"/>
    <mergeCell ref="B18:B30"/>
    <mergeCell ref="B31:C31"/>
    <mergeCell ref="B32:R32"/>
    <mergeCell ref="B33:B39"/>
    <mergeCell ref="B40:C40"/>
    <mergeCell ref="B41:R41"/>
    <mergeCell ref="B42:B57"/>
    <mergeCell ref="B58:C58"/>
    <mergeCell ref="B59:R59"/>
    <mergeCell ref="B61:C61"/>
    <mergeCell ref="B175:B231"/>
    <mergeCell ref="B232:C232"/>
    <mergeCell ref="B234:C234"/>
    <mergeCell ref="B63:B83"/>
    <mergeCell ref="B84:C84"/>
    <mergeCell ref="B85:R85"/>
    <mergeCell ref="B86:B172"/>
    <mergeCell ref="B173:C173"/>
    <mergeCell ref="B174:R174"/>
  </mergeCells>
  <printOptions horizontalCentered="1"/>
  <pageMargins left="0.39370078740157483" right="0.39370078740157483" top="0.59055118110236227" bottom="0.39370078740157483" header="0.31496062992125984" footer="0.11811023622047245"/>
  <pageSetup paperSize="9" scale="70" firstPageNumber="229" fitToHeight="0" orientation="landscape" useFirstPageNumber="1" r:id="rId1"/>
  <headerFooter>
    <oddHeader>&amp;L&amp;"Tahoma,Kurzíva"Závěrečný účet za rok 2020&amp;R&amp;"Tahoma,Kurzíva"Tabulka č. 3</oddHeader>
    <oddFooter>&amp;C&amp;"Tahoma,Obyčejné"&amp;P</oddFooter>
  </headerFooter>
  <rowBreaks count="2" manualBreakCount="2">
    <brk id="78" max="17" man="1"/>
    <brk id="143"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2B6DB-7993-44A7-88D2-0C7E478087B4}">
  <sheetPr>
    <pageSetUpPr fitToPage="1"/>
  </sheetPr>
  <dimension ref="A2:F65"/>
  <sheetViews>
    <sheetView zoomScaleNormal="100" zoomScaleSheetLayoutView="100" workbookViewId="0">
      <selection activeCell="O6" sqref="O6"/>
    </sheetView>
  </sheetViews>
  <sheetFormatPr defaultColWidth="8.140625" defaultRowHeight="12.75" x14ac:dyDescent="0.2"/>
  <cols>
    <col min="1" max="1" width="45.7109375" style="136" customWidth="1"/>
    <col min="2" max="2" width="15.140625" style="137" hidden="1" customWidth="1"/>
    <col min="3" max="5" width="12.7109375" style="136" customWidth="1"/>
    <col min="6" max="6" width="10.7109375" style="136" customWidth="1"/>
    <col min="7" max="16384" width="8.140625" style="136"/>
  </cols>
  <sheetData>
    <row r="2" spans="1:6" ht="33" customHeight="1" x14ac:dyDescent="0.2">
      <c r="A2" s="1044" t="s">
        <v>4335</v>
      </c>
      <c r="B2" s="1044"/>
      <c r="C2" s="1044"/>
      <c r="D2" s="1044"/>
      <c r="E2" s="1044"/>
      <c r="F2" s="1044"/>
    </row>
    <row r="3" spans="1:6" ht="13.5" thickBot="1" x14ac:dyDescent="0.25">
      <c r="A3" s="604"/>
      <c r="B3" s="605"/>
      <c r="C3" s="604"/>
      <c r="D3" s="604"/>
      <c r="E3" s="604"/>
      <c r="F3" s="606" t="s">
        <v>2</v>
      </c>
    </row>
    <row r="4" spans="1:6" ht="30" customHeight="1" thickBot="1" x14ac:dyDescent="0.25">
      <c r="A4" s="607" t="s">
        <v>9</v>
      </c>
      <c r="B4" s="608" t="s">
        <v>376</v>
      </c>
      <c r="C4" s="609" t="s">
        <v>65</v>
      </c>
      <c r="D4" s="609" t="s">
        <v>66</v>
      </c>
      <c r="E4" s="609" t="s">
        <v>1</v>
      </c>
      <c r="F4" s="610" t="s">
        <v>377</v>
      </c>
    </row>
    <row r="5" spans="1:6" ht="27.75" customHeight="1" x14ac:dyDescent="0.2">
      <c r="A5" s="611" t="s">
        <v>4336</v>
      </c>
      <c r="B5" s="612">
        <v>1785</v>
      </c>
      <c r="C5" s="613">
        <v>25700</v>
      </c>
      <c r="D5" s="613">
        <v>0</v>
      </c>
      <c r="E5" s="613">
        <v>0</v>
      </c>
      <c r="F5" s="614" t="s">
        <v>188</v>
      </c>
    </row>
    <row r="6" spans="1:6" ht="18" customHeight="1" x14ac:dyDescent="0.2">
      <c r="A6" s="615" t="s">
        <v>450</v>
      </c>
      <c r="B6" s="616"/>
      <c r="C6" s="617">
        <f>SUM(C5)</f>
        <v>25700</v>
      </c>
      <c r="D6" s="617">
        <f>SUM(D5)</f>
        <v>0</v>
      </c>
      <c r="E6" s="617">
        <f>SUM(E5)</f>
        <v>0</v>
      </c>
      <c r="F6" s="618" t="s">
        <v>188</v>
      </c>
    </row>
    <row r="7" spans="1:6" ht="15" customHeight="1" x14ac:dyDescent="0.2">
      <c r="A7" s="611" t="s">
        <v>378</v>
      </c>
      <c r="B7" s="612">
        <v>1783</v>
      </c>
      <c r="C7" s="613">
        <v>4000</v>
      </c>
      <c r="D7" s="613">
        <v>8837.83</v>
      </c>
      <c r="E7" s="613">
        <v>8572.6360100000002</v>
      </c>
      <c r="F7" s="619">
        <f t="shared" ref="F7:F65" si="0">(E7/D7)*100</f>
        <v>96.999331396960571</v>
      </c>
    </row>
    <row r="8" spans="1:6" ht="18" customHeight="1" x14ac:dyDescent="0.2">
      <c r="A8" s="615" t="s">
        <v>379</v>
      </c>
      <c r="B8" s="616"/>
      <c r="C8" s="617">
        <f>SUM(C7)</f>
        <v>4000</v>
      </c>
      <c r="D8" s="617">
        <f>SUM(D7)</f>
        <v>8837.83</v>
      </c>
      <c r="E8" s="617">
        <f>SUM(E7)</f>
        <v>8572.6360100000002</v>
      </c>
      <c r="F8" s="620">
        <f t="shared" si="0"/>
        <v>96.999331396960571</v>
      </c>
    </row>
    <row r="9" spans="1:6" ht="27.95" customHeight="1" x14ac:dyDescent="0.2">
      <c r="A9" s="611" t="s">
        <v>380</v>
      </c>
      <c r="B9" s="612">
        <v>1710</v>
      </c>
      <c r="C9" s="613">
        <v>1650</v>
      </c>
      <c r="D9" s="613">
        <v>658.4</v>
      </c>
      <c r="E9" s="613">
        <v>658.4</v>
      </c>
      <c r="F9" s="619">
        <f t="shared" si="0"/>
        <v>100</v>
      </c>
    </row>
    <row r="10" spans="1:6" ht="27.95" customHeight="1" x14ac:dyDescent="0.2">
      <c r="A10" s="611" t="s">
        <v>381</v>
      </c>
      <c r="B10" s="612">
        <v>1711</v>
      </c>
      <c r="C10" s="613">
        <v>12000</v>
      </c>
      <c r="D10" s="613">
        <v>12620.619999999999</v>
      </c>
      <c r="E10" s="613">
        <v>12620.536219999998</v>
      </c>
      <c r="F10" s="619">
        <f t="shared" si="0"/>
        <v>99.999336165735116</v>
      </c>
    </row>
    <row r="11" spans="1:6" ht="27.95" customHeight="1" x14ac:dyDescent="0.2">
      <c r="A11" s="611" t="s">
        <v>382</v>
      </c>
      <c r="B11" s="612">
        <v>1712</v>
      </c>
      <c r="C11" s="613">
        <v>11000</v>
      </c>
      <c r="D11" s="613">
        <v>5657.75</v>
      </c>
      <c r="E11" s="613">
        <v>5657.7491599999994</v>
      </c>
      <c r="F11" s="619">
        <f t="shared" si="0"/>
        <v>99.999985153108568</v>
      </c>
    </row>
    <row r="12" spans="1:6" ht="27.95" customHeight="1" x14ac:dyDescent="0.2">
      <c r="A12" s="611" t="s">
        <v>383</v>
      </c>
      <c r="B12" s="612">
        <v>1713</v>
      </c>
      <c r="C12" s="613">
        <v>0</v>
      </c>
      <c r="D12" s="613">
        <v>13422.59</v>
      </c>
      <c r="E12" s="613">
        <v>9586.7728600000009</v>
      </c>
      <c r="F12" s="619">
        <f t="shared" si="0"/>
        <v>71.422675206498894</v>
      </c>
    </row>
    <row r="13" spans="1:6" ht="18" customHeight="1" x14ac:dyDescent="0.2">
      <c r="A13" s="615" t="s">
        <v>384</v>
      </c>
      <c r="B13" s="616"/>
      <c r="C13" s="617">
        <f>SUM(C9:C12)</f>
        <v>24650</v>
      </c>
      <c r="D13" s="617">
        <f>SUM(D9:D12)</f>
        <v>32359.359999999997</v>
      </c>
      <c r="E13" s="617">
        <f>SUM(E9:E12)</f>
        <v>28523.458239999996</v>
      </c>
      <c r="F13" s="620">
        <f t="shared" si="0"/>
        <v>88.14592822602178</v>
      </c>
    </row>
    <row r="14" spans="1:6" ht="27.95" customHeight="1" x14ac:dyDescent="0.2">
      <c r="A14" s="611" t="s">
        <v>385</v>
      </c>
      <c r="B14" s="612">
        <v>1730</v>
      </c>
      <c r="C14" s="613">
        <v>25110</v>
      </c>
      <c r="D14" s="613">
        <v>25717.850000000002</v>
      </c>
      <c r="E14" s="613">
        <v>25167.262500000008</v>
      </c>
      <c r="F14" s="619">
        <f t="shared" si="0"/>
        <v>97.859123138209483</v>
      </c>
    </row>
    <row r="15" spans="1:6" ht="15" customHeight="1" x14ac:dyDescent="0.2">
      <c r="A15" s="611" t="s">
        <v>386</v>
      </c>
      <c r="B15" s="612">
        <v>1731</v>
      </c>
      <c r="C15" s="613">
        <v>10000</v>
      </c>
      <c r="D15" s="613">
        <v>13274.210000000003</v>
      </c>
      <c r="E15" s="613">
        <v>8674.6599100000003</v>
      </c>
      <c r="F15" s="619">
        <f t="shared" si="0"/>
        <v>65.349726349063317</v>
      </c>
    </row>
    <row r="16" spans="1:6" ht="15" customHeight="1" x14ac:dyDescent="0.2">
      <c r="A16" s="611" t="s">
        <v>387</v>
      </c>
      <c r="B16" s="612">
        <v>1733</v>
      </c>
      <c r="C16" s="613">
        <v>10043</v>
      </c>
      <c r="D16" s="613">
        <v>6457.5</v>
      </c>
      <c r="E16" s="613">
        <v>6457.5</v>
      </c>
      <c r="F16" s="619">
        <f t="shared" si="0"/>
        <v>100</v>
      </c>
    </row>
    <row r="17" spans="1:6" ht="27.75" customHeight="1" x14ac:dyDescent="0.2">
      <c r="A17" s="611" t="s">
        <v>4337</v>
      </c>
      <c r="B17" s="612">
        <v>1734</v>
      </c>
      <c r="C17" s="613">
        <v>3600</v>
      </c>
      <c r="D17" s="613">
        <v>2603.4399999999996</v>
      </c>
      <c r="E17" s="613">
        <v>2603.4399999999996</v>
      </c>
      <c r="F17" s="619">
        <f t="shared" si="0"/>
        <v>100</v>
      </c>
    </row>
    <row r="18" spans="1:6" ht="15" customHeight="1" x14ac:dyDescent="0.2">
      <c r="A18" s="611" t="s">
        <v>388</v>
      </c>
      <c r="B18" s="612">
        <v>1735</v>
      </c>
      <c r="C18" s="613">
        <v>11389</v>
      </c>
      <c r="D18" s="613">
        <v>9946.0099999999984</v>
      </c>
      <c r="E18" s="613">
        <v>9478.3182399999987</v>
      </c>
      <c r="F18" s="619">
        <f t="shared" si="0"/>
        <v>95.297694653433894</v>
      </c>
    </row>
    <row r="19" spans="1:6" ht="15" customHeight="1" x14ac:dyDescent="0.2">
      <c r="A19" s="611" t="s">
        <v>389</v>
      </c>
      <c r="B19" s="612">
        <v>1737</v>
      </c>
      <c r="C19" s="613">
        <v>20063</v>
      </c>
      <c r="D19" s="613">
        <v>15164.68</v>
      </c>
      <c r="E19" s="613">
        <v>5083.272289999999</v>
      </c>
      <c r="F19" s="619">
        <f t="shared" si="0"/>
        <v>33.520471846422076</v>
      </c>
    </row>
    <row r="20" spans="1:6" ht="15" customHeight="1" x14ac:dyDescent="0.2">
      <c r="A20" s="611" t="s">
        <v>390</v>
      </c>
      <c r="B20" s="612">
        <v>1738</v>
      </c>
      <c r="C20" s="613">
        <v>4978.0000000000009</v>
      </c>
      <c r="D20" s="613">
        <v>3733.4999999999995</v>
      </c>
      <c r="E20" s="613">
        <v>3525.1105199999997</v>
      </c>
      <c r="F20" s="619">
        <f t="shared" si="0"/>
        <v>94.418388107673763</v>
      </c>
    </row>
    <row r="21" spans="1:6" ht="27.4" customHeight="1" x14ac:dyDescent="0.2">
      <c r="A21" s="611" t="s">
        <v>391</v>
      </c>
      <c r="B21" s="612">
        <v>1739</v>
      </c>
      <c r="C21" s="613">
        <v>5191</v>
      </c>
      <c r="D21" s="613">
        <v>3507.4700000000003</v>
      </c>
      <c r="E21" s="613">
        <v>921.26459</v>
      </c>
      <c r="F21" s="619">
        <f t="shared" si="0"/>
        <v>26.265786735168085</v>
      </c>
    </row>
    <row r="22" spans="1:6" ht="27.95" customHeight="1" x14ac:dyDescent="0.2">
      <c r="A22" s="611" t="s">
        <v>392</v>
      </c>
      <c r="B22" s="612">
        <v>1758</v>
      </c>
      <c r="C22" s="613">
        <v>1500</v>
      </c>
      <c r="D22" s="613">
        <v>1281.54</v>
      </c>
      <c r="E22" s="613">
        <v>729.03056000000004</v>
      </c>
      <c r="F22" s="619">
        <f t="shared" si="0"/>
        <v>56.887070243613159</v>
      </c>
    </row>
    <row r="23" spans="1:6" ht="18" customHeight="1" x14ac:dyDescent="0.2">
      <c r="A23" s="615" t="s">
        <v>393</v>
      </c>
      <c r="B23" s="616"/>
      <c r="C23" s="617">
        <f>SUM(C14:C22)</f>
        <v>91874</v>
      </c>
      <c r="D23" s="617">
        <f>SUM(D14:D22)</f>
        <v>81686.2</v>
      </c>
      <c r="E23" s="617">
        <f>SUM(E14:E22)</f>
        <v>62639.85861000001</v>
      </c>
      <c r="F23" s="620">
        <f t="shared" si="0"/>
        <v>76.683526238214057</v>
      </c>
    </row>
    <row r="24" spans="1:6" ht="27.95" customHeight="1" x14ac:dyDescent="0.2">
      <c r="A24" s="621" t="s">
        <v>394</v>
      </c>
      <c r="B24" s="622">
        <v>1740</v>
      </c>
      <c r="C24" s="623">
        <v>2665</v>
      </c>
      <c r="D24" s="623">
        <v>1592.65</v>
      </c>
      <c r="E24" s="623">
        <v>1592.5259999999998</v>
      </c>
      <c r="F24" s="619">
        <f t="shared" si="0"/>
        <v>99.992214234138061</v>
      </c>
    </row>
    <row r="25" spans="1:6" ht="27.95" customHeight="1" x14ac:dyDescent="0.2">
      <c r="A25" s="611" t="s">
        <v>395</v>
      </c>
      <c r="B25" s="612">
        <v>1741</v>
      </c>
      <c r="C25" s="613">
        <v>2000</v>
      </c>
      <c r="D25" s="613">
        <v>2547.1800000000003</v>
      </c>
      <c r="E25" s="613">
        <v>2547.12518</v>
      </c>
      <c r="F25" s="619">
        <f t="shared" si="0"/>
        <v>99.997847816016133</v>
      </c>
    </row>
    <row r="26" spans="1:6" ht="15" customHeight="1" x14ac:dyDescent="0.2">
      <c r="A26" s="621" t="s">
        <v>396</v>
      </c>
      <c r="B26" s="622">
        <v>1742</v>
      </c>
      <c r="C26" s="623">
        <v>5500</v>
      </c>
      <c r="D26" s="623">
        <v>5451.17</v>
      </c>
      <c r="E26" s="623">
        <v>5215.6649699999998</v>
      </c>
      <c r="F26" s="619">
        <f t="shared" si="0"/>
        <v>95.679734258883869</v>
      </c>
    </row>
    <row r="27" spans="1:6" ht="15" customHeight="1" x14ac:dyDescent="0.2">
      <c r="A27" s="611" t="s">
        <v>397</v>
      </c>
      <c r="B27" s="624" t="s">
        <v>398</v>
      </c>
      <c r="C27" s="613">
        <v>3000</v>
      </c>
      <c r="D27" s="613">
        <f>2056.9+220</f>
        <v>2276.9</v>
      </c>
      <c r="E27" s="613">
        <f>1880.8165+220</f>
        <v>2100.8164999999999</v>
      </c>
      <c r="F27" s="619">
        <f t="shared" si="0"/>
        <v>92.266524660722908</v>
      </c>
    </row>
    <row r="28" spans="1:6" ht="27.95" customHeight="1" x14ac:dyDescent="0.2">
      <c r="A28" s="621" t="s">
        <v>399</v>
      </c>
      <c r="B28" s="622">
        <v>1744</v>
      </c>
      <c r="C28" s="623">
        <v>2160</v>
      </c>
      <c r="D28" s="623">
        <v>2160</v>
      </c>
      <c r="E28" s="623">
        <v>2160</v>
      </c>
      <c r="F28" s="619">
        <f t="shared" si="0"/>
        <v>100</v>
      </c>
    </row>
    <row r="29" spans="1:6" ht="15" customHeight="1" x14ac:dyDescent="0.2">
      <c r="A29" s="621" t="s">
        <v>400</v>
      </c>
      <c r="B29" s="622">
        <v>1745</v>
      </c>
      <c r="C29" s="623">
        <v>1953.9999999999998</v>
      </c>
      <c r="D29" s="623">
        <v>19904.57</v>
      </c>
      <c r="E29" s="623">
        <v>10975.783410000002</v>
      </c>
      <c r="F29" s="619">
        <f t="shared" si="0"/>
        <v>55.142027232941992</v>
      </c>
    </row>
    <row r="30" spans="1:6" ht="27.75" customHeight="1" x14ac:dyDescent="0.2">
      <c r="A30" s="621" t="s">
        <v>4338</v>
      </c>
      <c r="B30" s="622">
        <v>1746</v>
      </c>
      <c r="C30" s="623">
        <v>5000</v>
      </c>
      <c r="D30" s="623">
        <v>4800</v>
      </c>
      <c r="E30" s="623">
        <v>2000</v>
      </c>
      <c r="F30" s="619">
        <f t="shared" si="0"/>
        <v>41.666666666666671</v>
      </c>
    </row>
    <row r="31" spans="1:6" ht="15" customHeight="1" x14ac:dyDescent="0.2">
      <c r="A31" s="621" t="s">
        <v>4339</v>
      </c>
      <c r="B31" s="622">
        <v>1747</v>
      </c>
      <c r="C31" s="623">
        <v>0</v>
      </c>
      <c r="D31" s="623">
        <v>25789.02</v>
      </c>
      <c r="E31" s="623">
        <v>25626.684690000002</v>
      </c>
      <c r="F31" s="619">
        <f t="shared" si="0"/>
        <v>99.370525479448233</v>
      </c>
    </row>
    <row r="32" spans="1:6" ht="18" customHeight="1" x14ac:dyDescent="0.2">
      <c r="A32" s="615" t="s">
        <v>401</v>
      </c>
      <c r="B32" s="616"/>
      <c r="C32" s="617">
        <f>SUM(C24:C31)</f>
        <v>22279</v>
      </c>
      <c r="D32" s="617">
        <f t="shared" ref="D32:E32" si="1">SUM(D24:D31)</f>
        <v>64521.490000000005</v>
      </c>
      <c r="E32" s="617">
        <f t="shared" si="1"/>
        <v>52218.600750000005</v>
      </c>
      <c r="F32" s="620">
        <f t="shared" si="0"/>
        <v>80.932106109142865</v>
      </c>
    </row>
    <row r="33" spans="1:6" ht="27.95" customHeight="1" x14ac:dyDescent="0.2">
      <c r="A33" s="611" t="s">
        <v>402</v>
      </c>
      <c r="B33" s="612">
        <v>1770</v>
      </c>
      <c r="C33" s="613">
        <v>3000</v>
      </c>
      <c r="D33" s="613">
        <v>3533.5099999999998</v>
      </c>
      <c r="E33" s="613">
        <v>3340.5370000000003</v>
      </c>
      <c r="F33" s="619">
        <f t="shared" si="0"/>
        <v>94.538773061346944</v>
      </c>
    </row>
    <row r="34" spans="1:6" ht="27.95" customHeight="1" x14ac:dyDescent="0.2">
      <c r="A34" s="611" t="s">
        <v>403</v>
      </c>
      <c r="B34" s="612">
        <v>1771</v>
      </c>
      <c r="C34" s="613">
        <v>700</v>
      </c>
      <c r="D34" s="613">
        <v>699</v>
      </c>
      <c r="E34" s="613">
        <v>699</v>
      </c>
      <c r="F34" s="619">
        <f t="shared" si="0"/>
        <v>100</v>
      </c>
    </row>
    <row r="35" spans="1:6" ht="41.45" customHeight="1" x14ac:dyDescent="0.2">
      <c r="A35" s="611" t="s">
        <v>404</v>
      </c>
      <c r="B35" s="612">
        <v>1772</v>
      </c>
      <c r="C35" s="613">
        <v>4000</v>
      </c>
      <c r="D35" s="613">
        <v>6464.2</v>
      </c>
      <c r="E35" s="613">
        <v>6464.2</v>
      </c>
      <c r="F35" s="619">
        <f t="shared" si="0"/>
        <v>100</v>
      </c>
    </row>
    <row r="36" spans="1:6" ht="27.95" customHeight="1" x14ac:dyDescent="0.2">
      <c r="A36" s="611" t="s">
        <v>405</v>
      </c>
      <c r="B36" s="612">
        <v>1773</v>
      </c>
      <c r="C36" s="613">
        <v>40000</v>
      </c>
      <c r="D36" s="613">
        <v>33588.040000000008</v>
      </c>
      <c r="E36" s="613">
        <v>33193.964000000007</v>
      </c>
      <c r="F36" s="619">
        <f t="shared" si="0"/>
        <v>98.826737136194907</v>
      </c>
    </row>
    <row r="37" spans="1:6" ht="41.45" customHeight="1" x14ac:dyDescent="0.2">
      <c r="A37" s="611" t="s">
        <v>406</v>
      </c>
      <c r="B37" s="612">
        <v>1774</v>
      </c>
      <c r="C37" s="613">
        <v>4500</v>
      </c>
      <c r="D37" s="613">
        <v>4500</v>
      </c>
      <c r="E37" s="613">
        <v>4500</v>
      </c>
      <c r="F37" s="619">
        <f t="shared" si="0"/>
        <v>100</v>
      </c>
    </row>
    <row r="38" spans="1:6" ht="41.45" customHeight="1" x14ac:dyDescent="0.2">
      <c r="A38" s="611" t="s">
        <v>4340</v>
      </c>
      <c r="B38" s="612">
        <v>1775</v>
      </c>
      <c r="C38" s="613">
        <v>80000</v>
      </c>
      <c r="D38" s="613">
        <v>85844</v>
      </c>
      <c r="E38" s="613">
        <v>85844</v>
      </c>
      <c r="F38" s="619">
        <f t="shared" si="0"/>
        <v>100</v>
      </c>
    </row>
    <row r="39" spans="1:6" ht="38.25" x14ac:dyDescent="0.2">
      <c r="A39" s="611" t="s">
        <v>4341</v>
      </c>
      <c r="B39" s="612">
        <v>1776</v>
      </c>
      <c r="C39" s="613">
        <v>500</v>
      </c>
      <c r="D39" s="613">
        <v>500</v>
      </c>
      <c r="E39" s="613">
        <v>500</v>
      </c>
      <c r="F39" s="619">
        <f t="shared" si="0"/>
        <v>100</v>
      </c>
    </row>
    <row r="40" spans="1:6" ht="15" customHeight="1" x14ac:dyDescent="0.2">
      <c r="A40" s="611" t="s">
        <v>407</v>
      </c>
      <c r="B40" s="624" t="s">
        <v>408</v>
      </c>
      <c r="C40" s="613">
        <v>0</v>
      </c>
      <c r="D40" s="613">
        <f>1548829.66+561100</f>
        <v>2109929.66</v>
      </c>
      <c r="E40" s="613">
        <f>1548829.664+561100</f>
        <v>2109929.6639999999</v>
      </c>
      <c r="F40" s="619">
        <f t="shared" si="0"/>
        <v>100.00000018957978</v>
      </c>
    </row>
    <row r="41" spans="1:6" ht="27.95" customHeight="1" x14ac:dyDescent="0.2">
      <c r="A41" s="611" t="s">
        <v>409</v>
      </c>
      <c r="B41" s="612">
        <v>1779</v>
      </c>
      <c r="C41" s="613">
        <v>143754</v>
      </c>
      <c r="D41" s="613">
        <v>143754</v>
      </c>
      <c r="E41" s="613">
        <v>143754</v>
      </c>
      <c r="F41" s="619">
        <f t="shared" si="0"/>
        <v>100</v>
      </c>
    </row>
    <row r="42" spans="1:6" ht="27.95" customHeight="1" x14ac:dyDescent="0.2">
      <c r="A42" s="611" t="s">
        <v>4342</v>
      </c>
      <c r="B42" s="612">
        <v>1784</v>
      </c>
      <c r="C42" s="613">
        <v>3000</v>
      </c>
      <c r="D42" s="613">
        <v>2997.05</v>
      </c>
      <c r="E42" s="613">
        <v>2997.05</v>
      </c>
      <c r="F42" s="619">
        <f t="shared" si="0"/>
        <v>100</v>
      </c>
    </row>
    <row r="43" spans="1:6" ht="41.25" customHeight="1" x14ac:dyDescent="0.2">
      <c r="A43" s="611" t="s">
        <v>4343</v>
      </c>
      <c r="B43" s="625" t="s">
        <v>4344</v>
      </c>
      <c r="C43" s="613">
        <v>0</v>
      </c>
      <c r="D43" s="613">
        <f>727.39+644.65</f>
        <v>1372.04</v>
      </c>
      <c r="E43" s="613">
        <f>727.364+644.642</f>
        <v>1372.0060000000001</v>
      </c>
      <c r="F43" s="619">
        <f t="shared" si="0"/>
        <v>99.997521938135918</v>
      </c>
    </row>
    <row r="44" spans="1:6" ht="18" customHeight="1" x14ac:dyDescent="0.2">
      <c r="A44" s="615" t="s">
        <v>410</v>
      </c>
      <c r="B44" s="616"/>
      <c r="C44" s="617">
        <f>SUM(C33:C43)</f>
        <v>279454</v>
      </c>
      <c r="D44" s="617">
        <f t="shared" ref="D44:E44" si="2">SUM(D33:D43)</f>
        <v>2393181.5</v>
      </c>
      <c r="E44" s="617">
        <f t="shared" si="2"/>
        <v>2392594.4209999996</v>
      </c>
      <c r="F44" s="620">
        <f t="shared" si="0"/>
        <v>99.975468680499148</v>
      </c>
    </row>
    <row r="45" spans="1:6" ht="54" customHeight="1" x14ac:dyDescent="0.2">
      <c r="A45" s="611" t="s">
        <v>4345</v>
      </c>
      <c r="B45" s="612">
        <v>1761</v>
      </c>
      <c r="C45" s="613">
        <v>1420</v>
      </c>
      <c r="D45" s="613">
        <v>626.40000000000009</v>
      </c>
      <c r="E45" s="613">
        <v>626.40000000000009</v>
      </c>
      <c r="F45" s="619">
        <f t="shared" si="0"/>
        <v>100</v>
      </c>
    </row>
    <row r="46" spans="1:6" ht="27.95" customHeight="1" x14ac:dyDescent="0.2">
      <c r="A46" s="626" t="s">
        <v>411</v>
      </c>
      <c r="B46" s="624" t="s">
        <v>412</v>
      </c>
      <c r="C46" s="613">
        <v>2000</v>
      </c>
      <c r="D46" s="613">
        <f>1464.1+535.9</f>
        <v>2000</v>
      </c>
      <c r="E46" s="613">
        <f>1464.1+535.9</f>
        <v>2000</v>
      </c>
      <c r="F46" s="619">
        <f t="shared" si="0"/>
        <v>100</v>
      </c>
    </row>
    <row r="47" spans="1:6" ht="41.45" customHeight="1" x14ac:dyDescent="0.2">
      <c r="A47" s="626" t="s">
        <v>413</v>
      </c>
      <c r="B47" s="612">
        <v>1764</v>
      </c>
      <c r="C47" s="613">
        <v>20302</v>
      </c>
      <c r="D47" s="613">
        <v>7092.2000000000007</v>
      </c>
      <c r="E47" s="613">
        <v>6788.6725000000006</v>
      </c>
      <c r="F47" s="619">
        <f t="shared" si="0"/>
        <v>95.720263105947382</v>
      </c>
    </row>
    <row r="48" spans="1:6" ht="15" customHeight="1" x14ac:dyDescent="0.2">
      <c r="A48" s="611" t="s">
        <v>4346</v>
      </c>
      <c r="B48" s="612">
        <v>1765</v>
      </c>
      <c r="C48" s="613">
        <v>2124</v>
      </c>
      <c r="D48" s="613">
        <v>2094.64</v>
      </c>
      <c r="E48" s="613">
        <v>2094.64</v>
      </c>
      <c r="F48" s="619">
        <f t="shared" si="0"/>
        <v>100</v>
      </c>
    </row>
    <row r="49" spans="1:6" ht="15" customHeight="1" x14ac:dyDescent="0.2">
      <c r="A49" s="611" t="s">
        <v>414</v>
      </c>
      <c r="B49" s="612">
        <v>1766</v>
      </c>
      <c r="C49" s="613">
        <v>36000</v>
      </c>
      <c r="D49" s="613">
        <v>36580</v>
      </c>
      <c r="E49" s="613">
        <v>36580</v>
      </c>
      <c r="F49" s="619">
        <f t="shared" si="0"/>
        <v>100</v>
      </c>
    </row>
    <row r="50" spans="1:6" ht="18" customHeight="1" x14ac:dyDescent="0.2">
      <c r="A50" s="615" t="s">
        <v>415</v>
      </c>
      <c r="B50" s="616"/>
      <c r="C50" s="617">
        <f>SUM(C45:C49)</f>
        <v>61846</v>
      </c>
      <c r="D50" s="617">
        <f>SUM(D45:D49)</f>
        <v>48393.24</v>
      </c>
      <c r="E50" s="617">
        <f>SUM(E45:E49)</f>
        <v>48089.712500000001</v>
      </c>
      <c r="F50" s="620">
        <f t="shared" si="0"/>
        <v>99.372789463982997</v>
      </c>
    </row>
    <row r="51" spans="1:6" ht="15" customHeight="1" x14ac:dyDescent="0.2">
      <c r="A51" s="611" t="s">
        <v>416</v>
      </c>
      <c r="B51" s="612">
        <v>1700</v>
      </c>
      <c r="C51" s="613">
        <v>1000</v>
      </c>
      <c r="D51" s="613">
        <v>1331.5</v>
      </c>
      <c r="E51" s="613">
        <v>1331.5</v>
      </c>
      <c r="F51" s="619">
        <f t="shared" si="0"/>
        <v>100</v>
      </c>
    </row>
    <row r="52" spans="1:6" ht="41.45" customHeight="1" x14ac:dyDescent="0.2">
      <c r="A52" s="611" t="s">
        <v>417</v>
      </c>
      <c r="B52" s="612">
        <v>1701</v>
      </c>
      <c r="C52" s="613">
        <v>1000</v>
      </c>
      <c r="D52" s="613">
        <v>386.5</v>
      </c>
      <c r="E52" s="613">
        <v>386.5</v>
      </c>
      <c r="F52" s="619">
        <f t="shared" si="0"/>
        <v>100</v>
      </c>
    </row>
    <row r="53" spans="1:6" ht="15" customHeight="1" x14ac:dyDescent="0.2">
      <c r="A53" s="611" t="s">
        <v>418</v>
      </c>
      <c r="B53" s="612">
        <v>1702</v>
      </c>
      <c r="C53" s="613">
        <v>3000</v>
      </c>
      <c r="D53" s="613">
        <v>3216.2999999999997</v>
      </c>
      <c r="E53" s="613">
        <v>3216.2999999999997</v>
      </c>
      <c r="F53" s="619">
        <f t="shared" si="0"/>
        <v>100</v>
      </c>
    </row>
    <row r="54" spans="1:6" ht="18" customHeight="1" x14ac:dyDescent="0.2">
      <c r="A54" s="615" t="s">
        <v>419</v>
      </c>
      <c r="B54" s="616"/>
      <c r="C54" s="617">
        <f>SUM(C51:C53)</f>
        <v>5000</v>
      </c>
      <c r="D54" s="617">
        <f>SUM(D51:D53)</f>
        <v>4934.2999999999993</v>
      </c>
      <c r="E54" s="617">
        <f>SUM(E51:E53)</f>
        <v>4934.2999999999993</v>
      </c>
      <c r="F54" s="620">
        <f t="shared" si="0"/>
        <v>100</v>
      </c>
    </row>
    <row r="55" spans="1:6" ht="15" customHeight="1" x14ac:dyDescent="0.2">
      <c r="A55" s="611" t="s">
        <v>420</v>
      </c>
      <c r="B55" s="612">
        <v>1750</v>
      </c>
      <c r="C55" s="613">
        <v>15000</v>
      </c>
      <c r="D55" s="613">
        <v>42003.729999999996</v>
      </c>
      <c r="E55" s="613">
        <v>25807.631989999998</v>
      </c>
      <c r="F55" s="619">
        <f t="shared" si="0"/>
        <v>61.441286261958162</v>
      </c>
    </row>
    <row r="56" spans="1:6" ht="27.75" customHeight="1" x14ac:dyDescent="0.2">
      <c r="A56" s="611" t="s">
        <v>421</v>
      </c>
      <c r="B56" s="612">
        <v>1752</v>
      </c>
      <c r="C56" s="613">
        <v>10000</v>
      </c>
      <c r="D56" s="613">
        <v>11925.1</v>
      </c>
      <c r="E56" s="613">
        <v>6621.2000000000025</v>
      </c>
      <c r="F56" s="619">
        <f t="shared" si="0"/>
        <v>55.523224123906736</v>
      </c>
    </row>
    <row r="57" spans="1:6" ht="15" customHeight="1" x14ac:dyDescent="0.2">
      <c r="A57" s="611" t="s">
        <v>422</v>
      </c>
      <c r="B57" s="612">
        <v>1753</v>
      </c>
      <c r="C57" s="613">
        <v>2000</v>
      </c>
      <c r="D57" s="613">
        <v>2196.2000000000003</v>
      </c>
      <c r="E57" s="613">
        <v>1136.4070000000002</v>
      </c>
      <c r="F57" s="619">
        <f t="shared" si="0"/>
        <v>51.744240050997178</v>
      </c>
    </row>
    <row r="58" spans="1:6" ht="27.75" customHeight="1" x14ac:dyDescent="0.2">
      <c r="A58" s="611" t="s">
        <v>423</v>
      </c>
      <c r="B58" s="612">
        <v>1754</v>
      </c>
      <c r="C58" s="613">
        <v>3000</v>
      </c>
      <c r="D58" s="613">
        <v>2741.6000000000004</v>
      </c>
      <c r="E58" s="613">
        <v>1010.1815000000001</v>
      </c>
      <c r="F58" s="619">
        <f t="shared" si="0"/>
        <v>36.846421797490521</v>
      </c>
    </row>
    <row r="59" spans="1:6" ht="27.95" customHeight="1" x14ac:dyDescent="0.2">
      <c r="A59" s="611" t="s">
        <v>424</v>
      </c>
      <c r="B59" s="612">
        <v>1755</v>
      </c>
      <c r="C59" s="613">
        <v>2000</v>
      </c>
      <c r="D59" s="613">
        <v>5290.35</v>
      </c>
      <c r="E59" s="613">
        <v>3231.5237899999997</v>
      </c>
      <c r="F59" s="619">
        <f t="shared" si="0"/>
        <v>61.083364805731179</v>
      </c>
    </row>
    <row r="60" spans="1:6" ht="15" customHeight="1" x14ac:dyDescent="0.2">
      <c r="A60" s="611" t="s">
        <v>425</v>
      </c>
      <c r="B60" s="612">
        <v>1757</v>
      </c>
      <c r="C60" s="613">
        <v>6000</v>
      </c>
      <c r="D60" s="613">
        <v>6960.03</v>
      </c>
      <c r="E60" s="613">
        <v>1078.1952000000001</v>
      </c>
      <c r="F60" s="619">
        <f t="shared" si="0"/>
        <v>15.491243572225985</v>
      </c>
    </row>
    <row r="61" spans="1:6" ht="15" customHeight="1" x14ac:dyDescent="0.2">
      <c r="A61" s="611" t="s">
        <v>426</v>
      </c>
      <c r="B61" s="612">
        <v>1759</v>
      </c>
      <c r="C61" s="613">
        <v>6000</v>
      </c>
      <c r="D61" s="613">
        <v>6262.26</v>
      </c>
      <c r="E61" s="613">
        <v>1633.14544</v>
      </c>
      <c r="F61" s="619">
        <f t="shared" si="0"/>
        <v>26.079170139853662</v>
      </c>
    </row>
    <row r="62" spans="1:6" ht="27.95" customHeight="1" x14ac:dyDescent="0.2">
      <c r="A62" s="626" t="s">
        <v>427</v>
      </c>
      <c r="B62" s="612" t="s">
        <v>4347</v>
      </c>
      <c r="C62" s="613">
        <v>3500</v>
      </c>
      <c r="D62" s="613">
        <v>3490.6000000000004</v>
      </c>
      <c r="E62" s="613">
        <v>3317.0450000000001</v>
      </c>
      <c r="F62" s="619">
        <f t="shared" si="0"/>
        <v>95.027932160660058</v>
      </c>
    </row>
    <row r="63" spans="1:6" ht="27.95" customHeight="1" x14ac:dyDescent="0.2">
      <c r="A63" s="626" t="s">
        <v>4348</v>
      </c>
      <c r="B63" s="612">
        <v>1787</v>
      </c>
      <c r="C63" s="613">
        <v>0</v>
      </c>
      <c r="D63" s="613">
        <v>301509.40000000002</v>
      </c>
      <c r="E63" s="613">
        <v>131482.34399999998</v>
      </c>
      <c r="F63" s="619">
        <f t="shared" si="0"/>
        <v>43.608041407664224</v>
      </c>
    </row>
    <row r="64" spans="1:6" ht="18" customHeight="1" x14ac:dyDescent="0.2">
      <c r="A64" s="615" t="s">
        <v>428</v>
      </c>
      <c r="B64" s="616"/>
      <c r="C64" s="617">
        <f>SUM(C55:C63)</f>
        <v>47500</v>
      </c>
      <c r="D64" s="617">
        <f t="shared" ref="D64:E64" si="3">SUM(D55:D63)</f>
        <v>382379.27</v>
      </c>
      <c r="E64" s="617">
        <f t="shared" si="3"/>
        <v>175317.67391999997</v>
      </c>
      <c r="F64" s="620">
        <f t="shared" si="0"/>
        <v>45.849157544549932</v>
      </c>
    </row>
    <row r="65" spans="1:6" ht="18.95" customHeight="1" thickBot="1" x14ac:dyDescent="0.25">
      <c r="A65" s="627" t="s">
        <v>429</v>
      </c>
      <c r="B65" s="628"/>
      <c r="C65" s="629">
        <f>SUM(C6,C8,C13,C23,C32,C44,C50,C54,C64)</f>
        <v>562303</v>
      </c>
      <c r="D65" s="629">
        <f t="shared" ref="D65:E65" si="4">SUM(D6,D8,D13,D23,D32,D44,D50,D54,D64)</f>
        <v>3016293.19</v>
      </c>
      <c r="E65" s="629">
        <f t="shared" si="4"/>
        <v>2772890.6610299991</v>
      </c>
      <c r="F65" s="630">
        <f t="shared" si="0"/>
        <v>91.930408828393738</v>
      </c>
    </row>
  </sheetData>
  <mergeCells count="1">
    <mergeCell ref="A2:F2"/>
  </mergeCells>
  <printOptions horizontalCentered="1"/>
  <pageMargins left="0.39370078740157483" right="0.39370078740157483" top="0.59055118110236227" bottom="0.39370078740157483" header="0.31496062992125984" footer="0.11811023622047245"/>
  <pageSetup paperSize="9" firstPageNumber="240" fitToHeight="0" orientation="portrait" useFirstPageNumber="1" r:id="rId1"/>
  <headerFooter>
    <oddHeader>&amp;L&amp;"Tahoma,Kurzíva"&amp;9Závěrečný účet za rok 2020&amp;R&amp;"Tahoma,Kurzíva"&amp;9Tabulka č. 4</oddHeader>
    <oddFooter>&amp;C&amp;"Tahoma,Obyčejné"&amp;P</oddFooter>
  </headerFooter>
  <rowBreaks count="2" manualBreakCount="2">
    <brk id="34" max="5" man="1"/>
    <brk id="61"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C7335-7E03-427E-AF04-7E20F967AC69}">
  <sheetPr>
    <pageSetUpPr fitToPage="1"/>
  </sheetPr>
  <dimension ref="A1:F453"/>
  <sheetViews>
    <sheetView zoomScaleNormal="100" zoomScaleSheetLayoutView="100" workbookViewId="0">
      <selection activeCell="O6" sqref="O6"/>
    </sheetView>
  </sheetViews>
  <sheetFormatPr defaultRowHeight="15" x14ac:dyDescent="0.25"/>
  <cols>
    <col min="1" max="1" width="40.7109375" style="654" customWidth="1"/>
    <col min="2" max="2" width="40.7109375" style="631" customWidth="1"/>
    <col min="3" max="4" width="12.7109375" style="631" customWidth="1"/>
    <col min="5" max="5" width="10.7109375" style="634" customWidth="1"/>
    <col min="6" max="16384" width="9.140625" style="631"/>
  </cols>
  <sheetData>
    <row r="1" spans="1:6" ht="12.75" customHeight="1" x14ac:dyDescent="0.25"/>
    <row r="2" spans="1:6" ht="21" customHeight="1" x14ac:dyDescent="0.25">
      <c r="A2" s="1044" t="s">
        <v>4349</v>
      </c>
      <c r="B2" s="1044"/>
      <c r="C2" s="1044"/>
      <c r="D2" s="1044"/>
      <c r="E2" s="1044"/>
    </row>
    <row r="3" spans="1:6" ht="15" customHeight="1" x14ac:dyDescent="0.25">
      <c r="A3" s="632"/>
      <c r="B3" s="633"/>
      <c r="C3" s="633"/>
      <c r="D3" s="633"/>
    </row>
    <row r="4" spans="1:6" s="138" customFormat="1" ht="12.75" customHeight="1" x14ac:dyDescent="0.2">
      <c r="A4" s="1065" t="s">
        <v>430</v>
      </c>
      <c r="B4" s="1065"/>
      <c r="C4" s="1065"/>
      <c r="D4" s="1065"/>
      <c r="E4" s="1065"/>
    </row>
    <row r="5" spans="1:6" s="138" customFormat="1" ht="7.5" customHeight="1" x14ac:dyDescent="0.2">
      <c r="A5" s="635"/>
      <c r="B5" s="636"/>
      <c r="C5" s="636"/>
      <c r="D5" s="636"/>
      <c r="E5" s="637"/>
    </row>
    <row r="6" spans="1:6" s="138" customFormat="1" ht="13.5" customHeight="1" thickBot="1" x14ac:dyDescent="0.25">
      <c r="A6" s="635"/>
      <c r="B6" s="636"/>
      <c r="C6" s="636"/>
      <c r="D6" s="636"/>
      <c r="E6" s="637" t="s">
        <v>2</v>
      </c>
    </row>
    <row r="7" spans="1:6" ht="30" customHeight="1" thickBot="1" x14ac:dyDescent="0.3">
      <c r="A7" s="656" t="s">
        <v>431</v>
      </c>
      <c r="B7" s="638" t="s">
        <v>432</v>
      </c>
      <c r="C7" s="639" t="s">
        <v>66</v>
      </c>
      <c r="D7" s="638" t="s">
        <v>1</v>
      </c>
      <c r="E7" s="640" t="s">
        <v>433</v>
      </c>
      <c r="F7" s="641"/>
    </row>
    <row r="8" spans="1:6" s="643" customFormat="1" ht="18" customHeight="1" x14ac:dyDescent="0.2">
      <c r="A8" s="1066" t="s">
        <v>434</v>
      </c>
      <c r="B8" s="1067"/>
      <c r="C8" s="1067"/>
      <c r="D8" s="1067"/>
      <c r="E8" s="1068"/>
      <c r="F8" s="642"/>
    </row>
    <row r="9" spans="1:6" s="643" customFormat="1" x14ac:dyDescent="0.2">
      <c r="A9" s="644" t="s">
        <v>219</v>
      </c>
      <c r="B9" s="645" t="s">
        <v>435</v>
      </c>
      <c r="C9" s="646">
        <v>850</v>
      </c>
      <c r="D9" s="646">
        <v>850</v>
      </c>
      <c r="E9" s="647">
        <f>D9/C9*100</f>
        <v>100</v>
      </c>
    </row>
    <row r="10" spans="1:6" s="643" customFormat="1" x14ac:dyDescent="0.2">
      <c r="A10" s="1069" t="s">
        <v>437</v>
      </c>
      <c r="B10" s="645" t="s">
        <v>438</v>
      </c>
      <c r="C10" s="646">
        <v>1765</v>
      </c>
      <c r="D10" s="646">
        <v>1765</v>
      </c>
      <c r="E10" s="647">
        <f t="shared" ref="E10:E67" si="0">D10/C10*100</f>
        <v>100</v>
      </c>
    </row>
    <row r="11" spans="1:6" s="643" customFormat="1" x14ac:dyDescent="0.2">
      <c r="A11" s="1059"/>
      <c r="B11" s="645" t="s">
        <v>440</v>
      </c>
      <c r="C11" s="646">
        <v>12000</v>
      </c>
      <c r="D11" s="646">
        <v>0</v>
      </c>
      <c r="E11" s="647">
        <f t="shared" si="0"/>
        <v>0</v>
      </c>
    </row>
    <row r="12" spans="1:6" s="643" customFormat="1" x14ac:dyDescent="0.2">
      <c r="A12" s="1059"/>
      <c r="B12" s="645" t="s">
        <v>441</v>
      </c>
      <c r="C12" s="646">
        <v>13000</v>
      </c>
      <c r="D12" s="646">
        <v>0</v>
      </c>
      <c r="E12" s="647">
        <f t="shared" si="0"/>
        <v>0</v>
      </c>
    </row>
    <row r="13" spans="1:6" s="643" customFormat="1" x14ac:dyDescent="0.2">
      <c r="A13" s="1059"/>
      <c r="B13" s="645" t="s">
        <v>442</v>
      </c>
      <c r="C13" s="646">
        <v>1100</v>
      </c>
      <c r="D13" s="646">
        <v>1100</v>
      </c>
      <c r="E13" s="647">
        <f t="shared" si="0"/>
        <v>100</v>
      </c>
    </row>
    <row r="14" spans="1:6" s="643" customFormat="1" x14ac:dyDescent="0.2">
      <c r="A14" s="1059"/>
      <c r="B14" s="645" t="s">
        <v>516</v>
      </c>
      <c r="C14" s="646">
        <v>500</v>
      </c>
      <c r="D14" s="646">
        <v>0</v>
      </c>
      <c r="E14" s="647">
        <f t="shared" si="0"/>
        <v>0</v>
      </c>
    </row>
    <row r="15" spans="1:6" s="643" customFormat="1" x14ac:dyDescent="0.2">
      <c r="A15" s="1057" t="s">
        <v>444</v>
      </c>
      <c r="B15" s="645" t="s">
        <v>446</v>
      </c>
      <c r="C15" s="646">
        <v>575.52</v>
      </c>
      <c r="D15" s="646">
        <v>575.51291000000003</v>
      </c>
      <c r="E15" s="647">
        <f>D15/C15*100</f>
        <v>99.998768070614403</v>
      </c>
    </row>
    <row r="16" spans="1:6" s="643" customFormat="1" x14ac:dyDescent="0.2">
      <c r="A16" s="1058"/>
      <c r="B16" s="645" t="s">
        <v>447</v>
      </c>
      <c r="C16" s="646">
        <v>14.4</v>
      </c>
      <c r="D16" s="646">
        <v>14.4</v>
      </c>
      <c r="E16" s="647">
        <f>D16/C16*100</f>
        <v>100</v>
      </c>
    </row>
    <row r="17" spans="1:5" s="643" customFormat="1" ht="27.75" customHeight="1" x14ac:dyDescent="0.2">
      <c r="A17" s="1058"/>
      <c r="B17" s="645" t="s">
        <v>4350</v>
      </c>
      <c r="C17" s="646">
        <v>200</v>
      </c>
      <c r="D17" s="646">
        <v>200</v>
      </c>
      <c r="E17" s="647">
        <f>D17/C17*100</f>
        <v>100</v>
      </c>
    </row>
    <row r="18" spans="1:5" s="643" customFormat="1" x14ac:dyDescent="0.2">
      <c r="A18" s="1058"/>
      <c r="B18" s="645" t="s">
        <v>448</v>
      </c>
      <c r="C18" s="646">
        <v>59.85</v>
      </c>
      <c r="D18" s="646">
        <v>59.84666</v>
      </c>
      <c r="E18" s="647">
        <f>D18/C18*100</f>
        <v>99.994419381787807</v>
      </c>
    </row>
    <row r="19" spans="1:5" s="643" customFormat="1" ht="27.75" customHeight="1" x14ac:dyDescent="0.2">
      <c r="A19" s="1058"/>
      <c r="B19" s="648" t="s">
        <v>449</v>
      </c>
      <c r="C19" s="646">
        <v>2900</v>
      </c>
      <c r="D19" s="646">
        <v>2900</v>
      </c>
      <c r="E19" s="647">
        <f>D19/C19*100</f>
        <v>100</v>
      </c>
    </row>
    <row r="20" spans="1:5" s="643" customFormat="1" x14ac:dyDescent="0.2">
      <c r="A20" s="1063" t="s">
        <v>450</v>
      </c>
      <c r="B20" s="1064"/>
      <c r="C20" s="649">
        <f>SUM(C9:C19)</f>
        <v>32964.770000000004</v>
      </c>
      <c r="D20" s="649">
        <f>SUM(D9:D19)</f>
        <v>7464.7595700000002</v>
      </c>
      <c r="E20" s="650">
        <f t="shared" si="0"/>
        <v>22.64465843383709</v>
      </c>
    </row>
    <row r="21" spans="1:5" s="643" customFormat="1" ht="18" customHeight="1" x14ac:dyDescent="0.2">
      <c r="A21" s="1054" t="s">
        <v>451</v>
      </c>
      <c r="B21" s="1055"/>
      <c r="C21" s="1055"/>
      <c r="D21" s="1055"/>
      <c r="E21" s="1056"/>
    </row>
    <row r="22" spans="1:5" s="643" customFormat="1" ht="27.75" customHeight="1" x14ac:dyDescent="0.2">
      <c r="A22" s="651" t="s">
        <v>452</v>
      </c>
      <c r="B22" s="645" t="s">
        <v>453</v>
      </c>
      <c r="C22" s="646">
        <v>2000</v>
      </c>
      <c r="D22" s="646">
        <v>2000</v>
      </c>
      <c r="E22" s="647">
        <f t="shared" si="0"/>
        <v>100</v>
      </c>
    </row>
    <row r="23" spans="1:5" s="643" customFormat="1" x14ac:dyDescent="0.2">
      <c r="A23" s="1057" t="s">
        <v>3771</v>
      </c>
      <c r="B23" s="645" t="s">
        <v>2344</v>
      </c>
      <c r="C23" s="646">
        <v>500</v>
      </c>
      <c r="D23" s="646">
        <v>500</v>
      </c>
      <c r="E23" s="647">
        <f t="shared" si="0"/>
        <v>100</v>
      </c>
    </row>
    <row r="24" spans="1:5" s="643" customFormat="1" x14ac:dyDescent="0.2">
      <c r="A24" s="1058"/>
      <c r="B24" s="645" t="s">
        <v>2350</v>
      </c>
      <c r="C24" s="646">
        <v>500</v>
      </c>
      <c r="D24" s="646">
        <v>500</v>
      </c>
      <c r="E24" s="647">
        <f t="shared" si="0"/>
        <v>100</v>
      </c>
    </row>
    <row r="25" spans="1:5" s="643" customFormat="1" x14ac:dyDescent="0.2">
      <c r="A25" s="644" t="s">
        <v>454</v>
      </c>
      <c r="B25" s="645" t="s">
        <v>455</v>
      </c>
      <c r="C25" s="646">
        <v>12965.66</v>
      </c>
      <c r="D25" s="646">
        <v>12965.652380000001</v>
      </c>
      <c r="E25" s="647">
        <f t="shared" si="0"/>
        <v>99.999941229370521</v>
      </c>
    </row>
    <row r="26" spans="1:5" s="643" customFormat="1" x14ac:dyDescent="0.2">
      <c r="A26" s="1060" t="s">
        <v>3760</v>
      </c>
      <c r="B26" s="645" t="s">
        <v>4351</v>
      </c>
      <c r="C26" s="646">
        <v>200</v>
      </c>
      <c r="D26" s="646">
        <v>200</v>
      </c>
      <c r="E26" s="647">
        <f t="shared" si="0"/>
        <v>100</v>
      </c>
    </row>
    <row r="27" spans="1:5" s="643" customFormat="1" x14ac:dyDescent="0.2">
      <c r="A27" s="1061"/>
      <c r="B27" s="645" t="s">
        <v>4352</v>
      </c>
      <c r="C27" s="646">
        <v>200</v>
      </c>
      <c r="D27" s="646">
        <v>200</v>
      </c>
      <c r="E27" s="647">
        <f t="shared" si="0"/>
        <v>100</v>
      </c>
    </row>
    <row r="28" spans="1:5" s="643" customFormat="1" x14ac:dyDescent="0.2">
      <c r="A28" s="1061"/>
      <c r="B28" s="645" t="s">
        <v>4353</v>
      </c>
      <c r="C28" s="646">
        <v>200</v>
      </c>
      <c r="D28" s="646">
        <v>200</v>
      </c>
      <c r="E28" s="647">
        <f t="shared" si="0"/>
        <v>100</v>
      </c>
    </row>
    <row r="29" spans="1:5" s="643" customFormat="1" x14ac:dyDescent="0.2">
      <c r="A29" s="1061"/>
      <c r="B29" s="645" t="s">
        <v>4354</v>
      </c>
      <c r="C29" s="646">
        <v>182.05</v>
      </c>
      <c r="D29" s="646">
        <v>182.05</v>
      </c>
      <c r="E29" s="647">
        <f t="shared" si="0"/>
        <v>100</v>
      </c>
    </row>
    <row r="30" spans="1:5" s="643" customFormat="1" x14ac:dyDescent="0.2">
      <c r="A30" s="1061"/>
      <c r="B30" s="645" t="s">
        <v>4355</v>
      </c>
      <c r="C30" s="646">
        <v>200</v>
      </c>
      <c r="D30" s="646">
        <v>200</v>
      </c>
      <c r="E30" s="647">
        <f t="shared" si="0"/>
        <v>100</v>
      </c>
    </row>
    <row r="31" spans="1:5" s="643" customFormat="1" x14ac:dyDescent="0.2">
      <c r="A31" s="1062"/>
      <c r="B31" s="645" t="s">
        <v>4356</v>
      </c>
      <c r="C31" s="646">
        <v>182.15</v>
      </c>
      <c r="D31" s="646">
        <v>182.14699999999999</v>
      </c>
      <c r="E31" s="647">
        <f t="shared" si="0"/>
        <v>99.998353005764471</v>
      </c>
    </row>
    <row r="32" spans="1:5" s="643" customFormat="1" ht="15" customHeight="1" x14ac:dyDescent="0.2">
      <c r="A32" s="1057" t="s">
        <v>456</v>
      </c>
      <c r="B32" s="645" t="s">
        <v>457</v>
      </c>
      <c r="C32" s="646">
        <v>300</v>
      </c>
      <c r="D32" s="646">
        <v>300</v>
      </c>
      <c r="E32" s="647">
        <f t="shared" si="0"/>
        <v>100</v>
      </c>
    </row>
    <row r="33" spans="1:5" s="643" customFormat="1" x14ac:dyDescent="0.2">
      <c r="A33" s="1058"/>
      <c r="B33" s="645" t="s">
        <v>458</v>
      </c>
      <c r="C33" s="646">
        <v>100</v>
      </c>
      <c r="D33" s="646">
        <v>100</v>
      </c>
      <c r="E33" s="647">
        <f t="shared" si="0"/>
        <v>100</v>
      </c>
    </row>
    <row r="34" spans="1:5" s="643" customFormat="1" ht="27.75" customHeight="1" x14ac:dyDescent="0.2">
      <c r="A34" s="1058"/>
      <c r="B34" s="645" t="s">
        <v>459</v>
      </c>
      <c r="C34" s="646">
        <v>170</v>
      </c>
      <c r="D34" s="646">
        <v>170</v>
      </c>
      <c r="E34" s="647">
        <f t="shared" si="0"/>
        <v>100</v>
      </c>
    </row>
    <row r="35" spans="1:5" s="643" customFormat="1" ht="27.75" customHeight="1" x14ac:dyDescent="0.2">
      <c r="A35" s="1058"/>
      <c r="B35" s="645" t="s">
        <v>460</v>
      </c>
      <c r="C35" s="646">
        <v>50</v>
      </c>
      <c r="D35" s="646">
        <v>50</v>
      </c>
      <c r="E35" s="647">
        <f t="shared" si="0"/>
        <v>100</v>
      </c>
    </row>
    <row r="36" spans="1:5" s="643" customFormat="1" ht="27.75" customHeight="1" x14ac:dyDescent="0.2">
      <c r="A36" s="1058"/>
      <c r="B36" s="645" t="s">
        <v>461</v>
      </c>
      <c r="C36" s="646">
        <v>100</v>
      </c>
      <c r="D36" s="646">
        <v>100</v>
      </c>
      <c r="E36" s="647">
        <f t="shared" si="0"/>
        <v>100</v>
      </c>
    </row>
    <row r="37" spans="1:5" s="643" customFormat="1" ht="27.75" customHeight="1" x14ac:dyDescent="0.2">
      <c r="A37" s="1058"/>
      <c r="B37" s="645" t="s">
        <v>462</v>
      </c>
      <c r="C37" s="646">
        <v>100</v>
      </c>
      <c r="D37" s="646">
        <v>100</v>
      </c>
      <c r="E37" s="647">
        <f t="shared" si="0"/>
        <v>100</v>
      </c>
    </row>
    <row r="38" spans="1:5" s="643" customFormat="1" ht="27.75" customHeight="1" x14ac:dyDescent="0.2">
      <c r="A38" s="1058"/>
      <c r="B38" s="645" t="s">
        <v>463</v>
      </c>
      <c r="C38" s="646">
        <v>100</v>
      </c>
      <c r="D38" s="646">
        <v>100</v>
      </c>
      <c r="E38" s="647">
        <f t="shared" si="0"/>
        <v>100</v>
      </c>
    </row>
    <row r="39" spans="1:5" s="643" customFormat="1" ht="27.75" customHeight="1" x14ac:dyDescent="0.2">
      <c r="A39" s="1058"/>
      <c r="B39" s="645" t="s">
        <v>464</v>
      </c>
      <c r="C39" s="646">
        <v>100</v>
      </c>
      <c r="D39" s="646">
        <v>100</v>
      </c>
      <c r="E39" s="647">
        <f t="shared" si="0"/>
        <v>100</v>
      </c>
    </row>
    <row r="40" spans="1:5" s="643" customFormat="1" ht="27.75" customHeight="1" x14ac:dyDescent="0.2">
      <c r="A40" s="1058"/>
      <c r="B40" s="645" t="s">
        <v>465</v>
      </c>
      <c r="C40" s="646">
        <v>100</v>
      </c>
      <c r="D40" s="646">
        <v>100</v>
      </c>
      <c r="E40" s="647">
        <f t="shared" si="0"/>
        <v>100</v>
      </c>
    </row>
    <row r="41" spans="1:5" s="643" customFormat="1" ht="41.25" customHeight="1" x14ac:dyDescent="0.2">
      <c r="A41" s="651" t="s">
        <v>466</v>
      </c>
      <c r="B41" s="648" t="s">
        <v>467</v>
      </c>
      <c r="C41" s="646">
        <v>17000</v>
      </c>
      <c r="D41" s="646">
        <v>17000</v>
      </c>
      <c r="E41" s="647">
        <f t="shared" si="0"/>
        <v>100</v>
      </c>
    </row>
    <row r="42" spans="1:5" s="643" customFormat="1" x14ac:dyDescent="0.2">
      <c r="A42" s="1057" t="s">
        <v>468</v>
      </c>
      <c r="B42" s="645" t="s">
        <v>438</v>
      </c>
      <c r="C42" s="646">
        <v>50</v>
      </c>
      <c r="D42" s="646">
        <v>50</v>
      </c>
      <c r="E42" s="647">
        <f t="shared" si="0"/>
        <v>100</v>
      </c>
    </row>
    <row r="43" spans="1:5" s="643" customFormat="1" x14ac:dyDescent="0.2">
      <c r="A43" s="1058"/>
      <c r="B43" s="645" t="s">
        <v>469</v>
      </c>
      <c r="C43" s="646">
        <v>50</v>
      </c>
      <c r="D43" s="646">
        <v>50</v>
      </c>
      <c r="E43" s="647">
        <f t="shared" si="0"/>
        <v>100</v>
      </c>
    </row>
    <row r="44" spans="1:5" s="643" customFormat="1" x14ac:dyDescent="0.2">
      <c r="A44" s="1058"/>
      <c r="B44" s="645" t="s">
        <v>470</v>
      </c>
      <c r="C44" s="646">
        <v>50</v>
      </c>
      <c r="D44" s="646">
        <v>50</v>
      </c>
      <c r="E44" s="647">
        <f t="shared" si="0"/>
        <v>100</v>
      </c>
    </row>
    <row r="45" spans="1:5" s="643" customFormat="1" x14ac:dyDescent="0.2">
      <c r="A45" s="1058"/>
      <c r="B45" s="645" t="s">
        <v>471</v>
      </c>
      <c r="C45" s="646">
        <v>50</v>
      </c>
      <c r="D45" s="646">
        <v>50</v>
      </c>
      <c r="E45" s="647">
        <f t="shared" si="0"/>
        <v>100</v>
      </c>
    </row>
    <row r="46" spans="1:5" s="643" customFormat="1" x14ac:dyDescent="0.2">
      <c r="A46" s="1058"/>
      <c r="B46" s="645" t="s">
        <v>472</v>
      </c>
      <c r="C46" s="646">
        <v>50</v>
      </c>
      <c r="D46" s="646">
        <v>50</v>
      </c>
      <c r="E46" s="647">
        <f t="shared" si="0"/>
        <v>100</v>
      </c>
    </row>
    <row r="47" spans="1:5" s="643" customFormat="1" x14ac:dyDescent="0.2">
      <c r="A47" s="1058"/>
      <c r="B47" s="645" t="s">
        <v>473</v>
      </c>
      <c r="C47" s="646">
        <v>3550</v>
      </c>
      <c r="D47" s="646">
        <v>1300</v>
      </c>
      <c r="E47" s="647">
        <f t="shared" si="0"/>
        <v>36.619718309859159</v>
      </c>
    </row>
    <row r="48" spans="1:5" s="643" customFormat="1" x14ac:dyDescent="0.2">
      <c r="A48" s="1058"/>
      <c r="B48" s="645" t="s">
        <v>474</v>
      </c>
      <c r="C48" s="646">
        <v>50</v>
      </c>
      <c r="D48" s="646">
        <v>50</v>
      </c>
      <c r="E48" s="647">
        <f t="shared" si="0"/>
        <v>100</v>
      </c>
    </row>
    <row r="49" spans="1:5" s="643" customFormat="1" x14ac:dyDescent="0.2">
      <c r="A49" s="1058"/>
      <c r="B49" s="645" t="s">
        <v>475</v>
      </c>
      <c r="C49" s="646">
        <v>50</v>
      </c>
      <c r="D49" s="646">
        <v>50</v>
      </c>
      <c r="E49" s="647">
        <f t="shared" si="0"/>
        <v>100</v>
      </c>
    </row>
    <row r="50" spans="1:5" s="643" customFormat="1" x14ac:dyDescent="0.2">
      <c r="A50" s="1058"/>
      <c r="B50" s="645" t="s">
        <v>476</v>
      </c>
      <c r="C50" s="646">
        <v>50</v>
      </c>
      <c r="D50" s="646">
        <v>50</v>
      </c>
      <c r="E50" s="647">
        <f t="shared" si="0"/>
        <v>100</v>
      </c>
    </row>
    <row r="51" spans="1:5" s="643" customFormat="1" x14ac:dyDescent="0.2">
      <c r="A51" s="1058"/>
      <c r="B51" s="645" t="s">
        <v>477</v>
      </c>
      <c r="C51" s="646">
        <v>275</v>
      </c>
      <c r="D51" s="646">
        <v>275</v>
      </c>
      <c r="E51" s="647">
        <f t="shared" si="0"/>
        <v>100</v>
      </c>
    </row>
    <row r="52" spans="1:5" s="643" customFormat="1" x14ac:dyDescent="0.2">
      <c r="A52" s="1058"/>
      <c r="B52" s="645" t="s">
        <v>455</v>
      </c>
      <c r="C52" s="646">
        <v>50</v>
      </c>
      <c r="D52" s="646">
        <v>50</v>
      </c>
      <c r="E52" s="647">
        <f t="shared" si="0"/>
        <v>100</v>
      </c>
    </row>
    <row r="53" spans="1:5" s="643" customFormat="1" x14ac:dyDescent="0.2">
      <c r="A53" s="1058"/>
      <c r="B53" s="645" t="s">
        <v>478</v>
      </c>
      <c r="C53" s="646">
        <v>50</v>
      </c>
      <c r="D53" s="646">
        <v>50</v>
      </c>
      <c r="E53" s="647">
        <f t="shared" si="0"/>
        <v>100</v>
      </c>
    </row>
    <row r="54" spans="1:5" s="643" customFormat="1" x14ac:dyDescent="0.2">
      <c r="A54" s="1058"/>
      <c r="B54" s="645" t="s">
        <v>479</v>
      </c>
      <c r="C54" s="646">
        <v>50</v>
      </c>
      <c r="D54" s="646">
        <v>50</v>
      </c>
      <c r="E54" s="647">
        <f t="shared" si="0"/>
        <v>100</v>
      </c>
    </row>
    <row r="55" spans="1:5" s="643" customFormat="1" x14ac:dyDescent="0.2">
      <c r="A55" s="1058"/>
      <c r="B55" s="645" t="s">
        <v>440</v>
      </c>
      <c r="C55" s="646">
        <v>50</v>
      </c>
      <c r="D55" s="646">
        <v>50</v>
      </c>
      <c r="E55" s="647">
        <f t="shared" si="0"/>
        <v>100</v>
      </c>
    </row>
    <row r="56" spans="1:5" s="643" customFormat="1" x14ac:dyDescent="0.2">
      <c r="A56" s="1058"/>
      <c r="B56" s="645" t="s">
        <v>480</v>
      </c>
      <c r="C56" s="646">
        <v>50</v>
      </c>
      <c r="D56" s="646">
        <v>50</v>
      </c>
      <c r="E56" s="647">
        <f t="shared" si="0"/>
        <v>100</v>
      </c>
    </row>
    <row r="57" spans="1:5" s="643" customFormat="1" x14ac:dyDescent="0.2">
      <c r="A57" s="1058"/>
      <c r="B57" s="645" t="s">
        <v>481</v>
      </c>
      <c r="C57" s="646">
        <v>50</v>
      </c>
      <c r="D57" s="646">
        <v>50</v>
      </c>
      <c r="E57" s="647">
        <f t="shared" si="0"/>
        <v>100</v>
      </c>
    </row>
    <row r="58" spans="1:5" s="643" customFormat="1" x14ac:dyDescent="0.2">
      <c r="A58" s="1058"/>
      <c r="B58" s="645" t="s">
        <v>2222</v>
      </c>
      <c r="C58" s="646">
        <v>225</v>
      </c>
      <c r="D58" s="646">
        <v>225</v>
      </c>
      <c r="E58" s="647">
        <f t="shared" si="0"/>
        <v>100</v>
      </c>
    </row>
    <row r="59" spans="1:5" s="643" customFormat="1" x14ac:dyDescent="0.2">
      <c r="A59" s="1058"/>
      <c r="B59" s="645" t="s">
        <v>2223</v>
      </c>
      <c r="C59" s="646">
        <v>50</v>
      </c>
      <c r="D59" s="646">
        <v>50</v>
      </c>
      <c r="E59" s="647">
        <f t="shared" si="0"/>
        <v>100</v>
      </c>
    </row>
    <row r="60" spans="1:5" s="643" customFormat="1" x14ac:dyDescent="0.2">
      <c r="A60" s="1058"/>
      <c r="B60" s="645" t="s">
        <v>482</v>
      </c>
      <c r="C60" s="646">
        <v>50</v>
      </c>
      <c r="D60" s="646">
        <v>50</v>
      </c>
      <c r="E60" s="647">
        <f t="shared" si="0"/>
        <v>100</v>
      </c>
    </row>
    <row r="61" spans="1:5" s="643" customFormat="1" x14ac:dyDescent="0.2">
      <c r="A61" s="1058"/>
      <c r="B61" s="645" t="s">
        <v>483</v>
      </c>
      <c r="C61" s="646">
        <v>50</v>
      </c>
      <c r="D61" s="646">
        <v>50</v>
      </c>
      <c r="E61" s="647">
        <f t="shared" si="0"/>
        <v>100</v>
      </c>
    </row>
    <row r="62" spans="1:5" s="643" customFormat="1" x14ac:dyDescent="0.2">
      <c r="A62" s="1058"/>
      <c r="B62" s="645" t="s">
        <v>484</v>
      </c>
      <c r="C62" s="646">
        <v>100</v>
      </c>
      <c r="D62" s="646">
        <v>100</v>
      </c>
      <c r="E62" s="647">
        <f t="shared" si="0"/>
        <v>100</v>
      </c>
    </row>
    <row r="63" spans="1:5" s="643" customFormat="1" x14ac:dyDescent="0.2">
      <c r="A63" s="1058"/>
      <c r="B63" s="645" t="s">
        <v>485</v>
      </c>
      <c r="C63" s="646">
        <v>50</v>
      </c>
      <c r="D63" s="646">
        <v>50</v>
      </c>
      <c r="E63" s="647">
        <f t="shared" si="0"/>
        <v>100</v>
      </c>
    </row>
    <row r="64" spans="1:5" s="643" customFormat="1" x14ac:dyDescent="0.2">
      <c r="A64" s="1058"/>
      <c r="B64" s="645" t="s">
        <v>441</v>
      </c>
      <c r="C64" s="646">
        <v>50</v>
      </c>
      <c r="D64" s="646">
        <v>50</v>
      </c>
      <c r="E64" s="647">
        <f t="shared" si="0"/>
        <v>100</v>
      </c>
    </row>
    <row r="65" spans="1:5" s="643" customFormat="1" x14ac:dyDescent="0.2">
      <c r="A65" s="1058"/>
      <c r="B65" s="645" t="s">
        <v>486</v>
      </c>
      <c r="C65" s="646">
        <v>50</v>
      </c>
      <c r="D65" s="646">
        <v>50</v>
      </c>
      <c r="E65" s="647">
        <f t="shared" si="0"/>
        <v>100</v>
      </c>
    </row>
    <row r="66" spans="1:5" s="643" customFormat="1" x14ac:dyDescent="0.2">
      <c r="A66" s="1058"/>
      <c r="B66" s="645" t="s">
        <v>487</v>
      </c>
      <c r="C66" s="646">
        <v>100</v>
      </c>
      <c r="D66" s="646">
        <v>100</v>
      </c>
      <c r="E66" s="647">
        <f t="shared" si="0"/>
        <v>100</v>
      </c>
    </row>
    <row r="67" spans="1:5" s="643" customFormat="1" x14ac:dyDescent="0.2">
      <c r="A67" s="1058"/>
      <c r="B67" s="645" t="s">
        <v>488</v>
      </c>
      <c r="C67" s="646">
        <v>2300</v>
      </c>
      <c r="D67" s="646">
        <v>2300</v>
      </c>
      <c r="E67" s="647">
        <f t="shared" si="0"/>
        <v>100</v>
      </c>
    </row>
    <row r="68" spans="1:5" s="643" customFormat="1" x14ac:dyDescent="0.2">
      <c r="A68" s="1058"/>
      <c r="B68" s="645" t="s">
        <v>489</v>
      </c>
      <c r="C68" s="646">
        <v>1250</v>
      </c>
      <c r="D68" s="646">
        <v>1250</v>
      </c>
      <c r="E68" s="647">
        <f t="shared" ref="E68:E131" si="1">D68/C68*100</f>
        <v>100</v>
      </c>
    </row>
    <row r="69" spans="1:5" s="643" customFormat="1" x14ac:dyDescent="0.2">
      <c r="A69" s="1058"/>
      <c r="B69" s="645" t="s">
        <v>2229</v>
      </c>
      <c r="C69" s="646">
        <v>225</v>
      </c>
      <c r="D69" s="646">
        <v>225</v>
      </c>
      <c r="E69" s="647">
        <f t="shared" si="1"/>
        <v>100</v>
      </c>
    </row>
    <row r="70" spans="1:5" s="643" customFormat="1" x14ac:dyDescent="0.2">
      <c r="A70" s="1058"/>
      <c r="B70" s="645" t="s">
        <v>2231</v>
      </c>
      <c r="C70" s="646">
        <v>2250</v>
      </c>
      <c r="D70" s="646">
        <v>0</v>
      </c>
      <c r="E70" s="647">
        <f t="shared" si="1"/>
        <v>0</v>
      </c>
    </row>
    <row r="71" spans="1:5" s="643" customFormat="1" x14ac:dyDescent="0.2">
      <c r="A71" s="1058"/>
      <c r="B71" s="645" t="s">
        <v>490</v>
      </c>
      <c r="C71" s="646">
        <v>225</v>
      </c>
      <c r="D71" s="646">
        <v>225</v>
      </c>
      <c r="E71" s="647">
        <f t="shared" si="1"/>
        <v>100</v>
      </c>
    </row>
    <row r="72" spans="1:5" s="643" customFormat="1" x14ac:dyDescent="0.2">
      <c r="A72" s="1058"/>
      <c r="B72" s="645" t="s">
        <v>491</v>
      </c>
      <c r="C72" s="646">
        <v>1250</v>
      </c>
      <c r="D72" s="646">
        <v>1250</v>
      </c>
      <c r="E72" s="647">
        <f t="shared" si="1"/>
        <v>100</v>
      </c>
    </row>
    <row r="73" spans="1:5" s="643" customFormat="1" x14ac:dyDescent="0.2">
      <c r="A73" s="1058"/>
      <c r="B73" s="645" t="s">
        <v>492</v>
      </c>
      <c r="C73" s="646">
        <v>50</v>
      </c>
      <c r="D73" s="646">
        <v>50</v>
      </c>
      <c r="E73" s="647">
        <f t="shared" si="1"/>
        <v>100</v>
      </c>
    </row>
    <row r="74" spans="1:5" s="643" customFormat="1" x14ac:dyDescent="0.2">
      <c r="A74" s="1058"/>
      <c r="B74" s="645" t="s">
        <v>2235</v>
      </c>
      <c r="C74" s="646">
        <v>225</v>
      </c>
      <c r="D74" s="646">
        <v>0</v>
      </c>
      <c r="E74" s="647">
        <f t="shared" si="1"/>
        <v>0</v>
      </c>
    </row>
    <row r="75" spans="1:5" s="643" customFormat="1" x14ac:dyDescent="0.2">
      <c r="A75" s="1058"/>
      <c r="B75" s="645" t="s">
        <v>493</v>
      </c>
      <c r="C75" s="646">
        <v>2250</v>
      </c>
      <c r="D75" s="646">
        <v>0</v>
      </c>
      <c r="E75" s="647">
        <f t="shared" si="1"/>
        <v>0</v>
      </c>
    </row>
    <row r="76" spans="1:5" s="643" customFormat="1" x14ac:dyDescent="0.2">
      <c r="A76" s="1058"/>
      <c r="B76" s="645" t="s">
        <v>2248</v>
      </c>
      <c r="C76" s="646">
        <v>1250</v>
      </c>
      <c r="D76" s="646">
        <v>0</v>
      </c>
      <c r="E76" s="647">
        <f t="shared" si="1"/>
        <v>0</v>
      </c>
    </row>
    <row r="77" spans="1:5" s="643" customFormat="1" x14ac:dyDescent="0.2">
      <c r="A77" s="1058"/>
      <c r="B77" s="645" t="s">
        <v>495</v>
      </c>
      <c r="C77" s="646">
        <v>50</v>
      </c>
      <c r="D77" s="646">
        <v>50</v>
      </c>
      <c r="E77" s="647">
        <f t="shared" si="1"/>
        <v>100</v>
      </c>
    </row>
    <row r="78" spans="1:5" s="643" customFormat="1" x14ac:dyDescent="0.2">
      <c r="A78" s="1058"/>
      <c r="B78" s="645" t="s">
        <v>496</v>
      </c>
      <c r="C78" s="646">
        <v>50</v>
      </c>
      <c r="D78" s="646">
        <v>50</v>
      </c>
      <c r="E78" s="647">
        <f t="shared" si="1"/>
        <v>100</v>
      </c>
    </row>
    <row r="79" spans="1:5" s="643" customFormat="1" x14ac:dyDescent="0.2">
      <c r="A79" s="1058"/>
      <c r="B79" s="645" t="s">
        <v>497</v>
      </c>
      <c r="C79" s="646">
        <v>225</v>
      </c>
      <c r="D79" s="646">
        <v>225</v>
      </c>
      <c r="E79" s="647">
        <f t="shared" si="1"/>
        <v>100</v>
      </c>
    </row>
    <row r="80" spans="1:5" s="643" customFormat="1" x14ac:dyDescent="0.2">
      <c r="A80" s="1058"/>
      <c r="B80" s="645" t="s">
        <v>2253</v>
      </c>
      <c r="C80" s="646">
        <v>225</v>
      </c>
      <c r="D80" s="646">
        <v>225</v>
      </c>
      <c r="E80" s="647">
        <f t="shared" si="1"/>
        <v>100</v>
      </c>
    </row>
    <row r="81" spans="1:5" s="643" customFormat="1" x14ac:dyDescent="0.2">
      <c r="A81" s="1058"/>
      <c r="B81" s="645" t="s">
        <v>499</v>
      </c>
      <c r="C81" s="646">
        <v>50</v>
      </c>
      <c r="D81" s="646">
        <v>50</v>
      </c>
      <c r="E81" s="647">
        <f t="shared" si="1"/>
        <v>100</v>
      </c>
    </row>
    <row r="82" spans="1:5" s="643" customFormat="1" x14ac:dyDescent="0.2">
      <c r="A82" s="1058"/>
      <c r="B82" s="645" t="s">
        <v>2259</v>
      </c>
      <c r="C82" s="646">
        <v>225</v>
      </c>
      <c r="D82" s="646">
        <v>225</v>
      </c>
      <c r="E82" s="647">
        <f t="shared" si="1"/>
        <v>100</v>
      </c>
    </row>
    <row r="83" spans="1:5" s="643" customFormat="1" x14ac:dyDescent="0.2">
      <c r="A83" s="1058"/>
      <c r="B83" s="645" t="s">
        <v>500</v>
      </c>
      <c r="C83" s="646">
        <v>50</v>
      </c>
      <c r="D83" s="646">
        <v>50</v>
      </c>
      <c r="E83" s="647">
        <f t="shared" si="1"/>
        <v>100</v>
      </c>
    </row>
    <row r="84" spans="1:5" s="643" customFormat="1" x14ac:dyDescent="0.2">
      <c r="A84" s="1058"/>
      <c r="B84" s="645" t="s">
        <v>2264</v>
      </c>
      <c r="C84" s="646">
        <v>225</v>
      </c>
      <c r="D84" s="646">
        <v>0</v>
      </c>
      <c r="E84" s="647">
        <f t="shared" si="1"/>
        <v>0</v>
      </c>
    </row>
    <row r="85" spans="1:5" s="643" customFormat="1" x14ac:dyDescent="0.2">
      <c r="A85" s="1058"/>
      <c r="B85" s="645" t="s">
        <v>502</v>
      </c>
      <c r="C85" s="646">
        <v>50</v>
      </c>
      <c r="D85" s="646">
        <v>50</v>
      </c>
      <c r="E85" s="647">
        <f t="shared" si="1"/>
        <v>100</v>
      </c>
    </row>
    <row r="86" spans="1:5" s="643" customFormat="1" x14ac:dyDescent="0.2">
      <c r="A86" s="1058"/>
      <c r="B86" s="645" t="s">
        <v>442</v>
      </c>
      <c r="C86" s="646">
        <v>50</v>
      </c>
      <c r="D86" s="646">
        <v>50</v>
      </c>
      <c r="E86" s="647">
        <f t="shared" si="1"/>
        <v>100</v>
      </c>
    </row>
    <row r="87" spans="1:5" s="643" customFormat="1" x14ac:dyDescent="0.2">
      <c r="A87" s="1058"/>
      <c r="B87" s="645" t="s">
        <v>503</v>
      </c>
      <c r="C87" s="646">
        <v>50</v>
      </c>
      <c r="D87" s="646">
        <v>50</v>
      </c>
      <c r="E87" s="647">
        <f t="shared" si="1"/>
        <v>100</v>
      </c>
    </row>
    <row r="88" spans="1:5" s="643" customFormat="1" x14ac:dyDescent="0.2">
      <c r="A88" s="1058"/>
      <c r="B88" s="645" t="s">
        <v>504</v>
      </c>
      <c r="C88" s="646">
        <v>275</v>
      </c>
      <c r="D88" s="646">
        <v>275</v>
      </c>
      <c r="E88" s="647">
        <f t="shared" si="1"/>
        <v>100</v>
      </c>
    </row>
    <row r="89" spans="1:5" s="643" customFormat="1" x14ac:dyDescent="0.2">
      <c r="A89" s="1058"/>
      <c r="B89" s="645" t="s">
        <v>505</v>
      </c>
      <c r="C89" s="646">
        <v>50</v>
      </c>
      <c r="D89" s="646">
        <v>50</v>
      </c>
      <c r="E89" s="647">
        <f t="shared" si="1"/>
        <v>100</v>
      </c>
    </row>
    <row r="90" spans="1:5" s="643" customFormat="1" x14ac:dyDescent="0.2">
      <c r="A90" s="1058"/>
      <c r="B90" s="645" t="s">
        <v>506</v>
      </c>
      <c r="C90" s="646">
        <v>225</v>
      </c>
      <c r="D90" s="646">
        <v>225</v>
      </c>
      <c r="E90" s="647">
        <f t="shared" si="1"/>
        <v>100</v>
      </c>
    </row>
    <row r="91" spans="1:5" s="643" customFormat="1" x14ac:dyDescent="0.2">
      <c r="A91" s="1058"/>
      <c r="B91" s="645" t="s">
        <v>507</v>
      </c>
      <c r="C91" s="646">
        <v>50</v>
      </c>
      <c r="D91" s="646">
        <v>50</v>
      </c>
      <c r="E91" s="647">
        <f t="shared" si="1"/>
        <v>100</v>
      </c>
    </row>
    <row r="92" spans="1:5" s="643" customFormat="1" x14ac:dyDescent="0.2">
      <c r="A92" s="1058"/>
      <c r="B92" s="645" t="s">
        <v>2294</v>
      </c>
      <c r="C92" s="646">
        <v>225</v>
      </c>
      <c r="D92" s="646">
        <v>0</v>
      </c>
      <c r="E92" s="647">
        <f t="shared" si="1"/>
        <v>0</v>
      </c>
    </row>
    <row r="93" spans="1:5" s="643" customFormat="1" x14ac:dyDescent="0.2">
      <c r="A93" s="1058"/>
      <c r="B93" s="645" t="s">
        <v>509</v>
      </c>
      <c r="C93" s="646">
        <v>225</v>
      </c>
      <c r="D93" s="646">
        <v>225</v>
      </c>
      <c r="E93" s="647">
        <f t="shared" si="1"/>
        <v>100</v>
      </c>
    </row>
    <row r="94" spans="1:5" s="643" customFormat="1" x14ac:dyDescent="0.2">
      <c r="A94" s="1058"/>
      <c r="B94" s="645" t="s">
        <v>2320</v>
      </c>
      <c r="C94" s="646">
        <v>2039.21</v>
      </c>
      <c r="D94" s="646">
        <v>0</v>
      </c>
      <c r="E94" s="647">
        <f t="shared" si="1"/>
        <v>0</v>
      </c>
    </row>
    <row r="95" spans="1:5" s="643" customFormat="1" x14ac:dyDescent="0.2">
      <c r="A95" s="1058"/>
      <c r="B95" s="645" t="s">
        <v>510</v>
      </c>
      <c r="C95" s="646">
        <v>1300</v>
      </c>
      <c r="D95" s="646">
        <v>50</v>
      </c>
      <c r="E95" s="647">
        <f t="shared" si="1"/>
        <v>3.8461538461538463</v>
      </c>
    </row>
    <row r="96" spans="1:5" s="643" customFormat="1" x14ac:dyDescent="0.2">
      <c r="A96" s="1058"/>
      <c r="B96" s="645" t="s">
        <v>2329</v>
      </c>
      <c r="C96" s="646">
        <v>2250</v>
      </c>
      <c r="D96" s="646">
        <v>0</v>
      </c>
      <c r="E96" s="647">
        <f t="shared" si="1"/>
        <v>0</v>
      </c>
    </row>
    <row r="97" spans="1:5" s="643" customFormat="1" x14ac:dyDescent="0.2">
      <c r="A97" s="1058"/>
      <c r="B97" s="645" t="s">
        <v>511</v>
      </c>
      <c r="C97" s="646">
        <v>225</v>
      </c>
      <c r="D97" s="646">
        <v>225</v>
      </c>
      <c r="E97" s="647">
        <f t="shared" si="1"/>
        <v>100</v>
      </c>
    </row>
    <row r="98" spans="1:5" s="643" customFormat="1" x14ac:dyDescent="0.2">
      <c r="A98" s="1058"/>
      <c r="B98" s="645" t="s">
        <v>512</v>
      </c>
      <c r="C98" s="646">
        <v>50</v>
      </c>
      <c r="D98" s="646">
        <v>50</v>
      </c>
      <c r="E98" s="647">
        <f t="shared" si="1"/>
        <v>100</v>
      </c>
    </row>
    <row r="99" spans="1:5" s="643" customFormat="1" x14ac:dyDescent="0.2">
      <c r="A99" s="1058"/>
      <c r="B99" s="645" t="s">
        <v>4358</v>
      </c>
      <c r="C99" s="646">
        <v>225</v>
      </c>
      <c r="D99" s="646">
        <v>0</v>
      </c>
      <c r="E99" s="647">
        <f t="shared" si="1"/>
        <v>0</v>
      </c>
    </row>
    <row r="100" spans="1:5" s="643" customFormat="1" x14ac:dyDescent="0.2">
      <c r="A100" s="1058"/>
      <c r="B100" s="645" t="s">
        <v>2353</v>
      </c>
      <c r="C100" s="646">
        <v>225</v>
      </c>
      <c r="D100" s="646">
        <v>0</v>
      </c>
      <c r="E100" s="647">
        <f t="shared" si="1"/>
        <v>0</v>
      </c>
    </row>
    <row r="101" spans="1:5" s="643" customFormat="1" x14ac:dyDescent="0.2">
      <c r="A101" s="1058"/>
      <c r="B101" s="645" t="s">
        <v>4359</v>
      </c>
      <c r="C101" s="646">
        <v>225</v>
      </c>
      <c r="D101" s="646">
        <v>0</v>
      </c>
      <c r="E101" s="647">
        <f t="shared" si="1"/>
        <v>0</v>
      </c>
    </row>
    <row r="102" spans="1:5" s="643" customFormat="1" x14ac:dyDescent="0.2">
      <c r="A102" s="1058"/>
      <c r="B102" s="645" t="s">
        <v>4360</v>
      </c>
      <c r="C102" s="646">
        <v>1250</v>
      </c>
      <c r="D102" s="646">
        <v>1250</v>
      </c>
      <c r="E102" s="647">
        <f t="shared" si="1"/>
        <v>100</v>
      </c>
    </row>
    <row r="103" spans="1:5" s="643" customFormat="1" x14ac:dyDescent="0.2">
      <c r="A103" s="1058"/>
      <c r="B103" s="645" t="s">
        <v>515</v>
      </c>
      <c r="C103" s="646">
        <v>50</v>
      </c>
      <c r="D103" s="646">
        <v>50</v>
      </c>
      <c r="E103" s="647">
        <f t="shared" si="1"/>
        <v>100</v>
      </c>
    </row>
    <row r="104" spans="1:5" s="643" customFormat="1" x14ac:dyDescent="0.2">
      <c r="A104" s="1058"/>
      <c r="B104" s="645" t="s">
        <v>516</v>
      </c>
      <c r="C104" s="646">
        <v>275</v>
      </c>
      <c r="D104" s="646">
        <v>50</v>
      </c>
      <c r="E104" s="647">
        <f t="shared" si="1"/>
        <v>18.181818181818183</v>
      </c>
    </row>
    <row r="105" spans="1:5" s="643" customFormat="1" x14ac:dyDescent="0.2">
      <c r="A105" s="1058"/>
      <c r="B105" s="645" t="s">
        <v>517</v>
      </c>
      <c r="C105" s="646">
        <v>2350</v>
      </c>
      <c r="D105" s="646">
        <v>2350</v>
      </c>
      <c r="E105" s="647">
        <f t="shared" si="1"/>
        <v>100</v>
      </c>
    </row>
    <row r="106" spans="1:5" s="643" customFormat="1" x14ac:dyDescent="0.2">
      <c r="A106" s="1058"/>
      <c r="B106" s="645" t="s">
        <v>518</v>
      </c>
      <c r="C106" s="646">
        <v>50</v>
      </c>
      <c r="D106" s="646">
        <v>50</v>
      </c>
      <c r="E106" s="647">
        <f t="shared" si="1"/>
        <v>100</v>
      </c>
    </row>
    <row r="107" spans="1:5" s="643" customFormat="1" ht="27.75" customHeight="1" x14ac:dyDescent="0.2">
      <c r="A107" s="651" t="s">
        <v>519</v>
      </c>
      <c r="B107" s="645" t="s">
        <v>467</v>
      </c>
      <c r="C107" s="646">
        <v>5000</v>
      </c>
      <c r="D107" s="646">
        <v>5000</v>
      </c>
      <c r="E107" s="647">
        <f t="shared" si="1"/>
        <v>100</v>
      </c>
    </row>
    <row r="108" spans="1:5" s="643" customFormat="1" ht="27.75" customHeight="1" x14ac:dyDescent="0.2">
      <c r="A108" s="651" t="s">
        <v>1102</v>
      </c>
      <c r="B108" s="645" t="s">
        <v>517</v>
      </c>
      <c r="C108" s="646">
        <v>700</v>
      </c>
      <c r="D108" s="646">
        <v>0</v>
      </c>
      <c r="E108" s="647">
        <f t="shared" si="1"/>
        <v>0</v>
      </c>
    </row>
    <row r="109" spans="1:5" s="643" customFormat="1" x14ac:dyDescent="0.2">
      <c r="A109" s="1057" t="s">
        <v>520</v>
      </c>
      <c r="B109" s="645" t="s">
        <v>1045</v>
      </c>
      <c r="C109" s="646">
        <v>1000</v>
      </c>
      <c r="D109" s="646">
        <v>1000</v>
      </c>
      <c r="E109" s="647">
        <f t="shared" ref="E109:E114" si="2">D109/C109*100</f>
        <v>100</v>
      </c>
    </row>
    <row r="110" spans="1:5" s="643" customFormat="1" x14ac:dyDescent="0.2">
      <c r="A110" s="1058"/>
      <c r="B110" s="645" t="s">
        <v>4357</v>
      </c>
      <c r="C110" s="646">
        <v>130</v>
      </c>
      <c r="D110" s="646">
        <v>130</v>
      </c>
      <c r="E110" s="647">
        <f t="shared" si="2"/>
        <v>100</v>
      </c>
    </row>
    <row r="111" spans="1:5" s="643" customFormat="1" x14ac:dyDescent="0.2">
      <c r="A111" s="1058"/>
      <c r="B111" s="645" t="s">
        <v>498</v>
      </c>
      <c r="C111" s="646">
        <v>2000</v>
      </c>
      <c r="D111" s="646">
        <v>0</v>
      </c>
      <c r="E111" s="647">
        <f t="shared" si="2"/>
        <v>0</v>
      </c>
    </row>
    <row r="112" spans="1:5" s="643" customFormat="1" x14ac:dyDescent="0.2">
      <c r="A112" s="1058"/>
      <c r="B112" s="645" t="s">
        <v>2380</v>
      </c>
      <c r="C112" s="646">
        <v>1405</v>
      </c>
      <c r="D112" s="646">
        <v>0</v>
      </c>
      <c r="E112" s="647">
        <f t="shared" si="2"/>
        <v>0</v>
      </c>
    </row>
    <row r="113" spans="1:5" s="643" customFormat="1" ht="27.75" customHeight="1" x14ac:dyDescent="0.2">
      <c r="A113" s="1058"/>
      <c r="B113" s="645" t="s">
        <v>521</v>
      </c>
      <c r="C113" s="646">
        <v>200</v>
      </c>
      <c r="D113" s="646">
        <v>200</v>
      </c>
      <c r="E113" s="647">
        <f t="shared" si="2"/>
        <v>100</v>
      </c>
    </row>
    <row r="114" spans="1:5" s="643" customFormat="1" ht="27.75" customHeight="1" x14ac:dyDescent="0.2">
      <c r="A114" s="1058"/>
      <c r="B114" s="645" t="s">
        <v>522</v>
      </c>
      <c r="C114" s="646">
        <v>83.5</v>
      </c>
      <c r="D114" s="646">
        <v>83.5</v>
      </c>
      <c r="E114" s="647">
        <f t="shared" si="2"/>
        <v>100</v>
      </c>
    </row>
    <row r="115" spans="1:5" s="643" customFormat="1" x14ac:dyDescent="0.2">
      <c r="A115" s="1045" t="s">
        <v>379</v>
      </c>
      <c r="B115" s="1046"/>
      <c r="C115" s="649">
        <f>SUM(C22:C114)</f>
        <v>75107.570000000007</v>
      </c>
      <c r="D115" s="649">
        <f>SUM(D22:D114)</f>
        <v>55888.34938</v>
      </c>
      <c r="E115" s="650">
        <f t="shared" si="1"/>
        <v>74.411073850478715</v>
      </c>
    </row>
    <row r="116" spans="1:5" s="643" customFormat="1" ht="18" customHeight="1" x14ac:dyDescent="0.2">
      <c r="A116" s="1054" t="s">
        <v>523</v>
      </c>
      <c r="B116" s="1055"/>
      <c r="C116" s="1055"/>
      <c r="D116" s="1055"/>
      <c r="E116" s="1056"/>
    </row>
    <row r="117" spans="1:5" s="643" customFormat="1" ht="27.75" customHeight="1" x14ac:dyDescent="0.2">
      <c r="A117" s="1057" t="s">
        <v>524</v>
      </c>
      <c r="B117" s="645" t="s">
        <v>525</v>
      </c>
      <c r="C117" s="646">
        <v>1300</v>
      </c>
      <c r="D117" s="646">
        <v>1300</v>
      </c>
      <c r="E117" s="647">
        <f t="shared" si="1"/>
        <v>100</v>
      </c>
    </row>
    <row r="118" spans="1:5" s="643" customFormat="1" x14ac:dyDescent="0.2">
      <c r="A118" s="1058"/>
      <c r="B118" s="645" t="s">
        <v>526</v>
      </c>
      <c r="C118" s="646">
        <v>243.53</v>
      </c>
      <c r="D118" s="646">
        <v>243.5197</v>
      </c>
      <c r="E118" s="647">
        <f t="shared" si="1"/>
        <v>99.995770541617048</v>
      </c>
    </row>
    <row r="119" spans="1:5" s="643" customFormat="1" x14ac:dyDescent="0.2">
      <c r="A119" s="1058"/>
      <c r="B119" s="645" t="s">
        <v>527</v>
      </c>
      <c r="C119" s="646">
        <v>2249.11</v>
      </c>
      <c r="D119" s="646">
        <v>2249.1120000000001</v>
      </c>
      <c r="E119" s="647">
        <f t="shared" si="1"/>
        <v>100.00008892406329</v>
      </c>
    </row>
    <row r="120" spans="1:5" s="643" customFormat="1" x14ac:dyDescent="0.2">
      <c r="A120" s="1058"/>
      <c r="B120" s="645" t="s">
        <v>2600</v>
      </c>
      <c r="C120" s="646">
        <v>35.090000000000003</v>
      </c>
      <c r="D120" s="646">
        <v>35.085999999999999</v>
      </c>
      <c r="E120" s="647">
        <f t="shared" si="1"/>
        <v>99.988600740951824</v>
      </c>
    </row>
    <row r="121" spans="1:5" s="643" customFormat="1" x14ac:dyDescent="0.2">
      <c r="A121" s="1058"/>
      <c r="B121" s="645" t="s">
        <v>528</v>
      </c>
      <c r="C121" s="646">
        <v>300</v>
      </c>
      <c r="D121" s="646">
        <v>300</v>
      </c>
      <c r="E121" s="647">
        <f t="shared" si="1"/>
        <v>100</v>
      </c>
    </row>
    <row r="122" spans="1:5" s="643" customFormat="1" ht="27.75" customHeight="1" x14ac:dyDescent="0.2">
      <c r="A122" s="1058"/>
      <c r="B122" s="645" t="s">
        <v>529</v>
      </c>
      <c r="C122" s="646">
        <v>262.08999999999997</v>
      </c>
      <c r="D122" s="646">
        <v>262.09379999999999</v>
      </c>
      <c r="E122" s="647">
        <f t="shared" si="1"/>
        <v>100.00144988362776</v>
      </c>
    </row>
    <row r="123" spans="1:5" s="643" customFormat="1" x14ac:dyDescent="0.2">
      <c r="A123" s="1058"/>
      <c r="B123" s="645" t="s">
        <v>530</v>
      </c>
      <c r="C123" s="646">
        <v>1500</v>
      </c>
      <c r="D123" s="646">
        <v>1500</v>
      </c>
      <c r="E123" s="647">
        <f t="shared" si="1"/>
        <v>100</v>
      </c>
    </row>
    <row r="124" spans="1:5" s="643" customFormat="1" ht="27.75" customHeight="1" x14ac:dyDescent="0.2">
      <c r="A124" s="1058"/>
      <c r="B124" s="645" t="s">
        <v>531</v>
      </c>
      <c r="C124" s="646">
        <v>171.69</v>
      </c>
      <c r="D124" s="646">
        <v>171.69300000000001</v>
      </c>
      <c r="E124" s="647">
        <f t="shared" si="1"/>
        <v>100.00174733531367</v>
      </c>
    </row>
    <row r="125" spans="1:5" s="643" customFormat="1" x14ac:dyDescent="0.2">
      <c r="A125" s="1058"/>
      <c r="B125" s="645" t="s">
        <v>532</v>
      </c>
      <c r="C125" s="646">
        <v>235.94</v>
      </c>
      <c r="D125" s="646">
        <v>235.9255</v>
      </c>
      <c r="E125" s="647">
        <f t="shared" si="1"/>
        <v>99.993854369755013</v>
      </c>
    </row>
    <row r="126" spans="1:5" s="643" customFormat="1" x14ac:dyDescent="0.2">
      <c r="A126" s="1058"/>
      <c r="B126" s="645" t="s">
        <v>581</v>
      </c>
      <c r="C126" s="646">
        <v>1000</v>
      </c>
      <c r="D126" s="646">
        <v>1000</v>
      </c>
      <c r="E126" s="647">
        <f t="shared" si="1"/>
        <v>100</v>
      </c>
    </row>
    <row r="127" spans="1:5" s="643" customFormat="1" x14ac:dyDescent="0.2">
      <c r="A127" s="1058"/>
      <c r="B127" s="645" t="s">
        <v>533</v>
      </c>
      <c r="C127" s="646">
        <v>800</v>
      </c>
      <c r="D127" s="646">
        <v>800</v>
      </c>
      <c r="E127" s="647">
        <f t="shared" si="1"/>
        <v>100</v>
      </c>
    </row>
    <row r="128" spans="1:5" s="643" customFormat="1" x14ac:dyDescent="0.2">
      <c r="A128" s="1058"/>
      <c r="B128" s="645" t="s">
        <v>534</v>
      </c>
      <c r="C128" s="646">
        <v>800</v>
      </c>
      <c r="D128" s="646">
        <v>800</v>
      </c>
      <c r="E128" s="647">
        <f t="shared" si="1"/>
        <v>100</v>
      </c>
    </row>
    <row r="129" spans="1:5" s="643" customFormat="1" x14ac:dyDescent="0.2">
      <c r="A129" s="1058"/>
      <c r="B129" s="645" t="s">
        <v>516</v>
      </c>
      <c r="C129" s="646">
        <v>400</v>
      </c>
      <c r="D129" s="646">
        <v>400</v>
      </c>
      <c r="E129" s="647">
        <f t="shared" si="1"/>
        <v>100</v>
      </c>
    </row>
    <row r="130" spans="1:5" s="643" customFormat="1" ht="27.75" customHeight="1" x14ac:dyDescent="0.2">
      <c r="A130" s="1058"/>
      <c r="B130" s="645" t="s">
        <v>535</v>
      </c>
      <c r="C130" s="646">
        <v>2800</v>
      </c>
      <c r="D130" s="646">
        <v>2800</v>
      </c>
      <c r="E130" s="647">
        <f t="shared" si="1"/>
        <v>100</v>
      </c>
    </row>
    <row r="131" spans="1:5" s="643" customFormat="1" x14ac:dyDescent="0.2">
      <c r="A131" s="1058"/>
      <c r="B131" s="645" t="s">
        <v>536</v>
      </c>
      <c r="C131" s="646">
        <v>650</v>
      </c>
      <c r="D131" s="646">
        <v>650</v>
      </c>
      <c r="E131" s="647">
        <f t="shared" si="1"/>
        <v>100</v>
      </c>
    </row>
    <row r="132" spans="1:5" s="643" customFormat="1" ht="27.75" customHeight="1" x14ac:dyDescent="0.2">
      <c r="A132" s="1057" t="s">
        <v>538</v>
      </c>
      <c r="B132" s="645" t="s">
        <v>525</v>
      </c>
      <c r="C132" s="646">
        <v>2000</v>
      </c>
      <c r="D132" s="646">
        <v>2000</v>
      </c>
      <c r="E132" s="647">
        <f t="shared" ref="E132:E193" si="3">D132/C132*100</f>
        <v>100</v>
      </c>
    </row>
    <row r="133" spans="1:5" s="643" customFormat="1" x14ac:dyDescent="0.2">
      <c r="A133" s="1058"/>
      <c r="B133" s="645" t="s">
        <v>542</v>
      </c>
      <c r="C133" s="646">
        <v>100</v>
      </c>
      <c r="D133" s="646">
        <v>100</v>
      </c>
      <c r="E133" s="647">
        <f t="shared" si="3"/>
        <v>100</v>
      </c>
    </row>
    <row r="134" spans="1:5" s="643" customFormat="1" x14ac:dyDescent="0.2">
      <c r="A134" s="1058"/>
      <c r="B134" s="645" t="s">
        <v>543</v>
      </c>
      <c r="C134" s="646">
        <v>5500</v>
      </c>
      <c r="D134" s="646">
        <v>3003.2550000000001</v>
      </c>
      <c r="E134" s="647">
        <f t="shared" si="3"/>
        <v>54.604636363636359</v>
      </c>
    </row>
    <row r="135" spans="1:5" s="643" customFormat="1" x14ac:dyDescent="0.2">
      <c r="A135" s="1058"/>
      <c r="B135" s="645" t="s">
        <v>440</v>
      </c>
      <c r="C135" s="646">
        <v>10000</v>
      </c>
      <c r="D135" s="646">
        <v>426.16199999999998</v>
      </c>
      <c r="E135" s="647">
        <f t="shared" si="3"/>
        <v>4.2616199999999997</v>
      </c>
    </row>
    <row r="136" spans="1:5" s="643" customFormat="1" x14ac:dyDescent="0.2">
      <c r="A136" s="1058"/>
      <c r="B136" s="645" t="s">
        <v>544</v>
      </c>
      <c r="C136" s="646">
        <v>3760</v>
      </c>
      <c r="D136" s="646">
        <v>0</v>
      </c>
      <c r="E136" s="647">
        <f t="shared" si="3"/>
        <v>0</v>
      </c>
    </row>
    <row r="137" spans="1:5" s="643" customFormat="1" x14ac:dyDescent="0.2">
      <c r="A137" s="1058"/>
      <c r="B137" s="645" t="s">
        <v>578</v>
      </c>
      <c r="C137" s="646">
        <v>1500</v>
      </c>
      <c r="D137" s="646">
        <v>0</v>
      </c>
      <c r="E137" s="647">
        <f t="shared" si="3"/>
        <v>0</v>
      </c>
    </row>
    <row r="138" spans="1:5" s="643" customFormat="1" x14ac:dyDescent="0.2">
      <c r="A138" s="1058"/>
      <c r="B138" s="645" t="s">
        <v>2267</v>
      </c>
      <c r="C138" s="646">
        <v>200</v>
      </c>
      <c r="D138" s="646">
        <v>200</v>
      </c>
      <c r="E138" s="647">
        <f t="shared" si="3"/>
        <v>100</v>
      </c>
    </row>
    <row r="139" spans="1:5" s="643" customFormat="1" x14ac:dyDescent="0.2">
      <c r="A139" s="1058"/>
      <c r="B139" s="645" t="s">
        <v>546</v>
      </c>
      <c r="C139" s="646">
        <v>690</v>
      </c>
      <c r="D139" s="646">
        <v>690</v>
      </c>
      <c r="E139" s="647">
        <f t="shared" si="3"/>
        <v>100</v>
      </c>
    </row>
    <row r="140" spans="1:5" s="643" customFormat="1" x14ac:dyDescent="0.2">
      <c r="A140" s="1058"/>
      <c r="B140" s="645" t="s">
        <v>507</v>
      </c>
      <c r="C140" s="646">
        <v>2500</v>
      </c>
      <c r="D140" s="646">
        <v>2500</v>
      </c>
      <c r="E140" s="647">
        <f t="shared" si="3"/>
        <v>100</v>
      </c>
    </row>
    <row r="141" spans="1:5" s="643" customFormat="1" x14ac:dyDescent="0.2">
      <c r="A141" s="1058"/>
      <c r="B141" s="645" t="s">
        <v>547</v>
      </c>
      <c r="C141" s="646">
        <v>758</v>
      </c>
      <c r="D141" s="646">
        <v>0</v>
      </c>
      <c r="E141" s="647">
        <f t="shared" si="3"/>
        <v>0</v>
      </c>
    </row>
    <row r="142" spans="1:5" s="643" customFormat="1" ht="27.75" customHeight="1" x14ac:dyDescent="0.2">
      <c r="A142" s="1058"/>
      <c r="B142" s="645" t="s">
        <v>549</v>
      </c>
      <c r="C142" s="646">
        <v>198</v>
      </c>
      <c r="D142" s="646">
        <v>198</v>
      </c>
      <c r="E142" s="647">
        <f t="shared" si="3"/>
        <v>100</v>
      </c>
    </row>
    <row r="143" spans="1:5" s="643" customFormat="1" ht="27.75" customHeight="1" x14ac:dyDescent="0.2">
      <c r="A143" s="1058"/>
      <c r="B143" s="648" t="s">
        <v>550</v>
      </c>
      <c r="C143" s="646">
        <v>4500</v>
      </c>
      <c r="D143" s="646">
        <v>3006.0115000000001</v>
      </c>
      <c r="E143" s="647">
        <f t="shared" si="3"/>
        <v>66.800255555555552</v>
      </c>
    </row>
    <row r="144" spans="1:5" s="643" customFormat="1" x14ac:dyDescent="0.2">
      <c r="A144" s="1058"/>
      <c r="B144" s="645" t="s">
        <v>551</v>
      </c>
      <c r="C144" s="646">
        <v>180</v>
      </c>
      <c r="D144" s="646">
        <v>180</v>
      </c>
      <c r="E144" s="647">
        <f t="shared" si="3"/>
        <v>100</v>
      </c>
    </row>
    <row r="145" spans="1:5" s="643" customFormat="1" ht="27.75" customHeight="1" x14ac:dyDescent="0.2">
      <c r="A145" s="1058"/>
      <c r="B145" s="645" t="s">
        <v>552</v>
      </c>
      <c r="C145" s="646">
        <v>700</v>
      </c>
      <c r="D145" s="646">
        <v>700</v>
      </c>
      <c r="E145" s="647">
        <f t="shared" si="3"/>
        <v>100</v>
      </c>
    </row>
    <row r="146" spans="1:5" s="643" customFormat="1" x14ac:dyDescent="0.2">
      <c r="A146" s="1058"/>
      <c r="B146" s="645" t="s">
        <v>2821</v>
      </c>
      <c r="C146" s="646">
        <v>2000</v>
      </c>
      <c r="D146" s="646">
        <v>2000</v>
      </c>
      <c r="E146" s="647">
        <f t="shared" si="3"/>
        <v>100</v>
      </c>
    </row>
    <row r="147" spans="1:5" s="643" customFormat="1" x14ac:dyDescent="0.2">
      <c r="A147" s="1058"/>
      <c r="B147" s="645" t="s">
        <v>4361</v>
      </c>
      <c r="C147" s="646">
        <v>100</v>
      </c>
      <c r="D147" s="646">
        <v>100</v>
      </c>
      <c r="E147" s="647">
        <f t="shared" si="3"/>
        <v>100</v>
      </c>
    </row>
    <row r="148" spans="1:5" s="643" customFormat="1" ht="27.75" customHeight="1" x14ac:dyDescent="0.2">
      <c r="A148" s="1058"/>
      <c r="B148" s="645" t="s">
        <v>4362</v>
      </c>
      <c r="C148" s="646">
        <v>200</v>
      </c>
      <c r="D148" s="646">
        <v>200</v>
      </c>
      <c r="E148" s="647">
        <f t="shared" si="3"/>
        <v>100</v>
      </c>
    </row>
    <row r="149" spans="1:5" s="643" customFormat="1" x14ac:dyDescent="0.2">
      <c r="A149" s="1058"/>
      <c r="B149" s="645" t="s">
        <v>4363</v>
      </c>
      <c r="C149" s="646">
        <v>500</v>
      </c>
      <c r="D149" s="646">
        <v>500</v>
      </c>
      <c r="E149" s="647">
        <f t="shared" si="3"/>
        <v>100</v>
      </c>
    </row>
    <row r="150" spans="1:5" s="643" customFormat="1" x14ac:dyDescent="0.2">
      <c r="A150" s="1058"/>
      <c r="B150" s="645" t="s">
        <v>2822</v>
      </c>
      <c r="C150" s="646">
        <v>800</v>
      </c>
      <c r="D150" s="646">
        <v>800</v>
      </c>
      <c r="E150" s="647">
        <f t="shared" si="3"/>
        <v>100</v>
      </c>
    </row>
    <row r="151" spans="1:5" s="643" customFormat="1" x14ac:dyDescent="0.2">
      <c r="A151" s="1058"/>
      <c r="B151" s="645" t="s">
        <v>4364</v>
      </c>
      <c r="C151" s="646">
        <v>1000</v>
      </c>
      <c r="D151" s="646">
        <v>1000</v>
      </c>
      <c r="E151" s="647">
        <f t="shared" si="3"/>
        <v>100</v>
      </c>
    </row>
    <row r="152" spans="1:5" s="643" customFormat="1" ht="27.75" customHeight="1" x14ac:dyDescent="0.2">
      <c r="A152" s="1058"/>
      <c r="B152" s="648" t="s">
        <v>554</v>
      </c>
      <c r="C152" s="646">
        <v>200</v>
      </c>
      <c r="D152" s="646">
        <v>200</v>
      </c>
      <c r="E152" s="647">
        <f t="shared" si="3"/>
        <v>100</v>
      </c>
    </row>
    <row r="153" spans="1:5" s="643" customFormat="1" x14ac:dyDescent="0.2">
      <c r="A153" s="1058"/>
      <c r="B153" s="645" t="s">
        <v>555</v>
      </c>
      <c r="C153" s="646">
        <v>2000</v>
      </c>
      <c r="D153" s="646">
        <v>2000</v>
      </c>
      <c r="E153" s="647">
        <f t="shared" si="3"/>
        <v>100</v>
      </c>
    </row>
    <row r="154" spans="1:5" s="643" customFormat="1" x14ac:dyDescent="0.2">
      <c r="A154" s="1058"/>
      <c r="B154" s="645" t="s">
        <v>556</v>
      </c>
      <c r="C154" s="646">
        <v>165</v>
      </c>
      <c r="D154" s="646">
        <v>163.1806</v>
      </c>
      <c r="E154" s="647">
        <f t="shared" si="3"/>
        <v>98.897333333333336</v>
      </c>
    </row>
    <row r="155" spans="1:5" s="643" customFormat="1" ht="25.5" x14ac:dyDescent="0.2">
      <c r="A155" s="1058"/>
      <c r="B155" s="645" t="s">
        <v>4365</v>
      </c>
      <c r="C155" s="646">
        <v>50</v>
      </c>
      <c r="D155" s="646">
        <v>50</v>
      </c>
      <c r="E155" s="647">
        <f t="shared" si="3"/>
        <v>100</v>
      </c>
    </row>
    <row r="156" spans="1:5" s="643" customFormat="1" x14ac:dyDescent="0.2">
      <c r="A156" s="1058"/>
      <c r="B156" s="645" t="s">
        <v>4366</v>
      </c>
      <c r="C156" s="646">
        <v>177.6</v>
      </c>
      <c r="D156" s="646">
        <v>177.6</v>
      </c>
      <c r="E156" s="647">
        <f t="shared" si="3"/>
        <v>100</v>
      </c>
    </row>
    <row r="157" spans="1:5" s="643" customFormat="1" x14ac:dyDescent="0.2">
      <c r="A157" s="1058"/>
      <c r="B157" s="645" t="s">
        <v>558</v>
      </c>
      <c r="C157" s="646">
        <v>155</v>
      </c>
      <c r="D157" s="646">
        <v>155</v>
      </c>
      <c r="E157" s="647">
        <f t="shared" si="3"/>
        <v>100</v>
      </c>
    </row>
    <row r="158" spans="1:5" s="643" customFormat="1" x14ac:dyDescent="0.2">
      <c r="A158" s="1058"/>
      <c r="B158" s="645" t="s">
        <v>515</v>
      </c>
      <c r="C158" s="646">
        <v>1000</v>
      </c>
      <c r="D158" s="646">
        <v>0</v>
      </c>
      <c r="E158" s="647">
        <f t="shared" si="3"/>
        <v>0</v>
      </c>
    </row>
    <row r="159" spans="1:5" s="643" customFormat="1" x14ac:dyDescent="0.2">
      <c r="A159" s="1058"/>
      <c r="B159" s="645" t="s">
        <v>585</v>
      </c>
      <c r="C159" s="646">
        <v>50000</v>
      </c>
      <c r="D159" s="646">
        <v>0</v>
      </c>
      <c r="E159" s="647">
        <f t="shared" si="3"/>
        <v>0</v>
      </c>
    </row>
    <row r="160" spans="1:5" s="643" customFormat="1" x14ac:dyDescent="0.2">
      <c r="A160" s="1058"/>
      <c r="B160" s="645" t="s">
        <v>516</v>
      </c>
      <c r="C160" s="646">
        <v>5000</v>
      </c>
      <c r="D160" s="646">
        <v>0</v>
      </c>
      <c r="E160" s="647">
        <f t="shared" si="3"/>
        <v>0</v>
      </c>
    </row>
    <row r="161" spans="1:5" s="643" customFormat="1" ht="27.75" customHeight="1" x14ac:dyDescent="0.2">
      <c r="A161" s="1057" t="s">
        <v>559</v>
      </c>
      <c r="B161" s="645" t="s">
        <v>560</v>
      </c>
      <c r="C161" s="646">
        <v>738</v>
      </c>
      <c r="D161" s="646">
        <v>738</v>
      </c>
      <c r="E161" s="647">
        <f t="shared" si="3"/>
        <v>100</v>
      </c>
    </row>
    <row r="162" spans="1:5" s="643" customFormat="1" x14ac:dyDescent="0.2">
      <c r="A162" s="1058"/>
      <c r="B162" s="645" t="s">
        <v>561</v>
      </c>
      <c r="C162" s="646">
        <v>1500</v>
      </c>
      <c r="D162" s="646">
        <v>1500</v>
      </c>
      <c r="E162" s="647">
        <f t="shared" si="3"/>
        <v>100</v>
      </c>
    </row>
    <row r="163" spans="1:5" s="643" customFormat="1" x14ac:dyDescent="0.2">
      <c r="A163" s="1058"/>
      <c r="B163" s="645" t="s">
        <v>516</v>
      </c>
      <c r="C163" s="646">
        <v>2190.14</v>
      </c>
      <c r="D163" s="646">
        <v>2190.136</v>
      </c>
      <c r="E163" s="647">
        <f t="shared" si="3"/>
        <v>99.999817363273579</v>
      </c>
    </row>
    <row r="164" spans="1:5" s="643" customFormat="1" x14ac:dyDescent="0.2">
      <c r="A164" s="1058"/>
      <c r="B164" s="645" t="s">
        <v>517</v>
      </c>
      <c r="C164" s="646">
        <v>4748</v>
      </c>
      <c r="D164" s="646">
        <v>4748</v>
      </c>
      <c r="E164" s="647">
        <f t="shared" si="3"/>
        <v>100</v>
      </c>
    </row>
    <row r="165" spans="1:5" s="643" customFormat="1" ht="27.75" customHeight="1" x14ac:dyDescent="0.2">
      <c r="A165" s="1057" t="s">
        <v>562</v>
      </c>
      <c r="B165" s="645" t="s">
        <v>4367</v>
      </c>
      <c r="C165" s="646">
        <v>300</v>
      </c>
      <c r="D165" s="646">
        <v>300</v>
      </c>
      <c r="E165" s="647">
        <f t="shared" si="3"/>
        <v>100</v>
      </c>
    </row>
    <row r="166" spans="1:5" s="643" customFormat="1" ht="27.75" customHeight="1" x14ac:dyDescent="0.2">
      <c r="A166" s="1059"/>
      <c r="B166" s="645" t="s">
        <v>582</v>
      </c>
      <c r="C166" s="646">
        <v>199</v>
      </c>
      <c r="D166" s="646">
        <v>199</v>
      </c>
      <c r="E166" s="647">
        <f t="shared" si="3"/>
        <v>100</v>
      </c>
    </row>
    <row r="167" spans="1:5" s="643" customFormat="1" x14ac:dyDescent="0.2">
      <c r="A167" s="1059"/>
      <c r="B167" s="645" t="s">
        <v>516</v>
      </c>
      <c r="C167" s="646">
        <v>1000</v>
      </c>
      <c r="D167" s="646">
        <v>1000</v>
      </c>
      <c r="E167" s="647">
        <f t="shared" si="3"/>
        <v>100</v>
      </c>
    </row>
    <row r="168" spans="1:5" s="643" customFormat="1" x14ac:dyDescent="0.2">
      <c r="A168" s="1059"/>
      <c r="B168" s="645" t="s">
        <v>517</v>
      </c>
      <c r="C168" s="646">
        <v>1541.76</v>
      </c>
      <c r="D168" s="646">
        <v>1541.759</v>
      </c>
      <c r="E168" s="647">
        <f t="shared" si="3"/>
        <v>99.999935139061861</v>
      </c>
    </row>
    <row r="169" spans="1:5" s="643" customFormat="1" x14ac:dyDescent="0.2">
      <c r="A169" s="1057" t="s">
        <v>565</v>
      </c>
      <c r="B169" s="645" t="s">
        <v>526</v>
      </c>
      <c r="C169" s="646">
        <v>60</v>
      </c>
      <c r="D169" s="646">
        <v>60</v>
      </c>
      <c r="E169" s="647">
        <f t="shared" si="3"/>
        <v>100</v>
      </c>
    </row>
    <row r="170" spans="1:5" s="643" customFormat="1" ht="25.5" x14ac:dyDescent="0.2">
      <c r="A170" s="1058"/>
      <c r="B170" s="645" t="s">
        <v>4437</v>
      </c>
      <c r="C170" s="646">
        <v>1000</v>
      </c>
      <c r="D170" s="646">
        <v>1000</v>
      </c>
      <c r="E170" s="647">
        <f t="shared" si="3"/>
        <v>100</v>
      </c>
    </row>
    <row r="171" spans="1:5" s="643" customFormat="1" x14ac:dyDescent="0.2">
      <c r="A171" s="1058"/>
      <c r="B171" s="645" t="s">
        <v>568</v>
      </c>
      <c r="C171" s="646">
        <v>130</v>
      </c>
      <c r="D171" s="646">
        <v>130</v>
      </c>
      <c r="E171" s="647">
        <f t="shared" si="3"/>
        <v>100</v>
      </c>
    </row>
    <row r="172" spans="1:5" s="643" customFormat="1" x14ac:dyDescent="0.2">
      <c r="A172" s="1058"/>
      <c r="B172" s="645" t="s">
        <v>4368</v>
      </c>
      <c r="C172" s="646">
        <v>150</v>
      </c>
      <c r="D172" s="646">
        <v>150</v>
      </c>
      <c r="E172" s="647">
        <f t="shared" si="3"/>
        <v>100</v>
      </c>
    </row>
    <row r="173" spans="1:5" s="643" customFormat="1" x14ac:dyDescent="0.2">
      <c r="A173" s="1058"/>
      <c r="B173" s="645" t="s">
        <v>528</v>
      </c>
      <c r="C173" s="646">
        <v>45</v>
      </c>
      <c r="D173" s="646">
        <v>45</v>
      </c>
      <c r="E173" s="647">
        <f t="shared" si="3"/>
        <v>100</v>
      </c>
    </row>
    <row r="174" spans="1:5" s="643" customFormat="1" x14ac:dyDescent="0.2">
      <c r="A174" s="1058"/>
      <c r="B174" s="645" t="s">
        <v>541</v>
      </c>
      <c r="C174" s="646">
        <v>389</v>
      </c>
      <c r="D174" s="646">
        <v>389</v>
      </c>
      <c r="E174" s="647">
        <f t="shared" si="3"/>
        <v>100</v>
      </c>
    </row>
    <row r="175" spans="1:5" s="643" customFormat="1" x14ac:dyDescent="0.2">
      <c r="A175" s="1058"/>
      <c r="B175" s="645" t="s">
        <v>569</v>
      </c>
      <c r="C175" s="646">
        <v>50</v>
      </c>
      <c r="D175" s="646">
        <v>50</v>
      </c>
      <c r="E175" s="647">
        <f t="shared" si="3"/>
        <v>100</v>
      </c>
    </row>
    <row r="176" spans="1:5" s="643" customFormat="1" ht="27.75" customHeight="1" x14ac:dyDescent="0.2">
      <c r="A176" s="1058"/>
      <c r="B176" s="645" t="s">
        <v>529</v>
      </c>
      <c r="C176" s="646">
        <v>1000</v>
      </c>
      <c r="D176" s="646">
        <v>1000</v>
      </c>
      <c r="E176" s="647">
        <f t="shared" si="3"/>
        <v>100</v>
      </c>
    </row>
    <row r="177" spans="1:5" s="643" customFormat="1" x14ac:dyDescent="0.2">
      <c r="A177" s="1058"/>
      <c r="B177" s="645" t="s">
        <v>2697</v>
      </c>
      <c r="C177" s="646">
        <v>27.57</v>
      </c>
      <c r="D177" s="646">
        <v>0</v>
      </c>
      <c r="E177" s="647">
        <f t="shared" si="3"/>
        <v>0</v>
      </c>
    </row>
    <row r="178" spans="1:5" s="643" customFormat="1" x14ac:dyDescent="0.2">
      <c r="A178" s="1058"/>
      <c r="B178" s="645" t="s">
        <v>570</v>
      </c>
      <c r="C178" s="646">
        <v>189</v>
      </c>
      <c r="D178" s="646">
        <v>189</v>
      </c>
      <c r="E178" s="647">
        <f t="shared" si="3"/>
        <v>100</v>
      </c>
    </row>
    <row r="179" spans="1:5" s="643" customFormat="1" x14ac:dyDescent="0.2">
      <c r="A179" s="1058"/>
      <c r="B179" s="645" t="s">
        <v>4369</v>
      </c>
      <c r="C179" s="646">
        <v>150</v>
      </c>
      <c r="D179" s="646">
        <v>150</v>
      </c>
      <c r="E179" s="647">
        <f t="shared" si="3"/>
        <v>100</v>
      </c>
    </row>
    <row r="180" spans="1:5" s="643" customFormat="1" ht="27.75" customHeight="1" x14ac:dyDescent="0.2">
      <c r="A180" s="1058"/>
      <c r="B180" s="645" t="s">
        <v>571</v>
      </c>
      <c r="C180" s="646">
        <v>250</v>
      </c>
      <c r="D180" s="646">
        <v>250</v>
      </c>
      <c r="E180" s="647">
        <f t="shared" si="3"/>
        <v>100</v>
      </c>
    </row>
    <row r="181" spans="1:5" s="643" customFormat="1" ht="27.75" customHeight="1" x14ac:dyDescent="0.2">
      <c r="A181" s="1058"/>
      <c r="B181" s="645" t="s">
        <v>4370</v>
      </c>
      <c r="C181" s="646">
        <v>77.06</v>
      </c>
      <c r="D181" s="646">
        <v>77.06</v>
      </c>
      <c r="E181" s="647">
        <f t="shared" si="3"/>
        <v>100</v>
      </c>
    </row>
    <row r="182" spans="1:5" s="643" customFormat="1" x14ac:dyDescent="0.2">
      <c r="A182" s="1058"/>
      <c r="B182" s="645" t="s">
        <v>572</v>
      </c>
      <c r="C182" s="646">
        <v>190</v>
      </c>
      <c r="D182" s="646">
        <v>190</v>
      </c>
      <c r="E182" s="647">
        <f t="shared" si="3"/>
        <v>100</v>
      </c>
    </row>
    <row r="183" spans="1:5" s="643" customFormat="1" ht="27.75" customHeight="1" x14ac:dyDescent="0.2">
      <c r="A183" s="1058"/>
      <c r="B183" s="645" t="s">
        <v>4371</v>
      </c>
      <c r="C183" s="646">
        <v>92</v>
      </c>
      <c r="D183" s="646">
        <v>92</v>
      </c>
      <c r="E183" s="647">
        <f t="shared" si="3"/>
        <v>100</v>
      </c>
    </row>
    <row r="184" spans="1:5" s="643" customFormat="1" ht="27.75" customHeight="1" x14ac:dyDescent="0.2">
      <c r="A184" s="1058"/>
      <c r="B184" s="645" t="s">
        <v>2746</v>
      </c>
      <c r="C184" s="646">
        <v>400</v>
      </c>
      <c r="D184" s="646">
        <v>400</v>
      </c>
      <c r="E184" s="647">
        <f t="shared" si="3"/>
        <v>100</v>
      </c>
    </row>
    <row r="185" spans="1:5" s="643" customFormat="1" ht="27.75" customHeight="1" x14ac:dyDescent="0.2">
      <c r="A185" s="1058"/>
      <c r="B185" s="645" t="s">
        <v>574</v>
      </c>
      <c r="C185" s="646">
        <v>47.98</v>
      </c>
      <c r="D185" s="646">
        <v>0</v>
      </c>
      <c r="E185" s="647">
        <f t="shared" si="3"/>
        <v>0</v>
      </c>
    </row>
    <row r="186" spans="1:5" s="643" customFormat="1" ht="27.75" customHeight="1" x14ac:dyDescent="0.2">
      <c r="A186" s="1058"/>
      <c r="B186" s="645" t="s">
        <v>575</v>
      </c>
      <c r="C186" s="646">
        <v>200</v>
      </c>
      <c r="D186" s="646">
        <v>200</v>
      </c>
      <c r="E186" s="647">
        <f t="shared" si="3"/>
        <v>100</v>
      </c>
    </row>
    <row r="187" spans="1:5" s="643" customFormat="1" ht="27.75" customHeight="1" x14ac:dyDescent="0.2">
      <c r="A187" s="1058"/>
      <c r="B187" s="645" t="s">
        <v>577</v>
      </c>
      <c r="C187" s="646">
        <v>53.76</v>
      </c>
      <c r="D187" s="646">
        <v>0</v>
      </c>
      <c r="E187" s="647">
        <f t="shared" si="3"/>
        <v>0</v>
      </c>
    </row>
    <row r="188" spans="1:5" s="643" customFormat="1" x14ac:dyDescent="0.2">
      <c r="A188" s="1058"/>
      <c r="B188" s="645" t="s">
        <v>579</v>
      </c>
      <c r="C188" s="646">
        <v>1030</v>
      </c>
      <c r="D188" s="646">
        <v>1030</v>
      </c>
      <c r="E188" s="647">
        <f t="shared" si="3"/>
        <v>100</v>
      </c>
    </row>
    <row r="189" spans="1:5" s="643" customFormat="1" x14ac:dyDescent="0.2">
      <c r="A189" s="1058"/>
      <c r="B189" s="645" t="s">
        <v>532</v>
      </c>
      <c r="C189" s="646">
        <v>350</v>
      </c>
      <c r="D189" s="646">
        <v>350</v>
      </c>
      <c r="E189" s="647">
        <f t="shared" si="3"/>
        <v>100</v>
      </c>
    </row>
    <row r="190" spans="1:5" s="643" customFormat="1" x14ac:dyDescent="0.2">
      <c r="A190" s="1058"/>
      <c r="B190" s="645" t="s">
        <v>4372</v>
      </c>
      <c r="C190" s="646">
        <v>80</v>
      </c>
      <c r="D190" s="646">
        <v>80</v>
      </c>
      <c r="E190" s="647">
        <f t="shared" si="3"/>
        <v>100</v>
      </c>
    </row>
    <row r="191" spans="1:5" s="643" customFormat="1" x14ac:dyDescent="0.2">
      <c r="A191" s="1058"/>
      <c r="B191" s="645" t="s">
        <v>2293</v>
      </c>
      <c r="C191" s="646">
        <v>100</v>
      </c>
      <c r="D191" s="646">
        <v>100</v>
      </c>
      <c r="E191" s="647">
        <f t="shared" si="3"/>
        <v>100</v>
      </c>
    </row>
    <row r="192" spans="1:5" s="643" customFormat="1" x14ac:dyDescent="0.2">
      <c r="A192" s="1058"/>
      <c r="B192" s="645" t="s">
        <v>581</v>
      </c>
      <c r="C192" s="646">
        <v>200</v>
      </c>
      <c r="D192" s="646">
        <v>200</v>
      </c>
      <c r="E192" s="647">
        <f t="shared" si="3"/>
        <v>100</v>
      </c>
    </row>
    <row r="193" spans="1:5" s="643" customFormat="1" x14ac:dyDescent="0.2">
      <c r="A193" s="1058"/>
      <c r="B193" s="645" t="s">
        <v>583</v>
      </c>
      <c r="C193" s="646">
        <v>200</v>
      </c>
      <c r="D193" s="646">
        <v>200</v>
      </c>
      <c r="E193" s="647">
        <f t="shared" si="3"/>
        <v>100</v>
      </c>
    </row>
    <row r="194" spans="1:5" s="643" customFormat="1" ht="27.75" customHeight="1" x14ac:dyDescent="0.2">
      <c r="A194" s="1058"/>
      <c r="B194" s="645" t="s">
        <v>586</v>
      </c>
      <c r="C194" s="646">
        <v>80</v>
      </c>
      <c r="D194" s="646">
        <v>80</v>
      </c>
      <c r="E194" s="647">
        <f t="shared" ref="E194:E266" si="4">D194/C194*100</f>
        <v>100</v>
      </c>
    </row>
    <row r="195" spans="1:5" s="643" customFormat="1" ht="27.75" customHeight="1" x14ac:dyDescent="0.2">
      <c r="A195" s="1058"/>
      <c r="B195" s="645" t="s">
        <v>4373</v>
      </c>
      <c r="C195" s="646">
        <v>195</v>
      </c>
      <c r="D195" s="646">
        <v>175.62853000000001</v>
      </c>
      <c r="E195" s="647">
        <f t="shared" si="4"/>
        <v>90.065912820512821</v>
      </c>
    </row>
    <row r="196" spans="1:5" s="643" customFormat="1" x14ac:dyDescent="0.2">
      <c r="A196" s="1058"/>
      <c r="B196" s="645" t="s">
        <v>587</v>
      </c>
      <c r="C196" s="646">
        <v>150</v>
      </c>
      <c r="D196" s="646">
        <v>150</v>
      </c>
      <c r="E196" s="647">
        <f t="shared" si="4"/>
        <v>100</v>
      </c>
    </row>
    <row r="197" spans="1:5" s="643" customFormat="1" ht="27.75" customHeight="1" x14ac:dyDescent="0.2">
      <c r="A197" s="1057" t="s">
        <v>588</v>
      </c>
      <c r="B197" s="648" t="s">
        <v>589</v>
      </c>
      <c r="C197" s="646">
        <v>190</v>
      </c>
      <c r="D197" s="646">
        <v>190</v>
      </c>
      <c r="E197" s="647">
        <f t="shared" ref="E197:E204" si="5">D197/C197*100</f>
        <v>100</v>
      </c>
    </row>
    <row r="198" spans="1:5" s="643" customFormat="1" x14ac:dyDescent="0.2">
      <c r="A198" s="1058"/>
      <c r="B198" s="645" t="s">
        <v>627</v>
      </c>
      <c r="C198" s="646">
        <v>200</v>
      </c>
      <c r="D198" s="646">
        <v>200</v>
      </c>
      <c r="E198" s="647">
        <f t="shared" si="5"/>
        <v>100</v>
      </c>
    </row>
    <row r="199" spans="1:5" s="643" customFormat="1" ht="27.75" customHeight="1" x14ac:dyDescent="0.2">
      <c r="A199" s="1058"/>
      <c r="B199" s="645" t="s">
        <v>634</v>
      </c>
      <c r="C199" s="646">
        <v>200</v>
      </c>
      <c r="D199" s="646">
        <v>200</v>
      </c>
      <c r="E199" s="647">
        <f t="shared" si="5"/>
        <v>100</v>
      </c>
    </row>
    <row r="200" spans="1:5" s="643" customFormat="1" ht="27.75" customHeight="1" x14ac:dyDescent="0.2">
      <c r="A200" s="1058"/>
      <c r="B200" s="648" t="s">
        <v>607</v>
      </c>
      <c r="C200" s="646">
        <v>199.62</v>
      </c>
      <c r="D200" s="646">
        <v>199.61500000000001</v>
      </c>
      <c r="E200" s="647">
        <f t="shared" si="5"/>
        <v>99.997495240957818</v>
      </c>
    </row>
    <row r="201" spans="1:5" s="643" customFormat="1" ht="27.75" customHeight="1" x14ac:dyDescent="0.2">
      <c r="A201" s="1058"/>
      <c r="B201" s="645" t="s">
        <v>2798</v>
      </c>
      <c r="C201" s="646">
        <v>150</v>
      </c>
      <c r="D201" s="646">
        <v>150</v>
      </c>
      <c r="E201" s="647">
        <f t="shared" si="5"/>
        <v>100</v>
      </c>
    </row>
    <row r="202" spans="1:5" s="643" customFormat="1" x14ac:dyDescent="0.2">
      <c r="A202" s="1058"/>
      <c r="B202" s="645" t="s">
        <v>517</v>
      </c>
      <c r="C202" s="646">
        <v>602</v>
      </c>
      <c r="D202" s="646">
        <v>602</v>
      </c>
      <c r="E202" s="647">
        <f t="shared" si="5"/>
        <v>100</v>
      </c>
    </row>
    <row r="203" spans="1:5" s="643" customFormat="1" x14ac:dyDescent="0.2">
      <c r="A203" s="1058"/>
      <c r="B203" s="645" t="s">
        <v>591</v>
      </c>
      <c r="C203" s="646">
        <v>99</v>
      </c>
      <c r="D203" s="646">
        <v>99</v>
      </c>
      <c r="E203" s="647">
        <f t="shared" si="5"/>
        <v>100</v>
      </c>
    </row>
    <row r="204" spans="1:5" s="643" customFormat="1" x14ac:dyDescent="0.2">
      <c r="A204" s="1058"/>
      <c r="B204" s="645" t="s">
        <v>592</v>
      </c>
      <c r="C204" s="646">
        <v>200</v>
      </c>
      <c r="D204" s="646">
        <v>200</v>
      </c>
      <c r="E204" s="647">
        <f t="shared" si="5"/>
        <v>100</v>
      </c>
    </row>
    <row r="205" spans="1:5" s="643" customFormat="1" x14ac:dyDescent="0.2">
      <c r="A205" s="1045" t="s">
        <v>384</v>
      </c>
      <c r="B205" s="1046"/>
      <c r="C205" s="649">
        <f>SUM(C117:C204)</f>
        <v>129624.93999999997</v>
      </c>
      <c r="D205" s="649">
        <f>SUM(D117:D204)</f>
        <v>53891.837629999995</v>
      </c>
      <c r="E205" s="650">
        <f t="shared" si="4"/>
        <v>41.575207386788385</v>
      </c>
    </row>
    <row r="206" spans="1:5" s="643" customFormat="1" ht="18" customHeight="1" x14ac:dyDescent="0.2">
      <c r="A206" s="1054" t="s">
        <v>593</v>
      </c>
      <c r="B206" s="1055"/>
      <c r="C206" s="1055"/>
      <c r="D206" s="1055"/>
      <c r="E206" s="1056"/>
    </row>
    <row r="207" spans="1:5" s="643" customFormat="1" x14ac:dyDescent="0.2">
      <c r="A207" s="1057" t="s">
        <v>598</v>
      </c>
      <c r="B207" s="645" t="s">
        <v>595</v>
      </c>
      <c r="C207" s="646">
        <v>50</v>
      </c>
      <c r="D207" s="646">
        <v>50</v>
      </c>
      <c r="E207" s="647">
        <f t="shared" si="4"/>
        <v>100</v>
      </c>
    </row>
    <row r="208" spans="1:5" s="643" customFormat="1" ht="27.75" customHeight="1" x14ac:dyDescent="0.2">
      <c r="A208" s="1058"/>
      <c r="B208" s="648" t="s">
        <v>599</v>
      </c>
      <c r="C208" s="646">
        <v>3476</v>
      </c>
      <c r="D208" s="646">
        <v>3476</v>
      </c>
      <c r="E208" s="647">
        <f t="shared" si="4"/>
        <v>100</v>
      </c>
    </row>
    <row r="209" spans="1:5" s="643" customFormat="1" ht="27.75" customHeight="1" x14ac:dyDescent="0.2">
      <c r="A209" s="1058"/>
      <c r="B209" s="645" t="s">
        <v>600</v>
      </c>
      <c r="C209" s="646">
        <v>400</v>
      </c>
      <c r="D209" s="646">
        <v>400</v>
      </c>
      <c r="E209" s="647">
        <f t="shared" si="4"/>
        <v>100</v>
      </c>
    </row>
    <row r="210" spans="1:5" s="643" customFormat="1" x14ac:dyDescent="0.2">
      <c r="A210" s="1057" t="s">
        <v>594</v>
      </c>
      <c r="B210" s="645" t="s">
        <v>4374</v>
      </c>
      <c r="C210" s="646">
        <v>200</v>
      </c>
      <c r="D210" s="646">
        <v>200</v>
      </c>
      <c r="E210" s="647">
        <f>D210/C210*100</f>
        <v>100</v>
      </c>
    </row>
    <row r="211" spans="1:5" s="643" customFormat="1" x14ac:dyDescent="0.2">
      <c r="A211" s="1058"/>
      <c r="B211" s="645" t="s">
        <v>596</v>
      </c>
      <c r="C211" s="646">
        <v>105</v>
      </c>
      <c r="D211" s="646">
        <v>105</v>
      </c>
      <c r="E211" s="647">
        <f>D211/C211*100</f>
        <v>100</v>
      </c>
    </row>
    <row r="212" spans="1:5" s="643" customFormat="1" x14ac:dyDescent="0.2">
      <c r="A212" s="1058"/>
      <c r="B212" s="645" t="s">
        <v>4375</v>
      </c>
      <c r="C212" s="646">
        <v>100</v>
      </c>
      <c r="D212" s="646">
        <v>100</v>
      </c>
      <c r="E212" s="647">
        <f>D212/C212*100</f>
        <v>100</v>
      </c>
    </row>
    <row r="213" spans="1:5" s="643" customFormat="1" x14ac:dyDescent="0.2">
      <c r="A213" s="1045" t="s">
        <v>601</v>
      </c>
      <c r="B213" s="1046"/>
      <c r="C213" s="649">
        <f>SUM(C207:C212)</f>
        <v>4331</v>
      </c>
      <c r="D213" s="649">
        <f>SUM(D207:D212)</f>
        <v>4331</v>
      </c>
      <c r="E213" s="650">
        <f t="shared" si="4"/>
        <v>100</v>
      </c>
    </row>
    <row r="214" spans="1:5" s="643" customFormat="1" ht="18" customHeight="1" x14ac:dyDescent="0.2">
      <c r="A214" s="1054" t="s">
        <v>602</v>
      </c>
      <c r="B214" s="1055"/>
      <c r="C214" s="1055"/>
      <c r="D214" s="1055"/>
      <c r="E214" s="1056"/>
    </row>
    <row r="215" spans="1:5" s="643" customFormat="1" ht="27.75" customHeight="1" x14ac:dyDescent="0.2">
      <c r="A215" s="651" t="s">
        <v>1155</v>
      </c>
      <c r="B215" s="645" t="s">
        <v>449</v>
      </c>
      <c r="C215" s="646">
        <v>4800</v>
      </c>
      <c r="D215" s="646">
        <v>4800</v>
      </c>
      <c r="E215" s="647">
        <f t="shared" si="4"/>
        <v>100</v>
      </c>
    </row>
    <row r="216" spans="1:5" s="643" customFormat="1" ht="27.75" customHeight="1" x14ac:dyDescent="0.2">
      <c r="A216" s="651" t="s">
        <v>603</v>
      </c>
      <c r="B216" s="645" t="s">
        <v>449</v>
      </c>
      <c r="C216" s="646">
        <v>194.06</v>
      </c>
      <c r="D216" s="646">
        <v>194.06100000000001</v>
      </c>
      <c r="E216" s="647">
        <f t="shared" si="4"/>
        <v>100.00051530454499</v>
      </c>
    </row>
    <row r="217" spans="1:5" s="643" customFormat="1" x14ac:dyDescent="0.2">
      <c r="A217" s="1057" t="s">
        <v>605</v>
      </c>
      <c r="B217" s="645" t="s">
        <v>606</v>
      </c>
      <c r="C217" s="646">
        <v>500</v>
      </c>
      <c r="D217" s="646">
        <v>375</v>
      </c>
      <c r="E217" s="647">
        <f t="shared" si="4"/>
        <v>75</v>
      </c>
    </row>
    <row r="218" spans="1:5" s="643" customFormat="1" x14ac:dyDescent="0.2">
      <c r="A218" s="1058"/>
      <c r="B218" s="645" t="s">
        <v>471</v>
      </c>
      <c r="C218" s="646">
        <v>318</v>
      </c>
      <c r="D218" s="646">
        <v>0</v>
      </c>
      <c r="E218" s="647">
        <f t="shared" si="4"/>
        <v>0</v>
      </c>
    </row>
    <row r="219" spans="1:5" s="643" customFormat="1" x14ac:dyDescent="0.2">
      <c r="A219" s="1058"/>
      <c r="B219" s="645" t="s">
        <v>478</v>
      </c>
      <c r="C219" s="646">
        <v>500</v>
      </c>
      <c r="D219" s="646">
        <v>500</v>
      </c>
      <c r="E219" s="647">
        <f t="shared" si="4"/>
        <v>100</v>
      </c>
    </row>
    <row r="220" spans="1:5" s="643" customFormat="1" ht="27.75" customHeight="1" x14ac:dyDescent="0.2">
      <c r="A220" s="1058"/>
      <c r="B220" s="645" t="s">
        <v>607</v>
      </c>
      <c r="C220" s="646">
        <v>1650</v>
      </c>
      <c r="D220" s="646">
        <v>1650</v>
      </c>
      <c r="E220" s="647">
        <f t="shared" si="4"/>
        <v>100</v>
      </c>
    </row>
    <row r="221" spans="1:5" s="643" customFormat="1" ht="27.75" customHeight="1" x14ac:dyDescent="0.2">
      <c r="A221" s="1058"/>
      <c r="B221" s="645" t="s">
        <v>4376</v>
      </c>
      <c r="C221" s="646">
        <v>1400</v>
      </c>
      <c r="D221" s="646">
        <v>1400</v>
      </c>
      <c r="E221" s="647">
        <f t="shared" si="4"/>
        <v>100</v>
      </c>
    </row>
    <row r="222" spans="1:5" s="643" customFormat="1" x14ac:dyDescent="0.2">
      <c r="A222" s="1058"/>
      <c r="B222" s="645" t="s">
        <v>2764</v>
      </c>
      <c r="C222" s="646">
        <v>750</v>
      </c>
      <c r="D222" s="646">
        <v>450</v>
      </c>
      <c r="E222" s="647">
        <f t="shared" si="4"/>
        <v>60</v>
      </c>
    </row>
    <row r="223" spans="1:5" s="643" customFormat="1" x14ac:dyDescent="0.2">
      <c r="A223" s="1058"/>
      <c r="B223" s="645" t="s">
        <v>448</v>
      </c>
      <c r="C223" s="646">
        <v>375</v>
      </c>
      <c r="D223" s="646">
        <v>374.99700000000001</v>
      </c>
      <c r="E223" s="647">
        <f t="shared" si="4"/>
        <v>99.999200000000002</v>
      </c>
    </row>
    <row r="224" spans="1:5" s="643" customFormat="1" ht="27.75" customHeight="1" x14ac:dyDescent="0.2">
      <c r="A224" s="1058"/>
      <c r="B224" s="645" t="s">
        <v>610</v>
      </c>
      <c r="C224" s="646">
        <v>40</v>
      </c>
      <c r="D224" s="646">
        <v>40</v>
      </c>
      <c r="E224" s="647">
        <f t="shared" si="4"/>
        <v>100</v>
      </c>
    </row>
    <row r="225" spans="1:5" s="643" customFormat="1" x14ac:dyDescent="0.2">
      <c r="A225" s="1058"/>
      <c r="B225" s="645" t="s">
        <v>611</v>
      </c>
      <c r="C225" s="646">
        <v>168</v>
      </c>
      <c r="D225" s="646">
        <v>168</v>
      </c>
      <c r="E225" s="647">
        <f t="shared" si="4"/>
        <v>100</v>
      </c>
    </row>
    <row r="226" spans="1:5" s="643" customFormat="1" ht="27.75" customHeight="1" x14ac:dyDescent="0.2">
      <c r="A226" s="1058"/>
      <c r="B226" s="645" t="s">
        <v>613</v>
      </c>
      <c r="C226" s="646">
        <v>50</v>
      </c>
      <c r="D226" s="646">
        <v>50</v>
      </c>
      <c r="E226" s="647">
        <f t="shared" si="4"/>
        <v>100</v>
      </c>
    </row>
    <row r="227" spans="1:5" s="643" customFormat="1" x14ac:dyDescent="0.2">
      <c r="A227" s="1058"/>
      <c r="B227" s="645" t="s">
        <v>604</v>
      </c>
      <c r="C227" s="646">
        <v>107.5</v>
      </c>
      <c r="D227" s="646">
        <v>107.498</v>
      </c>
      <c r="E227" s="647">
        <f t="shared" si="4"/>
        <v>99.99813953488372</v>
      </c>
    </row>
    <row r="228" spans="1:5" s="643" customFormat="1" x14ac:dyDescent="0.2">
      <c r="A228" s="1058"/>
      <c r="B228" s="645" t="s">
        <v>4377</v>
      </c>
      <c r="C228" s="646">
        <v>196</v>
      </c>
      <c r="D228" s="646">
        <v>147</v>
      </c>
      <c r="E228" s="647">
        <f t="shared" si="4"/>
        <v>75</v>
      </c>
    </row>
    <row r="229" spans="1:5" s="643" customFormat="1" ht="27.75" customHeight="1" x14ac:dyDescent="0.2">
      <c r="A229" s="1058"/>
      <c r="B229" s="645" t="s">
        <v>449</v>
      </c>
      <c r="C229" s="646">
        <v>1625</v>
      </c>
      <c r="D229" s="646">
        <v>1524.8541399999999</v>
      </c>
      <c r="E229" s="647">
        <f t="shared" si="4"/>
        <v>93.837177846153836</v>
      </c>
    </row>
    <row r="230" spans="1:5" s="643" customFormat="1" ht="27.75" customHeight="1" x14ac:dyDescent="0.2">
      <c r="A230" s="651" t="s">
        <v>617</v>
      </c>
      <c r="B230" s="645" t="s">
        <v>618</v>
      </c>
      <c r="C230" s="646">
        <v>50</v>
      </c>
      <c r="D230" s="646">
        <v>50</v>
      </c>
      <c r="E230" s="647">
        <f>D230/C230*100</f>
        <v>100</v>
      </c>
    </row>
    <row r="231" spans="1:5" s="643" customFormat="1" x14ac:dyDescent="0.2">
      <c r="A231" s="1045" t="s">
        <v>393</v>
      </c>
      <c r="B231" s="1046"/>
      <c r="C231" s="649">
        <f>SUM(C215:C230)</f>
        <v>12723.560000000001</v>
      </c>
      <c r="D231" s="649">
        <f>SUM(D215:D230)</f>
        <v>11831.410139999998</v>
      </c>
      <c r="E231" s="650">
        <f t="shared" si="4"/>
        <v>92.988205659422334</v>
      </c>
    </row>
    <row r="232" spans="1:5" s="643" customFormat="1" ht="18" customHeight="1" x14ac:dyDescent="0.2">
      <c r="A232" s="1054" t="s">
        <v>619</v>
      </c>
      <c r="B232" s="1055"/>
      <c r="C232" s="1055"/>
      <c r="D232" s="1055"/>
      <c r="E232" s="1056"/>
    </row>
    <row r="233" spans="1:5" s="643" customFormat="1" ht="27.75" customHeight="1" x14ac:dyDescent="0.2">
      <c r="A233" s="651" t="s">
        <v>620</v>
      </c>
      <c r="B233" s="645" t="s">
        <v>539</v>
      </c>
      <c r="C233" s="646">
        <v>12300</v>
      </c>
      <c r="D233" s="646">
        <v>12289.992</v>
      </c>
      <c r="E233" s="647">
        <f t="shared" si="4"/>
        <v>99.918634146341461</v>
      </c>
    </row>
    <row r="234" spans="1:5" s="643" customFormat="1" x14ac:dyDescent="0.2">
      <c r="A234" s="1057" t="s">
        <v>621</v>
      </c>
      <c r="B234" s="645" t="s">
        <v>622</v>
      </c>
      <c r="C234" s="646">
        <v>50</v>
      </c>
      <c r="D234" s="646">
        <v>50</v>
      </c>
      <c r="E234" s="647">
        <f t="shared" si="4"/>
        <v>100</v>
      </c>
    </row>
    <row r="235" spans="1:5" s="643" customFormat="1" x14ac:dyDescent="0.2">
      <c r="A235" s="1058"/>
      <c r="B235" s="645" t="s">
        <v>623</v>
      </c>
      <c r="C235" s="646">
        <v>150</v>
      </c>
      <c r="D235" s="646">
        <v>150</v>
      </c>
      <c r="E235" s="647">
        <f t="shared" si="4"/>
        <v>100</v>
      </c>
    </row>
    <row r="236" spans="1:5" s="643" customFormat="1" x14ac:dyDescent="0.2">
      <c r="A236" s="1058"/>
      <c r="B236" s="645" t="s">
        <v>624</v>
      </c>
      <c r="C236" s="646">
        <v>200</v>
      </c>
      <c r="D236" s="646">
        <v>200</v>
      </c>
      <c r="E236" s="647">
        <f t="shared" si="4"/>
        <v>100</v>
      </c>
    </row>
    <row r="237" spans="1:5" s="643" customFormat="1" ht="25.5" x14ac:dyDescent="0.2">
      <c r="A237" s="1058"/>
      <c r="B237" s="645" t="s">
        <v>625</v>
      </c>
      <c r="C237" s="646">
        <v>30</v>
      </c>
      <c r="D237" s="646">
        <v>0</v>
      </c>
      <c r="E237" s="647">
        <f t="shared" si="4"/>
        <v>0</v>
      </c>
    </row>
    <row r="238" spans="1:5" s="643" customFormat="1" x14ac:dyDescent="0.2">
      <c r="A238" s="1058"/>
      <c r="B238" s="645" t="s">
        <v>628</v>
      </c>
      <c r="C238" s="646">
        <v>100</v>
      </c>
      <c r="D238" s="646">
        <v>100</v>
      </c>
      <c r="E238" s="647">
        <f t="shared" si="4"/>
        <v>100</v>
      </c>
    </row>
    <row r="239" spans="1:5" s="643" customFormat="1" x14ac:dyDescent="0.2">
      <c r="A239" s="1058"/>
      <c r="B239" s="645" t="s">
        <v>646</v>
      </c>
      <c r="C239" s="646">
        <v>50</v>
      </c>
      <c r="D239" s="646">
        <v>50</v>
      </c>
      <c r="E239" s="647">
        <f t="shared" si="4"/>
        <v>100</v>
      </c>
    </row>
    <row r="240" spans="1:5" s="643" customFormat="1" x14ac:dyDescent="0.2">
      <c r="A240" s="1058"/>
      <c r="B240" s="645" t="s">
        <v>629</v>
      </c>
      <c r="C240" s="646">
        <v>270</v>
      </c>
      <c r="D240" s="646">
        <v>254.26400000000001</v>
      </c>
      <c r="E240" s="647">
        <f t="shared" si="4"/>
        <v>94.171851851851855</v>
      </c>
    </row>
    <row r="241" spans="1:5" s="643" customFormat="1" x14ac:dyDescent="0.2">
      <c r="A241" s="1058"/>
      <c r="B241" s="645" t="s">
        <v>4378</v>
      </c>
      <c r="C241" s="646">
        <v>30</v>
      </c>
      <c r="D241" s="646">
        <v>0</v>
      </c>
      <c r="E241" s="647">
        <f t="shared" si="4"/>
        <v>0</v>
      </c>
    </row>
    <row r="242" spans="1:5" s="643" customFormat="1" x14ac:dyDescent="0.2">
      <c r="A242" s="1058"/>
      <c r="B242" s="645" t="s">
        <v>630</v>
      </c>
      <c r="C242" s="646">
        <v>250</v>
      </c>
      <c r="D242" s="646">
        <v>250</v>
      </c>
      <c r="E242" s="647">
        <f t="shared" si="4"/>
        <v>100</v>
      </c>
    </row>
    <row r="243" spans="1:5" s="643" customFormat="1" x14ac:dyDescent="0.2">
      <c r="A243" s="1058"/>
      <c r="B243" s="645" t="s">
        <v>631</v>
      </c>
      <c r="C243" s="646">
        <v>125</v>
      </c>
      <c r="D243" s="646">
        <v>125</v>
      </c>
      <c r="E243" s="647">
        <f t="shared" si="4"/>
        <v>100</v>
      </c>
    </row>
    <row r="244" spans="1:5" s="643" customFormat="1" x14ac:dyDescent="0.2">
      <c r="A244" s="1058"/>
      <c r="B244" s="645" t="s">
        <v>544</v>
      </c>
      <c r="C244" s="646">
        <v>143.1</v>
      </c>
      <c r="D244" s="646">
        <v>136.43299999999999</v>
      </c>
      <c r="E244" s="647">
        <f t="shared" si="4"/>
        <v>95.341020265548565</v>
      </c>
    </row>
    <row r="245" spans="1:5" s="643" customFormat="1" x14ac:dyDescent="0.2">
      <c r="A245" s="1058"/>
      <c r="B245" s="645" t="s">
        <v>481</v>
      </c>
      <c r="C245" s="646">
        <v>372.6</v>
      </c>
      <c r="D245" s="646">
        <v>251.14229999999998</v>
      </c>
      <c r="E245" s="647">
        <f t="shared" si="4"/>
        <v>67.402657004830914</v>
      </c>
    </row>
    <row r="246" spans="1:5" s="643" customFormat="1" x14ac:dyDescent="0.2">
      <c r="A246" s="1058"/>
      <c r="B246" s="645" t="s">
        <v>632</v>
      </c>
      <c r="C246" s="646">
        <v>200</v>
      </c>
      <c r="D246" s="646">
        <v>200</v>
      </c>
      <c r="E246" s="647">
        <f t="shared" si="4"/>
        <v>100</v>
      </c>
    </row>
    <row r="247" spans="1:5" s="643" customFormat="1" x14ac:dyDescent="0.2">
      <c r="A247" s="1058"/>
      <c r="B247" s="645" t="s">
        <v>633</v>
      </c>
      <c r="C247" s="646">
        <v>600</v>
      </c>
      <c r="D247" s="646">
        <v>300</v>
      </c>
      <c r="E247" s="647">
        <f t="shared" si="4"/>
        <v>50</v>
      </c>
    </row>
    <row r="248" spans="1:5" s="643" customFormat="1" x14ac:dyDescent="0.2">
      <c r="A248" s="1058"/>
      <c r="B248" s="645" t="s">
        <v>590</v>
      </c>
      <c r="C248" s="646">
        <v>400</v>
      </c>
      <c r="D248" s="646">
        <v>400</v>
      </c>
      <c r="E248" s="647">
        <f t="shared" si="4"/>
        <v>100</v>
      </c>
    </row>
    <row r="249" spans="1:5" s="643" customFormat="1" x14ac:dyDescent="0.2">
      <c r="A249" s="1058"/>
      <c r="B249" s="645" t="s">
        <v>635</v>
      </c>
      <c r="C249" s="646">
        <v>150</v>
      </c>
      <c r="D249" s="646">
        <v>150</v>
      </c>
      <c r="E249" s="647">
        <f t="shared" si="4"/>
        <v>100</v>
      </c>
    </row>
    <row r="250" spans="1:5" s="643" customFormat="1" x14ac:dyDescent="0.2">
      <c r="A250" s="1058"/>
      <c r="B250" s="645" t="s">
        <v>4379</v>
      </c>
      <c r="C250" s="646">
        <v>500</v>
      </c>
      <c r="D250" s="646">
        <v>500</v>
      </c>
      <c r="E250" s="647">
        <f t="shared" si="4"/>
        <v>100</v>
      </c>
    </row>
    <row r="251" spans="1:5" s="643" customFormat="1" x14ac:dyDescent="0.2">
      <c r="A251" s="1058"/>
      <c r="B251" s="645" t="s">
        <v>4380</v>
      </c>
      <c r="C251" s="646">
        <v>239</v>
      </c>
      <c r="D251" s="646">
        <v>229.29007000000001</v>
      </c>
      <c r="E251" s="647">
        <f t="shared" si="4"/>
        <v>95.937267782426787</v>
      </c>
    </row>
    <row r="252" spans="1:5" s="643" customFormat="1" x14ac:dyDescent="0.2">
      <c r="A252" s="1058"/>
      <c r="B252" s="645" t="s">
        <v>636</v>
      </c>
      <c r="C252" s="646">
        <v>30</v>
      </c>
      <c r="D252" s="646">
        <v>30</v>
      </c>
      <c r="E252" s="647">
        <f t="shared" si="4"/>
        <v>100</v>
      </c>
    </row>
    <row r="253" spans="1:5" s="643" customFormat="1" x14ac:dyDescent="0.2">
      <c r="A253" s="1058"/>
      <c r="B253" s="645" t="s">
        <v>637</v>
      </c>
      <c r="C253" s="646">
        <v>200</v>
      </c>
      <c r="D253" s="646">
        <v>200</v>
      </c>
      <c r="E253" s="647">
        <f t="shared" si="4"/>
        <v>100</v>
      </c>
    </row>
    <row r="254" spans="1:5" s="643" customFormat="1" x14ac:dyDescent="0.2">
      <c r="A254" s="1058"/>
      <c r="B254" s="645" t="s">
        <v>638</v>
      </c>
      <c r="C254" s="646">
        <v>200</v>
      </c>
      <c r="D254" s="646">
        <v>50</v>
      </c>
      <c r="E254" s="647">
        <f t="shared" si="4"/>
        <v>25</v>
      </c>
    </row>
    <row r="255" spans="1:5" s="643" customFormat="1" x14ac:dyDescent="0.2">
      <c r="A255" s="1058"/>
      <c r="B255" s="645" t="s">
        <v>639</v>
      </c>
      <c r="C255" s="646">
        <v>150</v>
      </c>
      <c r="D255" s="646">
        <v>150</v>
      </c>
      <c r="E255" s="647">
        <f t="shared" si="4"/>
        <v>100</v>
      </c>
    </row>
    <row r="256" spans="1:5" s="643" customFormat="1" x14ac:dyDescent="0.2">
      <c r="A256" s="1058"/>
      <c r="B256" s="645" t="s">
        <v>641</v>
      </c>
      <c r="C256" s="646">
        <v>1400</v>
      </c>
      <c r="D256" s="646">
        <v>700</v>
      </c>
      <c r="E256" s="647">
        <f t="shared" si="4"/>
        <v>50</v>
      </c>
    </row>
    <row r="257" spans="1:5" s="643" customFormat="1" x14ac:dyDescent="0.2">
      <c r="A257" s="1058"/>
      <c r="B257" s="645" t="s">
        <v>642</v>
      </c>
      <c r="C257" s="646">
        <v>198.92</v>
      </c>
      <c r="D257" s="646">
        <v>198.917</v>
      </c>
      <c r="E257" s="647">
        <f t="shared" si="4"/>
        <v>99.998491856022525</v>
      </c>
    </row>
    <row r="258" spans="1:5" s="643" customFormat="1" x14ac:dyDescent="0.2">
      <c r="A258" s="1058"/>
      <c r="B258" s="645" t="s">
        <v>4381</v>
      </c>
      <c r="C258" s="646">
        <v>134.91999999999999</v>
      </c>
      <c r="D258" s="646">
        <v>134.91200000000001</v>
      </c>
      <c r="E258" s="647">
        <f t="shared" si="4"/>
        <v>99.994070560332062</v>
      </c>
    </row>
    <row r="259" spans="1:5" s="643" customFormat="1" x14ac:dyDescent="0.2">
      <c r="A259" s="1058"/>
      <c r="B259" s="645" t="s">
        <v>4382</v>
      </c>
      <c r="C259" s="646">
        <v>200</v>
      </c>
      <c r="D259" s="646">
        <v>0</v>
      </c>
      <c r="E259" s="647">
        <f t="shared" si="4"/>
        <v>0</v>
      </c>
    </row>
    <row r="260" spans="1:5" s="643" customFormat="1" ht="27.75" customHeight="1" x14ac:dyDescent="0.2">
      <c r="A260" s="1058"/>
      <c r="B260" s="645" t="s">
        <v>643</v>
      </c>
      <c r="C260" s="646">
        <v>750</v>
      </c>
      <c r="D260" s="646">
        <v>750</v>
      </c>
      <c r="E260" s="647">
        <f t="shared" si="4"/>
        <v>100</v>
      </c>
    </row>
    <row r="261" spans="1:5" s="643" customFormat="1" x14ac:dyDescent="0.2">
      <c r="A261" s="1058"/>
      <c r="B261" s="645" t="s">
        <v>4383</v>
      </c>
      <c r="C261" s="646">
        <v>180</v>
      </c>
      <c r="D261" s="646">
        <v>180</v>
      </c>
      <c r="E261" s="647">
        <f t="shared" si="4"/>
        <v>100</v>
      </c>
    </row>
    <row r="262" spans="1:5" s="643" customFormat="1" x14ac:dyDescent="0.2">
      <c r="A262" s="1058"/>
      <c r="B262" s="645" t="s">
        <v>4384</v>
      </c>
      <c r="C262" s="646">
        <v>180</v>
      </c>
      <c r="D262" s="646">
        <v>0</v>
      </c>
      <c r="E262" s="647">
        <f t="shared" si="4"/>
        <v>0</v>
      </c>
    </row>
    <row r="263" spans="1:5" s="643" customFormat="1" x14ac:dyDescent="0.2">
      <c r="A263" s="1058"/>
      <c r="B263" s="645" t="s">
        <v>4385</v>
      </c>
      <c r="C263" s="646">
        <v>109.46</v>
      </c>
      <c r="D263" s="646">
        <v>109.455</v>
      </c>
      <c r="E263" s="647">
        <f t="shared" si="4"/>
        <v>99.995432121322864</v>
      </c>
    </row>
    <row r="264" spans="1:5" s="643" customFormat="1" ht="27.75" customHeight="1" x14ac:dyDescent="0.2">
      <c r="A264" s="651" t="s">
        <v>644</v>
      </c>
      <c r="B264" s="645" t="s">
        <v>449</v>
      </c>
      <c r="C264" s="646">
        <v>500</v>
      </c>
      <c r="D264" s="646">
        <v>500</v>
      </c>
      <c r="E264" s="647">
        <f t="shared" si="4"/>
        <v>100</v>
      </c>
    </row>
    <row r="265" spans="1:5" s="643" customFormat="1" x14ac:dyDescent="0.2">
      <c r="A265" s="644" t="s">
        <v>645</v>
      </c>
      <c r="B265" s="645" t="s">
        <v>646</v>
      </c>
      <c r="C265" s="646">
        <v>770</v>
      </c>
      <c r="D265" s="646">
        <v>770</v>
      </c>
      <c r="E265" s="647">
        <f t="shared" si="4"/>
        <v>100</v>
      </c>
    </row>
    <row r="266" spans="1:5" s="643" customFormat="1" x14ac:dyDescent="0.2">
      <c r="A266" s="1045" t="s">
        <v>401</v>
      </c>
      <c r="B266" s="1046"/>
      <c r="C266" s="649">
        <f>SUM(C233:C265)</f>
        <v>21162.999999999996</v>
      </c>
      <c r="D266" s="649">
        <f>SUM(D233:D265)</f>
        <v>19409.40537</v>
      </c>
      <c r="E266" s="650">
        <f t="shared" si="4"/>
        <v>91.713865567263639</v>
      </c>
    </row>
    <row r="267" spans="1:5" s="643" customFormat="1" ht="18" customHeight="1" x14ac:dyDescent="0.2">
      <c r="A267" s="1054" t="s">
        <v>647</v>
      </c>
      <c r="B267" s="1055"/>
      <c r="C267" s="1055"/>
      <c r="D267" s="1055"/>
      <c r="E267" s="1056"/>
    </row>
    <row r="268" spans="1:5" s="643" customFormat="1" ht="27.75" customHeight="1" x14ac:dyDescent="0.2">
      <c r="A268" s="651" t="s">
        <v>648</v>
      </c>
      <c r="B268" s="645" t="s">
        <v>652</v>
      </c>
      <c r="C268" s="646">
        <v>300</v>
      </c>
      <c r="D268" s="646">
        <v>300</v>
      </c>
      <c r="E268" s="647">
        <f t="shared" ref="E268:E328" si="6">D268/C268*100</f>
        <v>100</v>
      </c>
    </row>
    <row r="269" spans="1:5" s="643" customFormat="1" x14ac:dyDescent="0.2">
      <c r="A269" s="1057" t="s">
        <v>657</v>
      </c>
      <c r="B269" s="645" t="s">
        <v>658</v>
      </c>
      <c r="C269" s="646">
        <v>120</v>
      </c>
      <c r="D269" s="646">
        <v>120</v>
      </c>
      <c r="E269" s="647">
        <f t="shared" si="6"/>
        <v>100</v>
      </c>
    </row>
    <row r="270" spans="1:5" s="643" customFormat="1" ht="27.75" customHeight="1" x14ac:dyDescent="0.2">
      <c r="A270" s="1058"/>
      <c r="B270" s="645" t="s">
        <v>659</v>
      </c>
      <c r="C270" s="646">
        <v>200</v>
      </c>
      <c r="D270" s="646">
        <v>200</v>
      </c>
      <c r="E270" s="647">
        <f t="shared" si="6"/>
        <v>100</v>
      </c>
    </row>
    <row r="271" spans="1:5" s="643" customFormat="1" x14ac:dyDescent="0.2">
      <c r="A271" s="1058"/>
      <c r="B271" s="645" t="s">
        <v>2222</v>
      </c>
      <c r="C271" s="646">
        <v>120</v>
      </c>
      <c r="D271" s="646">
        <v>120</v>
      </c>
      <c r="E271" s="647">
        <f t="shared" si="6"/>
        <v>100</v>
      </c>
    </row>
    <row r="272" spans="1:5" s="643" customFormat="1" x14ac:dyDescent="0.2">
      <c r="A272" s="1058"/>
      <c r="B272" s="645" t="s">
        <v>441</v>
      </c>
      <c r="C272" s="646">
        <v>120</v>
      </c>
      <c r="D272" s="646">
        <v>120</v>
      </c>
      <c r="E272" s="647">
        <f t="shared" si="6"/>
        <v>100</v>
      </c>
    </row>
    <row r="273" spans="1:5" s="643" customFormat="1" x14ac:dyDescent="0.2">
      <c r="A273" s="1058"/>
      <c r="B273" s="645" t="s">
        <v>660</v>
      </c>
      <c r="C273" s="646">
        <v>1080</v>
      </c>
      <c r="D273" s="646">
        <v>1080</v>
      </c>
      <c r="E273" s="647">
        <f t="shared" si="6"/>
        <v>100</v>
      </c>
    </row>
    <row r="274" spans="1:5" s="643" customFormat="1" x14ac:dyDescent="0.2">
      <c r="A274" s="1058"/>
      <c r="B274" s="645" t="s">
        <v>661</v>
      </c>
      <c r="C274" s="646">
        <v>182</v>
      </c>
      <c r="D274" s="646">
        <v>182</v>
      </c>
      <c r="E274" s="647">
        <f t="shared" si="6"/>
        <v>100</v>
      </c>
    </row>
    <row r="275" spans="1:5" s="643" customFormat="1" x14ac:dyDescent="0.2">
      <c r="A275" s="1058"/>
      <c r="B275" s="645" t="s">
        <v>516</v>
      </c>
      <c r="C275" s="646">
        <v>120</v>
      </c>
      <c r="D275" s="646">
        <v>120</v>
      </c>
      <c r="E275" s="647">
        <f t="shared" si="6"/>
        <v>100</v>
      </c>
    </row>
    <row r="276" spans="1:5" s="643" customFormat="1" x14ac:dyDescent="0.2">
      <c r="A276" s="1058"/>
      <c r="B276" s="645" t="s">
        <v>518</v>
      </c>
      <c r="C276" s="646">
        <v>114</v>
      </c>
      <c r="D276" s="646">
        <v>114</v>
      </c>
      <c r="E276" s="647">
        <f t="shared" si="6"/>
        <v>100</v>
      </c>
    </row>
    <row r="277" spans="1:5" s="643" customFormat="1" x14ac:dyDescent="0.2">
      <c r="A277" s="1058"/>
      <c r="B277" s="645" t="s">
        <v>662</v>
      </c>
      <c r="C277" s="646">
        <v>505</v>
      </c>
      <c r="D277" s="646">
        <v>505</v>
      </c>
      <c r="E277" s="647">
        <f t="shared" si="6"/>
        <v>100</v>
      </c>
    </row>
    <row r="278" spans="1:5" s="643" customFormat="1" ht="27.75" customHeight="1" x14ac:dyDescent="0.2">
      <c r="A278" s="651" t="s">
        <v>663</v>
      </c>
      <c r="B278" s="645" t="s">
        <v>662</v>
      </c>
      <c r="C278" s="646">
        <v>412</v>
      </c>
      <c r="D278" s="646">
        <v>412</v>
      </c>
      <c r="E278" s="647">
        <f t="shared" si="6"/>
        <v>100</v>
      </c>
    </row>
    <row r="279" spans="1:5" s="643" customFormat="1" ht="27.75" customHeight="1" x14ac:dyDescent="0.2">
      <c r="A279" s="644" t="s">
        <v>664</v>
      </c>
      <c r="B279" s="645" t="s">
        <v>4386</v>
      </c>
      <c r="C279" s="646">
        <v>50</v>
      </c>
      <c r="D279" s="646">
        <v>50</v>
      </c>
      <c r="E279" s="647">
        <f t="shared" si="6"/>
        <v>100</v>
      </c>
    </row>
    <row r="280" spans="1:5" s="643" customFormat="1" x14ac:dyDescent="0.2">
      <c r="A280" s="1057" t="s">
        <v>666</v>
      </c>
      <c r="B280" s="645" t="s">
        <v>4387</v>
      </c>
      <c r="C280" s="646">
        <v>50</v>
      </c>
      <c r="D280" s="646">
        <v>50</v>
      </c>
      <c r="E280" s="647">
        <f t="shared" si="6"/>
        <v>100</v>
      </c>
    </row>
    <row r="281" spans="1:5" s="643" customFormat="1" x14ac:dyDescent="0.2">
      <c r="A281" s="1059"/>
      <c r="B281" s="645" t="s">
        <v>2599</v>
      </c>
      <c r="C281" s="646">
        <v>200</v>
      </c>
      <c r="D281" s="646">
        <v>200</v>
      </c>
      <c r="E281" s="647">
        <f t="shared" si="6"/>
        <v>100</v>
      </c>
    </row>
    <row r="282" spans="1:5" s="643" customFormat="1" x14ac:dyDescent="0.2">
      <c r="A282" s="1059"/>
      <c r="B282" s="645" t="s">
        <v>667</v>
      </c>
      <c r="C282" s="646">
        <v>200</v>
      </c>
      <c r="D282" s="646">
        <v>200</v>
      </c>
      <c r="E282" s="647">
        <f t="shared" si="6"/>
        <v>100</v>
      </c>
    </row>
    <row r="283" spans="1:5" s="643" customFormat="1" ht="27.75" customHeight="1" x14ac:dyDescent="0.2">
      <c r="A283" s="1059"/>
      <c r="B283" s="645" t="s">
        <v>4388</v>
      </c>
      <c r="C283" s="646">
        <v>50</v>
      </c>
      <c r="D283" s="646">
        <v>50</v>
      </c>
      <c r="E283" s="647">
        <f t="shared" si="6"/>
        <v>100</v>
      </c>
    </row>
    <row r="284" spans="1:5" s="643" customFormat="1" x14ac:dyDescent="0.2">
      <c r="A284" s="1059"/>
      <c r="B284" s="645" t="s">
        <v>2241</v>
      </c>
      <c r="C284" s="646">
        <v>1500</v>
      </c>
      <c r="D284" s="646">
        <v>0</v>
      </c>
      <c r="E284" s="647">
        <f t="shared" si="6"/>
        <v>0</v>
      </c>
    </row>
    <row r="285" spans="1:5" s="643" customFormat="1" x14ac:dyDescent="0.2">
      <c r="A285" s="1059"/>
      <c r="B285" s="645" t="s">
        <v>669</v>
      </c>
      <c r="C285" s="646">
        <v>50</v>
      </c>
      <c r="D285" s="646">
        <v>0</v>
      </c>
      <c r="E285" s="647">
        <f t="shared" si="6"/>
        <v>0</v>
      </c>
    </row>
    <row r="286" spans="1:5" s="643" customFormat="1" x14ac:dyDescent="0.2">
      <c r="A286" s="1059"/>
      <c r="B286" s="645" t="s">
        <v>655</v>
      </c>
      <c r="C286" s="646">
        <v>800</v>
      </c>
      <c r="D286" s="646">
        <v>800</v>
      </c>
      <c r="E286" s="647">
        <f t="shared" si="6"/>
        <v>100</v>
      </c>
    </row>
    <row r="287" spans="1:5" s="643" customFormat="1" x14ac:dyDescent="0.2">
      <c r="A287" s="1057" t="s">
        <v>670</v>
      </c>
      <c r="B287" s="645" t="s">
        <v>2517</v>
      </c>
      <c r="C287" s="646">
        <v>150</v>
      </c>
      <c r="D287" s="646">
        <v>150</v>
      </c>
      <c r="E287" s="647">
        <f t="shared" ref="E287:E293" si="7">D287/C287*100</f>
        <v>100</v>
      </c>
    </row>
    <row r="288" spans="1:5" s="643" customFormat="1" x14ac:dyDescent="0.2">
      <c r="A288" s="1058"/>
      <c r="B288" s="645" t="s">
        <v>651</v>
      </c>
      <c r="C288" s="646">
        <v>750</v>
      </c>
      <c r="D288" s="646">
        <v>750</v>
      </c>
      <c r="E288" s="647">
        <f t="shared" si="7"/>
        <v>100</v>
      </c>
    </row>
    <row r="289" spans="1:5" s="643" customFormat="1" x14ac:dyDescent="0.2">
      <c r="A289" s="1058"/>
      <c r="B289" s="645" t="s">
        <v>673</v>
      </c>
      <c r="C289" s="646">
        <v>200</v>
      </c>
      <c r="D289" s="646">
        <v>200</v>
      </c>
      <c r="E289" s="647">
        <f t="shared" si="7"/>
        <v>100</v>
      </c>
    </row>
    <row r="290" spans="1:5" s="643" customFormat="1" x14ac:dyDescent="0.2">
      <c r="A290" s="1058"/>
      <c r="B290" s="645" t="s">
        <v>674</v>
      </c>
      <c r="C290" s="646">
        <v>180</v>
      </c>
      <c r="D290" s="646">
        <v>180</v>
      </c>
      <c r="E290" s="647">
        <f t="shared" si="7"/>
        <v>100</v>
      </c>
    </row>
    <row r="291" spans="1:5" s="643" customFormat="1" x14ac:dyDescent="0.2">
      <c r="A291" s="1058"/>
      <c r="B291" s="645" t="s">
        <v>2750</v>
      </c>
      <c r="C291" s="646">
        <v>195</v>
      </c>
      <c r="D291" s="646">
        <v>195</v>
      </c>
      <c r="E291" s="647">
        <f t="shared" si="7"/>
        <v>100</v>
      </c>
    </row>
    <row r="292" spans="1:5" s="643" customFormat="1" x14ac:dyDescent="0.2">
      <c r="A292" s="1058"/>
      <c r="B292" s="645" t="s">
        <v>2943</v>
      </c>
      <c r="C292" s="646">
        <v>120</v>
      </c>
      <c r="D292" s="646">
        <v>120</v>
      </c>
      <c r="E292" s="647">
        <f t="shared" si="7"/>
        <v>100</v>
      </c>
    </row>
    <row r="293" spans="1:5" s="643" customFormat="1" x14ac:dyDescent="0.2">
      <c r="A293" s="1058"/>
      <c r="B293" s="645" t="s">
        <v>585</v>
      </c>
      <c r="C293" s="646">
        <v>200</v>
      </c>
      <c r="D293" s="646">
        <v>200</v>
      </c>
      <c r="E293" s="647">
        <f t="shared" si="7"/>
        <v>100</v>
      </c>
    </row>
    <row r="294" spans="1:5" s="643" customFormat="1" x14ac:dyDescent="0.2">
      <c r="A294" s="1045" t="s">
        <v>410</v>
      </c>
      <c r="B294" s="1046"/>
      <c r="C294" s="649">
        <f>SUM(C268:C293)</f>
        <v>7968</v>
      </c>
      <c r="D294" s="649">
        <f>SUM(D268:D293)</f>
        <v>6418</v>
      </c>
      <c r="E294" s="650">
        <f t="shared" si="6"/>
        <v>80.547188755020088</v>
      </c>
    </row>
    <row r="295" spans="1:5" s="643" customFormat="1" ht="18" customHeight="1" x14ac:dyDescent="0.2">
      <c r="A295" s="1054" t="s">
        <v>676</v>
      </c>
      <c r="B295" s="1055"/>
      <c r="C295" s="1055"/>
      <c r="D295" s="1055"/>
      <c r="E295" s="1056"/>
    </row>
    <row r="296" spans="1:5" s="643" customFormat="1" ht="27.75" customHeight="1" x14ac:dyDescent="0.2">
      <c r="A296" s="644" t="s">
        <v>677</v>
      </c>
      <c r="B296" s="645" t="s">
        <v>678</v>
      </c>
      <c r="C296" s="646">
        <v>355.16</v>
      </c>
      <c r="D296" s="646">
        <v>355.15132</v>
      </c>
      <c r="E296" s="647">
        <f t="shared" si="6"/>
        <v>99.997556031084571</v>
      </c>
    </row>
    <row r="297" spans="1:5" s="643" customFormat="1" ht="27.75" customHeight="1" x14ac:dyDescent="0.2">
      <c r="A297" s="1057" t="s">
        <v>679</v>
      </c>
      <c r="B297" s="645" t="s">
        <v>4376</v>
      </c>
      <c r="C297" s="646">
        <v>543</v>
      </c>
      <c r="D297" s="646">
        <v>0</v>
      </c>
      <c r="E297" s="647">
        <f t="shared" si="6"/>
        <v>0</v>
      </c>
    </row>
    <row r="298" spans="1:5" s="643" customFormat="1" ht="41.25" customHeight="1" x14ac:dyDescent="0.2">
      <c r="A298" s="1058"/>
      <c r="B298" s="645" t="s">
        <v>680</v>
      </c>
      <c r="C298" s="646">
        <v>78</v>
      </c>
      <c r="D298" s="646">
        <v>78</v>
      </c>
      <c r="E298" s="647">
        <f t="shared" si="6"/>
        <v>100</v>
      </c>
    </row>
    <row r="299" spans="1:5" s="643" customFormat="1" x14ac:dyDescent="0.2">
      <c r="A299" s="1057" t="s">
        <v>681</v>
      </c>
      <c r="B299" s="645" t="s">
        <v>440</v>
      </c>
      <c r="C299" s="646">
        <v>25.38</v>
      </c>
      <c r="D299" s="646">
        <v>25.373999999999999</v>
      </c>
      <c r="E299" s="647">
        <f t="shared" si="6"/>
        <v>99.976359338061457</v>
      </c>
    </row>
    <row r="300" spans="1:5" s="643" customFormat="1" x14ac:dyDescent="0.2">
      <c r="A300" s="1058"/>
      <c r="B300" s="645" t="s">
        <v>544</v>
      </c>
      <c r="C300" s="646">
        <v>24.47</v>
      </c>
      <c r="D300" s="646">
        <v>24.466999999999999</v>
      </c>
      <c r="E300" s="647">
        <f t="shared" si="6"/>
        <v>99.987740089906012</v>
      </c>
    </row>
    <row r="301" spans="1:5" s="643" customFormat="1" x14ac:dyDescent="0.2">
      <c r="A301" s="1058"/>
      <c r="B301" s="645" t="s">
        <v>515</v>
      </c>
      <c r="C301" s="646">
        <v>46.2</v>
      </c>
      <c r="D301" s="646">
        <v>46.198999999999998</v>
      </c>
      <c r="E301" s="647">
        <f t="shared" si="6"/>
        <v>99.997835497835482</v>
      </c>
    </row>
    <row r="302" spans="1:5" s="643" customFormat="1" x14ac:dyDescent="0.2">
      <c r="A302" s="1058"/>
      <c r="B302" s="645" t="s">
        <v>585</v>
      </c>
      <c r="C302" s="646">
        <v>419</v>
      </c>
      <c r="D302" s="646">
        <v>101.84653999999999</v>
      </c>
      <c r="E302" s="647">
        <f t="shared" si="6"/>
        <v>24.307050119331741</v>
      </c>
    </row>
    <row r="303" spans="1:5" s="643" customFormat="1" x14ac:dyDescent="0.2">
      <c r="A303" s="1058"/>
      <c r="B303" s="645" t="s">
        <v>516</v>
      </c>
      <c r="C303" s="646">
        <v>68.48</v>
      </c>
      <c r="D303" s="646">
        <v>68.474969999999999</v>
      </c>
      <c r="E303" s="647">
        <f t="shared" si="6"/>
        <v>99.992654789719609</v>
      </c>
    </row>
    <row r="304" spans="1:5" s="643" customFormat="1" x14ac:dyDescent="0.2">
      <c r="A304" s="1058"/>
      <c r="B304" s="645" t="s">
        <v>517</v>
      </c>
      <c r="C304" s="646">
        <v>487</v>
      </c>
      <c r="D304" s="646">
        <v>487</v>
      </c>
      <c r="E304" s="647">
        <f t="shared" si="6"/>
        <v>100</v>
      </c>
    </row>
    <row r="305" spans="1:5" s="643" customFormat="1" x14ac:dyDescent="0.2">
      <c r="A305" s="1057" t="s">
        <v>683</v>
      </c>
      <c r="B305" s="645" t="s">
        <v>684</v>
      </c>
      <c r="C305" s="646">
        <v>200</v>
      </c>
      <c r="D305" s="646">
        <v>200</v>
      </c>
      <c r="E305" s="647">
        <f t="shared" si="6"/>
        <v>100</v>
      </c>
    </row>
    <row r="306" spans="1:5" s="643" customFormat="1" x14ac:dyDescent="0.2">
      <c r="A306" s="1058"/>
      <c r="B306" s="645" t="s">
        <v>4391</v>
      </c>
      <c r="C306" s="646">
        <v>200</v>
      </c>
      <c r="D306" s="646">
        <v>200</v>
      </c>
      <c r="E306" s="647">
        <f t="shared" si="6"/>
        <v>100</v>
      </c>
    </row>
    <row r="307" spans="1:5" s="643" customFormat="1" ht="27.75" customHeight="1" x14ac:dyDescent="0.2">
      <c r="A307" s="1058"/>
      <c r="B307" s="645" t="s">
        <v>685</v>
      </c>
      <c r="C307" s="646">
        <v>1700</v>
      </c>
      <c r="D307" s="646">
        <v>1700</v>
      </c>
      <c r="E307" s="647">
        <f t="shared" si="6"/>
        <v>100</v>
      </c>
    </row>
    <row r="308" spans="1:5" s="643" customFormat="1" x14ac:dyDescent="0.2">
      <c r="A308" s="1058"/>
      <c r="B308" s="645" t="s">
        <v>4392</v>
      </c>
      <c r="C308" s="646">
        <v>150</v>
      </c>
      <c r="D308" s="646">
        <v>150</v>
      </c>
      <c r="E308" s="647">
        <f t="shared" si="6"/>
        <v>100</v>
      </c>
    </row>
    <row r="309" spans="1:5" s="643" customFormat="1" x14ac:dyDescent="0.2">
      <c r="A309" s="1058"/>
      <c r="B309" s="645" t="s">
        <v>4393</v>
      </c>
      <c r="C309" s="646">
        <v>17000</v>
      </c>
      <c r="D309" s="646">
        <v>0</v>
      </c>
      <c r="E309" s="647">
        <f t="shared" si="6"/>
        <v>0</v>
      </c>
    </row>
    <row r="310" spans="1:5" s="643" customFormat="1" x14ac:dyDescent="0.2">
      <c r="A310" s="1058"/>
      <c r="B310" s="645" t="s">
        <v>687</v>
      </c>
      <c r="C310" s="646">
        <v>87</v>
      </c>
      <c r="D310" s="646">
        <v>87</v>
      </c>
      <c r="E310" s="647">
        <f t="shared" si="6"/>
        <v>100</v>
      </c>
    </row>
    <row r="311" spans="1:5" s="643" customFormat="1" x14ac:dyDescent="0.2">
      <c r="A311" s="1058"/>
      <c r="B311" s="645" t="s">
        <v>4394</v>
      </c>
      <c r="C311" s="646">
        <v>50</v>
      </c>
      <c r="D311" s="646">
        <v>50</v>
      </c>
      <c r="E311" s="647">
        <f t="shared" si="6"/>
        <v>100</v>
      </c>
    </row>
    <row r="312" spans="1:5" s="643" customFormat="1" ht="27.75" customHeight="1" x14ac:dyDescent="0.2">
      <c r="A312" s="1058"/>
      <c r="B312" s="645" t="s">
        <v>4395</v>
      </c>
      <c r="C312" s="646">
        <v>50</v>
      </c>
      <c r="D312" s="646">
        <v>50</v>
      </c>
      <c r="E312" s="647">
        <f t="shared" si="6"/>
        <v>100</v>
      </c>
    </row>
    <row r="313" spans="1:5" s="643" customFormat="1" x14ac:dyDescent="0.2">
      <c r="A313" s="1058"/>
      <c r="B313" s="645" t="s">
        <v>689</v>
      </c>
      <c r="C313" s="646">
        <v>150</v>
      </c>
      <c r="D313" s="646">
        <v>150</v>
      </c>
      <c r="E313" s="647">
        <f t="shared" si="6"/>
        <v>100</v>
      </c>
    </row>
    <row r="314" spans="1:5" s="643" customFormat="1" ht="27.75" customHeight="1" x14ac:dyDescent="0.2">
      <c r="A314" s="1058"/>
      <c r="B314" s="645" t="s">
        <v>690</v>
      </c>
      <c r="C314" s="646">
        <v>3500</v>
      </c>
      <c r="D314" s="646">
        <v>3500</v>
      </c>
      <c r="E314" s="647">
        <f t="shared" si="6"/>
        <v>100</v>
      </c>
    </row>
    <row r="315" spans="1:5" s="643" customFormat="1" x14ac:dyDescent="0.2">
      <c r="A315" s="1058"/>
      <c r="B315" s="645" t="s">
        <v>691</v>
      </c>
      <c r="C315" s="646">
        <v>1000</v>
      </c>
      <c r="D315" s="646">
        <v>1000</v>
      </c>
      <c r="E315" s="647">
        <f t="shared" si="6"/>
        <v>100</v>
      </c>
    </row>
    <row r="316" spans="1:5" s="643" customFormat="1" x14ac:dyDescent="0.2">
      <c r="A316" s="1058"/>
      <c r="B316" s="645" t="s">
        <v>692</v>
      </c>
      <c r="C316" s="646">
        <v>1000</v>
      </c>
      <c r="D316" s="646">
        <v>1000</v>
      </c>
      <c r="E316" s="647">
        <f t="shared" si="6"/>
        <v>100</v>
      </c>
    </row>
    <row r="317" spans="1:5" s="643" customFormat="1" x14ac:dyDescent="0.2">
      <c r="A317" s="1058"/>
      <c r="B317" s="645" t="s">
        <v>4396</v>
      </c>
      <c r="C317" s="646">
        <v>1000</v>
      </c>
      <c r="D317" s="646">
        <v>1000</v>
      </c>
      <c r="E317" s="647">
        <f t="shared" si="6"/>
        <v>100</v>
      </c>
    </row>
    <row r="318" spans="1:5" s="643" customFormat="1" x14ac:dyDescent="0.2">
      <c r="A318" s="1058"/>
      <c r="B318" s="645" t="s">
        <v>693</v>
      </c>
      <c r="C318" s="646">
        <v>800</v>
      </c>
      <c r="D318" s="646">
        <v>800</v>
      </c>
      <c r="E318" s="647">
        <f t="shared" si="6"/>
        <v>100</v>
      </c>
    </row>
    <row r="319" spans="1:5" s="643" customFormat="1" ht="25.5" x14ac:dyDescent="0.2">
      <c r="A319" s="1058"/>
      <c r="B319" s="645" t="s">
        <v>694</v>
      </c>
      <c r="C319" s="646">
        <v>150</v>
      </c>
      <c r="D319" s="646">
        <v>150</v>
      </c>
      <c r="E319" s="647">
        <f t="shared" si="6"/>
        <v>100</v>
      </c>
    </row>
    <row r="320" spans="1:5" s="643" customFormat="1" x14ac:dyDescent="0.2">
      <c r="A320" s="1058"/>
      <c r="B320" s="645" t="s">
        <v>695</v>
      </c>
      <c r="C320" s="646">
        <v>700</v>
      </c>
      <c r="D320" s="646">
        <v>700</v>
      </c>
      <c r="E320" s="647">
        <f t="shared" si="6"/>
        <v>100</v>
      </c>
    </row>
    <row r="321" spans="1:5" s="643" customFormat="1" x14ac:dyDescent="0.2">
      <c r="A321" s="1058"/>
      <c r="B321" s="645" t="s">
        <v>4397</v>
      </c>
      <c r="C321" s="646">
        <v>3000</v>
      </c>
      <c r="D321" s="646">
        <v>3000</v>
      </c>
      <c r="E321" s="647">
        <f t="shared" si="6"/>
        <v>100</v>
      </c>
    </row>
    <row r="322" spans="1:5" s="643" customFormat="1" ht="27.75" customHeight="1" x14ac:dyDescent="0.2">
      <c r="A322" s="1058"/>
      <c r="B322" s="645" t="s">
        <v>696</v>
      </c>
      <c r="C322" s="646">
        <v>186</v>
      </c>
      <c r="D322" s="646">
        <v>186</v>
      </c>
      <c r="E322" s="647">
        <f t="shared" si="6"/>
        <v>100</v>
      </c>
    </row>
    <row r="323" spans="1:5" s="643" customFormat="1" x14ac:dyDescent="0.2">
      <c r="A323" s="1058"/>
      <c r="B323" s="645" t="s">
        <v>697</v>
      </c>
      <c r="C323" s="646">
        <v>25.95</v>
      </c>
      <c r="D323" s="646">
        <v>25.945</v>
      </c>
      <c r="E323" s="647">
        <f t="shared" si="6"/>
        <v>99.980732177263974</v>
      </c>
    </row>
    <row r="324" spans="1:5" s="643" customFormat="1" x14ac:dyDescent="0.2">
      <c r="A324" s="1058"/>
      <c r="B324" s="645" t="s">
        <v>4398</v>
      </c>
      <c r="C324" s="646">
        <v>200</v>
      </c>
      <c r="D324" s="646">
        <v>200</v>
      </c>
      <c r="E324" s="647">
        <f t="shared" si="6"/>
        <v>100</v>
      </c>
    </row>
    <row r="325" spans="1:5" s="643" customFormat="1" x14ac:dyDescent="0.2">
      <c r="A325" s="1058"/>
      <c r="B325" s="645" t="s">
        <v>698</v>
      </c>
      <c r="C325" s="646">
        <v>200</v>
      </c>
      <c r="D325" s="646">
        <v>200</v>
      </c>
      <c r="E325" s="647">
        <f t="shared" si="6"/>
        <v>100</v>
      </c>
    </row>
    <row r="326" spans="1:5" s="643" customFormat="1" x14ac:dyDescent="0.2">
      <c r="A326" s="1058"/>
      <c r="B326" s="645" t="s">
        <v>541</v>
      </c>
      <c r="C326" s="646">
        <v>925</v>
      </c>
      <c r="D326" s="646">
        <v>875</v>
      </c>
      <c r="E326" s="647">
        <f t="shared" si="6"/>
        <v>94.594594594594597</v>
      </c>
    </row>
    <row r="327" spans="1:5" s="643" customFormat="1" x14ac:dyDescent="0.2">
      <c r="A327" s="1058"/>
      <c r="B327" s="645" t="s">
        <v>4399</v>
      </c>
      <c r="C327" s="646">
        <v>95</v>
      </c>
      <c r="D327" s="646">
        <v>95</v>
      </c>
      <c r="E327" s="647">
        <f t="shared" si="6"/>
        <v>100</v>
      </c>
    </row>
    <row r="328" spans="1:5" s="643" customFormat="1" x14ac:dyDescent="0.2">
      <c r="A328" s="1058"/>
      <c r="B328" s="645" t="s">
        <v>701</v>
      </c>
      <c r="C328" s="646">
        <v>250</v>
      </c>
      <c r="D328" s="646">
        <v>250</v>
      </c>
      <c r="E328" s="647">
        <f t="shared" si="6"/>
        <v>100</v>
      </c>
    </row>
    <row r="329" spans="1:5" s="643" customFormat="1" x14ac:dyDescent="0.2">
      <c r="A329" s="1058"/>
      <c r="B329" s="645" t="s">
        <v>2647</v>
      </c>
      <c r="C329" s="646">
        <v>195</v>
      </c>
      <c r="D329" s="646">
        <v>195</v>
      </c>
      <c r="E329" s="647">
        <f t="shared" ref="E329:E393" si="8">D329/C329*100</f>
        <v>100</v>
      </c>
    </row>
    <row r="330" spans="1:5" s="643" customFormat="1" x14ac:dyDescent="0.2">
      <c r="A330" s="1058"/>
      <c r="B330" s="645" t="s">
        <v>738</v>
      </c>
      <c r="C330" s="646">
        <v>100</v>
      </c>
      <c r="D330" s="646">
        <v>100</v>
      </c>
      <c r="E330" s="647">
        <f t="shared" si="8"/>
        <v>100</v>
      </c>
    </row>
    <row r="331" spans="1:5" s="643" customFormat="1" x14ac:dyDescent="0.2">
      <c r="A331" s="1058"/>
      <c r="B331" s="645" t="s">
        <v>4400</v>
      </c>
      <c r="C331" s="646">
        <v>3000</v>
      </c>
      <c r="D331" s="646">
        <v>3000</v>
      </c>
      <c r="E331" s="647">
        <f t="shared" si="8"/>
        <v>100</v>
      </c>
    </row>
    <row r="332" spans="1:5" s="643" customFormat="1" ht="27.75" customHeight="1" x14ac:dyDescent="0.2">
      <c r="A332" s="1058"/>
      <c r="B332" s="645" t="s">
        <v>4401</v>
      </c>
      <c r="C332" s="646">
        <v>82.5</v>
      </c>
      <c r="D332" s="646">
        <v>82.5</v>
      </c>
      <c r="E332" s="647">
        <f t="shared" si="8"/>
        <v>100</v>
      </c>
    </row>
    <row r="333" spans="1:5" s="643" customFormat="1" x14ac:dyDescent="0.2">
      <c r="A333" s="1058"/>
      <c r="B333" s="645" t="s">
        <v>4402</v>
      </c>
      <c r="C333" s="646">
        <v>50</v>
      </c>
      <c r="D333" s="646">
        <v>50</v>
      </c>
      <c r="E333" s="647">
        <f t="shared" si="8"/>
        <v>100</v>
      </c>
    </row>
    <row r="334" spans="1:5" s="643" customFormat="1" x14ac:dyDescent="0.2">
      <c r="A334" s="1058"/>
      <c r="B334" s="645" t="s">
        <v>4403</v>
      </c>
      <c r="C334" s="646">
        <v>90</v>
      </c>
      <c r="D334" s="646">
        <v>90</v>
      </c>
      <c r="E334" s="647">
        <f t="shared" si="8"/>
        <v>100</v>
      </c>
    </row>
    <row r="335" spans="1:5" s="643" customFormat="1" x14ac:dyDescent="0.2">
      <c r="A335" s="1058"/>
      <c r="B335" s="645" t="s">
        <v>2700</v>
      </c>
      <c r="C335" s="646">
        <v>50</v>
      </c>
      <c r="D335" s="646">
        <v>50</v>
      </c>
      <c r="E335" s="647">
        <f t="shared" si="8"/>
        <v>100</v>
      </c>
    </row>
    <row r="336" spans="1:5" s="643" customFormat="1" ht="27.75" customHeight="1" x14ac:dyDescent="0.2">
      <c r="A336" s="1058"/>
      <c r="B336" s="645" t="s">
        <v>703</v>
      </c>
      <c r="C336" s="646">
        <v>70</v>
      </c>
      <c r="D336" s="646">
        <v>70</v>
      </c>
      <c r="E336" s="647">
        <f t="shared" si="8"/>
        <v>100</v>
      </c>
    </row>
    <row r="337" spans="1:5" s="643" customFormat="1" x14ac:dyDescent="0.2">
      <c r="A337" s="1058"/>
      <c r="B337" s="645" t="s">
        <v>704</v>
      </c>
      <c r="C337" s="646">
        <v>150</v>
      </c>
      <c r="D337" s="646">
        <v>150</v>
      </c>
      <c r="E337" s="647">
        <f t="shared" si="8"/>
        <v>100</v>
      </c>
    </row>
    <row r="338" spans="1:5" s="643" customFormat="1" x14ac:dyDescent="0.2">
      <c r="A338" s="1058"/>
      <c r="B338" s="645" t="s">
        <v>4404</v>
      </c>
      <c r="C338" s="646">
        <v>199.89</v>
      </c>
      <c r="D338" s="646">
        <v>199.8836</v>
      </c>
      <c r="E338" s="647">
        <f t="shared" si="8"/>
        <v>99.996798239031477</v>
      </c>
    </row>
    <row r="339" spans="1:5" s="643" customFormat="1" ht="27.75" customHeight="1" x14ac:dyDescent="0.2">
      <c r="A339" s="1058"/>
      <c r="B339" s="645" t="s">
        <v>678</v>
      </c>
      <c r="C339" s="646">
        <v>500</v>
      </c>
      <c r="D339" s="646">
        <v>500</v>
      </c>
      <c r="E339" s="647">
        <f t="shared" si="8"/>
        <v>100</v>
      </c>
    </row>
    <row r="340" spans="1:5" s="643" customFormat="1" ht="27.75" customHeight="1" x14ac:dyDescent="0.2">
      <c r="A340" s="1058"/>
      <c r="B340" s="645" t="s">
        <v>705</v>
      </c>
      <c r="C340" s="646">
        <v>400</v>
      </c>
      <c r="D340" s="646">
        <v>400</v>
      </c>
      <c r="E340" s="647">
        <f t="shared" si="8"/>
        <v>100</v>
      </c>
    </row>
    <row r="341" spans="1:5" s="643" customFormat="1" ht="38.25" x14ac:dyDescent="0.2">
      <c r="A341" s="1058"/>
      <c r="B341" s="645" t="s">
        <v>706</v>
      </c>
      <c r="C341" s="646">
        <v>600</v>
      </c>
      <c r="D341" s="646">
        <v>300</v>
      </c>
      <c r="E341" s="647">
        <f t="shared" si="8"/>
        <v>50</v>
      </c>
    </row>
    <row r="342" spans="1:5" s="643" customFormat="1" ht="27.75" customHeight="1" x14ac:dyDescent="0.2">
      <c r="A342" s="1058"/>
      <c r="B342" s="645" t="s">
        <v>707</v>
      </c>
      <c r="C342" s="646">
        <v>3000</v>
      </c>
      <c r="D342" s="646">
        <v>3000</v>
      </c>
      <c r="E342" s="647">
        <f t="shared" si="8"/>
        <v>100</v>
      </c>
    </row>
    <row r="343" spans="1:5" s="643" customFormat="1" x14ac:dyDescent="0.2">
      <c r="A343" s="1058"/>
      <c r="B343" s="645" t="s">
        <v>4405</v>
      </c>
      <c r="C343" s="646">
        <v>50</v>
      </c>
      <c r="D343" s="646">
        <v>50</v>
      </c>
      <c r="E343" s="647">
        <f t="shared" si="8"/>
        <v>100</v>
      </c>
    </row>
    <row r="344" spans="1:5" s="643" customFormat="1" x14ac:dyDescent="0.2">
      <c r="A344" s="1058"/>
      <c r="B344" s="645" t="s">
        <v>4406</v>
      </c>
      <c r="C344" s="646">
        <v>60</v>
      </c>
      <c r="D344" s="646">
        <v>60</v>
      </c>
      <c r="E344" s="647">
        <f t="shared" si="8"/>
        <v>100</v>
      </c>
    </row>
    <row r="345" spans="1:5" s="643" customFormat="1" x14ac:dyDescent="0.2">
      <c r="A345" s="1058"/>
      <c r="B345" s="645" t="s">
        <v>4407</v>
      </c>
      <c r="C345" s="646">
        <v>100</v>
      </c>
      <c r="D345" s="646">
        <v>100</v>
      </c>
      <c r="E345" s="647">
        <f t="shared" si="8"/>
        <v>100</v>
      </c>
    </row>
    <row r="346" spans="1:5" s="643" customFormat="1" x14ac:dyDescent="0.2">
      <c r="A346" s="1058"/>
      <c r="B346" s="645" t="s">
        <v>4408</v>
      </c>
      <c r="C346" s="646">
        <v>140</v>
      </c>
      <c r="D346" s="646">
        <v>140</v>
      </c>
      <c r="E346" s="647">
        <f t="shared" si="8"/>
        <v>100</v>
      </c>
    </row>
    <row r="347" spans="1:5" s="643" customFormat="1" x14ac:dyDescent="0.2">
      <c r="A347" s="1058"/>
      <c r="B347" s="645" t="s">
        <v>708</v>
      </c>
      <c r="C347" s="646">
        <v>500</v>
      </c>
      <c r="D347" s="646">
        <v>500</v>
      </c>
      <c r="E347" s="647">
        <f t="shared" si="8"/>
        <v>100</v>
      </c>
    </row>
    <row r="348" spans="1:5" s="643" customFormat="1" x14ac:dyDescent="0.2">
      <c r="A348" s="1058"/>
      <c r="B348" s="645" t="s">
        <v>709</v>
      </c>
      <c r="C348" s="646">
        <v>200</v>
      </c>
      <c r="D348" s="646">
        <v>200</v>
      </c>
      <c r="E348" s="647">
        <f t="shared" si="8"/>
        <v>100</v>
      </c>
    </row>
    <row r="349" spans="1:5" s="643" customFormat="1" x14ac:dyDescent="0.2">
      <c r="A349" s="1058"/>
      <c r="B349" s="645" t="s">
        <v>710</v>
      </c>
      <c r="C349" s="646">
        <v>900</v>
      </c>
      <c r="D349" s="646">
        <v>900</v>
      </c>
      <c r="E349" s="647">
        <f t="shared" si="8"/>
        <v>100</v>
      </c>
    </row>
    <row r="350" spans="1:5" s="643" customFormat="1" ht="27.75" customHeight="1" x14ac:dyDescent="0.2">
      <c r="A350" s="1058"/>
      <c r="B350" s="645" t="s">
        <v>711</v>
      </c>
      <c r="C350" s="646">
        <v>6000</v>
      </c>
      <c r="D350" s="646">
        <v>5600</v>
      </c>
      <c r="E350" s="647">
        <f t="shared" si="8"/>
        <v>93.333333333333329</v>
      </c>
    </row>
    <row r="351" spans="1:5" s="643" customFormat="1" x14ac:dyDescent="0.2">
      <c r="A351" s="1058"/>
      <c r="B351" s="645" t="s">
        <v>712</v>
      </c>
      <c r="C351" s="646">
        <v>900</v>
      </c>
      <c r="D351" s="646">
        <v>900</v>
      </c>
      <c r="E351" s="647">
        <f t="shared" si="8"/>
        <v>100</v>
      </c>
    </row>
    <row r="352" spans="1:5" s="643" customFormat="1" x14ac:dyDescent="0.2">
      <c r="A352" s="1058"/>
      <c r="B352" s="645" t="s">
        <v>2910</v>
      </c>
      <c r="C352" s="646">
        <v>80</v>
      </c>
      <c r="D352" s="646">
        <v>80</v>
      </c>
      <c r="E352" s="647">
        <f t="shared" si="8"/>
        <v>100</v>
      </c>
    </row>
    <row r="353" spans="1:5" s="643" customFormat="1" x14ac:dyDescent="0.2">
      <c r="A353" s="1058"/>
      <c r="B353" s="645" t="s">
        <v>4409</v>
      </c>
      <c r="C353" s="646">
        <v>200</v>
      </c>
      <c r="D353" s="646">
        <v>200</v>
      </c>
      <c r="E353" s="647">
        <f t="shared" si="8"/>
        <v>100</v>
      </c>
    </row>
    <row r="354" spans="1:5" s="643" customFormat="1" x14ac:dyDescent="0.2">
      <c r="A354" s="1058"/>
      <c r="B354" s="645" t="s">
        <v>4410</v>
      </c>
      <c r="C354" s="646">
        <v>100</v>
      </c>
      <c r="D354" s="646">
        <v>100</v>
      </c>
      <c r="E354" s="647">
        <f t="shared" si="8"/>
        <v>100</v>
      </c>
    </row>
    <row r="355" spans="1:5" s="643" customFormat="1" x14ac:dyDescent="0.2">
      <c r="A355" s="1058"/>
      <c r="B355" s="645" t="s">
        <v>713</v>
      </c>
      <c r="C355" s="646">
        <v>500</v>
      </c>
      <c r="D355" s="646">
        <v>500</v>
      </c>
      <c r="E355" s="647">
        <f t="shared" si="8"/>
        <v>100</v>
      </c>
    </row>
    <row r="356" spans="1:5" s="643" customFormat="1" x14ac:dyDescent="0.2">
      <c r="A356" s="1058"/>
      <c r="B356" s="645" t="s">
        <v>2915</v>
      </c>
      <c r="C356" s="646">
        <v>200</v>
      </c>
      <c r="D356" s="646">
        <v>200</v>
      </c>
      <c r="E356" s="647">
        <f t="shared" si="8"/>
        <v>100</v>
      </c>
    </row>
    <row r="357" spans="1:5" s="643" customFormat="1" x14ac:dyDescent="0.2">
      <c r="A357" s="1058"/>
      <c r="B357" s="645" t="s">
        <v>4411</v>
      </c>
      <c r="C357" s="646">
        <v>160</v>
      </c>
      <c r="D357" s="646">
        <v>160</v>
      </c>
      <c r="E357" s="647">
        <f t="shared" si="8"/>
        <v>100</v>
      </c>
    </row>
    <row r="358" spans="1:5" s="643" customFormat="1" ht="27.75" customHeight="1" x14ac:dyDescent="0.2">
      <c r="A358" s="1058"/>
      <c r="B358" s="645" t="s">
        <v>714</v>
      </c>
      <c r="C358" s="646">
        <v>200</v>
      </c>
      <c r="D358" s="646">
        <v>200</v>
      </c>
      <c r="E358" s="647">
        <f t="shared" si="8"/>
        <v>100</v>
      </c>
    </row>
    <row r="359" spans="1:5" s="643" customFormat="1" x14ac:dyDescent="0.2">
      <c r="A359" s="1058"/>
      <c r="B359" s="645" t="s">
        <v>715</v>
      </c>
      <c r="C359" s="646">
        <v>30</v>
      </c>
      <c r="D359" s="646">
        <v>30</v>
      </c>
      <c r="E359" s="647">
        <f t="shared" si="8"/>
        <v>100</v>
      </c>
    </row>
    <row r="360" spans="1:5" s="643" customFormat="1" ht="27.75" customHeight="1" x14ac:dyDescent="0.2">
      <c r="A360" s="1058"/>
      <c r="B360" s="645" t="s">
        <v>716</v>
      </c>
      <c r="C360" s="646">
        <v>300</v>
      </c>
      <c r="D360" s="646">
        <v>300</v>
      </c>
      <c r="E360" s="647">
        <f t="shared" si="8"/>
        <v>100</v>
      </c>
    </row>
    <row r="361" spans="1:5" s="643" customFormat="1" x14ac:dyDescent="0.2">
      <c r="A361" s="1058"/>
      <c r="B361" s="645" t="s">
        <v>4412</v>
      </c>
      <c r="C361" s="646">
        <v>150</v>
      </c>
      <c r="D361" s="646">
        <v>150</v>
      </c>
      <c r="E361" s="647">
        <f t="shared" si="8"/>
        <v>100</v>
      </c>
    </row>
    <row r="362" spans="1:5" s="643" customFormat="1" ht="27.75" customHeight="1" x14ac:dyDescent="0.2">
      <c r="A362" s="1058"/>
      <c r="B362" s="645" t="s">
        <v>2951</v>
      </c>
      <c r="C362" s="646">
        <v>64.900000000000006</v>
      </c>
      <c r="D362" s="646">
        <v>64.900000000000006</v>
      </c>
      <c r="E362" s="647">
        <f t="shared" si="8"/>
        <v>100</v>
      </c>
    </row>
    <row r="363" spans="1:5" s="643" customFormat="1" ht="27.75" customHeight="1" x14ac:dyDescent="0.2">
      <c r="A363" s="1058"/>
      <c r="B363" s="645" t="s">
        <v>4413</v>
      </c>
      <c r="C363" s="646">
        <v>40</v>
      </c>
      <c r="D363" s="646">
        <v>40</v>
      </c>
      <c r="E363" s="647">
        <f t="shared" si="8"/>
        <v>100</v>
      </c>
    </row>
    <row r="364" spans="1:5" s="643" customFormat="1" ht="27.75" customHeight="1" x14ac:dyDescent="0.2">
      <c r="A364" s="1058"/>
      <c r="B364" s="645" t="s">
        <v>719</v>
      </c>
      <c r="C364" s="646">
        <v>200</v>
      </c>
      <c r="D364" s="646">
        <v>200</v>
      </c>
      <c r="E364" s="647">
        <f t="shared" si="8"/>
        <v>100</v>
      </c>
    </row>
    <row r="365" spans="1:5" s="643" customFormat="1" ht="27.75" customHeight="1" x14ac:dyDescent="0.2">
      <c r="A365" s="1058"/>
      <c r="B365" s="645" t="s">
        <v>2954</v>
      </c>
      <c r="C365" s="646">
        <v>50</v>
      </c>
      <c r="D365" s="646">
        <v>50</v>
      </c>
      <c r="E365" s="647">
        <f t="shared" si="8"/>
        <v>100</v>
      </c>
    </row>
    <row r="366" spans="1:5" s="643" customFormat="1" x14ac:dyDescent="0.2">
      <c r="A366" s="1058"/>
      <c r="B366" s="645" t="s">
        <v>4414</v>
      </c>
      <c r="C366" s="646">
        <v>400</v>
      </c>
      <c r="D366" s="646">
        <v>400</v>
      </c>
      <c r="E366" s="647">
        <f t="shared" si="8"/>
        <v>100</v>
      </c>
    </row>
    <row r="367" spans="1:5" s="643" customFormat="1" ht="25.5" x14ac:dyDescent="0.2">
      <c r="A367" s="1058"/>
      <c r="B367" s="645" t="s">
        <v>720</v>
      </c>
      <c r="C367" s="646">
        <v>600</v>
      </c>
      <c r="D367" s="646">
        <v>600</v>
      </c>
      <c r="E367" s="647">
        <f t="shared" si="8"/>
        <v>100</v>
      </c>
    </row>
    <row r="368" spans="1:5" s="643" customFormat="1" ht="27.75" customHeight="1" x14ac:dyDescent="0.2">
      <c r="A368" s="1058"/>
      <c r="B368" s="645" t="s">
        <v>721</v>
      </c>
      <c r="C368" s="646">
        <v>300</v>
      </c>
      <c r="D368" s="646">
        <v>300</v>
      </c>
      <c r="E368" s="647">
        <f t="shared" si="8"/>
        <v>100</v>
      </c>
    </row>
    <row r="369" spans="1:5" s="643" customFormat="1" ht="25.5" x14ac:dyDescent="0.2">
      <c r="A369" s="1058"/>
      <c r="B369" s="645" t="s">
        <v>722</v>
      </c>
      <c r="C369" s="646">
        <v>200</v>
      </c>
      <c r="D369" s="646">
        <v>200</v>
      </c>
      <c r="E369" s="647">
        <f t="shared" si="8"/>
        <v>100</v>
      </c>
    </row>
    <row r="370" spans="1:5" s="643" customFormat="1" x14ac:dyDescent="0.2">
      <c r="A370" s="1058"/>
      <c r="B370" s="645" t="s">
        <v>4415</v>
      </c>
      <c r="C370" s="646">
        <v>50</v>
      </c>
      <c r="D370" s="646">
        <v>50</v>
      </c>
      <c r="E370" s="647">
        <f t="shared" si="8"/>
        <v>100</v>
      </c>
    </row>
    <row r="371" spans="1:5" s="643" customFormat="1" ht="27.75" customHeight="1" x14ac:dyDescent="0.2">
      <c r="A371" s="1058"/>
      <c r="B371" s="645" t="s">
        <v>723</v>
      </c>
      <c r="C371" s="646">
        <v>150</v>
      </c>
      <c r="D371" s="646">
        <v>150</v>
      </c>
      <c r="E371" s="647">
        <f t="shared" si="8"/>
        <v>100</v>
      </c>
    </row>
    <row r="372" spans="1:5" s="643" customFormat="1" ht="27.75" customHeight="1" x14ac:dyDescent="0.2">
      <c r="A372" s="1058"/>
      <c r="B372" s="645" t="s">
        <v>724</v>
      </c>
      <c r="C372" s="646">
        <v>200</v>
      </c>
      <c r="D372" s="646">
        <v>200</v>
      </c>
      <c r="E372" s="647">
        <f t="shared" si="8"/>
        <v>100</v>
      </c>
    </row>
    <row r="373" spans="1:5" s="643" customFormat="1" ht="25.5" x14ac:dyDescent="0.2">
      <c r="A373" s="1058"/>
      <c r="B373" s="645" t="s">
        <v>4416</v>
      </c>
      <c r="C373" s="646">
        <v>33</v>
      </c>
      <c r="D373" s="646">
        <v>33</v>
      </c>
      <c r="E373" s="647">
        <f t="shared" si="8"/>
        <v>100</v>
      </c>
    </row>
    <row r="374" spans="1:5" s="643" customFormat="1" ht="25.5" x14ac:dyDescent="0.2">
      <c r="A374" s="1058"/>
      <c r="B374" s="645" t="s">
        <v>726</v>
      </c>
      <c r="C374" s="646">
        <v>200</v>
      </c>
      <c r="D374" s="646">
        <v>200</v>
      </c>
      <c r="E374" s="647">
        <f t="shared" si="8"/>
        <v>100</v>
      </c>
    </row>
    <row r="375" spans="1:5" s="643" customFormat="1" x14ac:dyDescent="0.2">
      <c r="A375" s="1058"/>
      <c r="B375" s="645" t="s">
        <v>4417</v>
      </c>
      <c r="C375" s="646">
        <v>200</v>
      </c>
      <c r="D375" s="646">
        <v>200</v>
      </c>
      <c r="E375" s="647">
        <f t="shared" si="8"/>
        <v>100</v>
      </c>
    </row>
    <row r="376" spans="1:5" s="643" customFormat="1" x14ac:dyDescent="0.2">
      <c r="A376" s="1058"/>
      <c r="B376" s="645" t="s">
        <v>4418</v>
      </c>
      <c r="C376" s="646">
        <v>1000</v>
      </c>
      <c r="D376" s="646">
        <v>1000</v>
      </c>
      <c r="E376" s="647">
        <f t="shared" si="8"/>
        <v>100</v>
      </c>
    </row>
    <row r="377" spans="1:5" s="643" customFormat="1" x14ac:dyDescent="0.2">
      <c r="A377" s="1058"/>
      <c r="B377" s="645" t="s">
        <v>4419</v>
      </c>
      <c r="C377" s="646">
        <v>3000</v>
      </c>
      <c r="D377" s="646">
        <v>0</v>
      </c>
      <c r="E377" s="647">
        <f t="shared" si="8"/>
        <v>0</v>
      </c>
    </row>
    <row r="378" spans="1:5" s="643" customFormat="1" ht="41.25" customHeight="1" x14ac:dyDescent="0.2">
      <c r="A378" s="1058"/>
      <c r="B378" s="645" t="s">
        <v>727</v>
      </c>
      <c r="C378" s="646">
        <v>200</v>
      </c>
      <c r="D378" s="646">
        <v>200</v>
      </c>
      <c r="E378" s="647">
        <f t="shared" si="8"/>
        <v>100</v>
      </c>
    </row>
    <row r="379" spans="1:5" s="643" customFormat="1" x14ac:dyDescent="0.2">
      <c r="A379" s="1058"/>
      <c r="B379" s="645" t="s">
        <v>3017</v>
      </c>
      <c r="C379" s="646">
        <v>200</v>
      </c>
      <c r="D379" s="646">
        <v>200</v>
      </c>
      <c r="E379" s="647">
        <f t="shared" si="8"/>
        <v>100</v>
      </c>
    </row>
    <row r="380" spans="1:5" s="643" customFormat="1" ht="27.75" customHeight="1" x14ac:dyDescent="0.2">
      <c r="A380" s="1058"/>
      <c r="B380" s="645" t="s">
        <v>4420</v>
      </c>
      <c r="C380" s="646">
        <v>200</v>
      </c>
      <c r="D380" s="646">
        <v>200</v>
      </c>
      <c r="E380" s="647">
        <f t="shared" si="8"/>
        <v>100</v>
      </c>
    </row>
    <row r="381" spans="1:5" s="643" customFormat="1" x14ac:dyDescent="0.2">
      <c r="A381" s="1058"/>
      <c r="B381" s="645" t="s">
        <v>3020</v>
      </c>
      <c r="C381" s="646">
        <v>200</v>
      </c>
      <c r="D381" s="646">
        <v>200</v>
      </c>
      <c r="E381" s="647">
        <f t="shared" si="8"/>
        <v>100</v>
      </c>
    </row>
    <row r="382" spans="1:5" s="643" customFormat="1" x14ac:dyDescent="0.2">
      <c r="A382" s="644" t="s">
        <v>728</v>
      </c>
      <c r="B382" s="645" t="s">
        <v>729</v>
      </c>
      <c r="C382" s="646">
        <v>34787.199999999997</v>
      </c>
      <c r="D382" s="646">
        <v>34787.199999999997</v>
      </c>
      <c r="E382" s="647">
        <f t="shared" si="8"/>
        <v>100</v>
      </c>
    </row>
    <row r="383" spans="1:5" s="643" customFormat="1" x14ac:dyDescent="0.2">
      <c r="A383" s="1057" t="s">
        <v>730</v>
      </c>
      <c r="B383" s="645" t="s">
        <v>731</v>
      </c>
      <c r="C383" s="646">
        <v>50</v>
      </c>
      <c r="D383" s="646">
        <v>50</v>
      </c>
      <c r="E383" s="647">
        <f t="shared" si="8"/>
        <v>100</v>
      </c>
    </row>
    <row r="384" spans="1:5" s="643" customFormat="1" x14ac:dyDescent="0.2">
      <c r="A384" s="1058"/>
      <c r="B384" s="645" t="s">
        <v>732</v>
      </c>
      <c r="C384" s="646">
        <v>70</v>
      </c>
      <c r="D384" s="646">
        <v>70</v>
      </c>
      <c r="E384" s="647">
        <f t="shared" si="8"/>
        <v>100</v>
      </c>
    </row>
    <row r="385" spans="1:5" s="643" customFormat="1" x14ac:dyDescent="0.2">
      <c r="A385" s="1058"/>
      <c r="B385" s="645" t="s">
        <v>682</v>
      </c>
      <c r="C385" s="646">
        <v>33</v>
      </c>
      <c r="D385" s="646">
        <v>33</v>
      </c>
      <c r="E385" s="647">
        <f t="shared" si="8"/>
        <v>100</v>
      </c>
    </row>
    <row r="386" spans="1:5" s="643" customFormat="1" x14ac:dyDescent="0.2">
      <c r="A386" s="1058"/>
      <c r="B386" s="645" t="s">
        <v>517</v>
      </c>
      <c r="C386" s="646">
        <v>7.2</v>
      </c>
      <c r="D386" s="646">
        <v>7.2</v>
      </c>
      <c r="E386" s="647">
        <f t="shared" si="8"/>
        <v>100</v>
      </c>
    </row>
    <row r="387" spans="1:5" s="643" customFormat="1" ht="27.75" customHeight="1" x14ac:dyDescent="0.2">
      <c r="A387" s="651" t="s">
        <v>733</v>
      </c>
      <c r="B387" s="645" t="s">
        <v>734</v>
      </c>
      <c r="C387" s="646">
        <v>50</v>
      </c>
      <c r="D387" s="646">
        <v>50</v>
      </c>
      <c r="E387" s="647">
        <f t="shared" si="8"/>
        <v>100</v>
      </c>
    </row>
    <row r="388" spans="1:5" s="643" customFormat="1" x14ac:dyDescent="0.2">
      <c r="A388" s="1057" t="s">
        <v>736</v>
      </c>
      <c r="B388" s="645" t="s">
        <v>697</v>
      </c>
      <c r="C388" s="646">
        <v>33.9</v>
      </c>
      <c r="D388" s="646">
        <v>0</v>
      </c>
      <c r="E388" s="647">
        <f t="shared" si="8"/>
        <v>0</v>
      </c>
    </row>
    <row r="389" spans="1:5" s="643" customFormat="1" x14ac:dyDescent="0.2">
      <c r="A389" s="1058"/>
      <c r="B389" s="645" t="s">
        <v>2668</v>
      </c>
      <c r="C389" s="646">
        <v>60</v>
      </c>
      <c r="D389" s="646">
        <v>60</v>
      </c>
      <c r="E389" s="647">
        <f t="shared" si="8"/>
        <v>100</v>
      </c>
    </row>
    <row r="390" spans="1:5" s="643" customFormat="1" x14ac:dyDescent="0.2">
      <c r="A390" s="1058"/>
      <c r="B390" s="645" t="s">
        <v>2689</v>
      </c>
      <c r="C390" s="646">
        <v>155</v>
      </c>
      <c r="D390" s="646">
        <v>155</v>
      </c>
      <c r="E390" s="647">
        <f t="shared" si="8"/>
        <v>100</v>
      </c>
    </row>
    <row r="391" spans="1:5" s="643" customFormat="1" ht="27.75" customHeight="1" x14ac:dyDescent="0.2">
      <c r="A391" s="1058"/>
      <c r="B391" s="645" t="s">
        <v>4421</v>
      </c>
      <c r="C391" s="646">
        <v>100</v>
      </c>
      <c r="D391" s="646">
        <v>100</v>
      </c>
      <c r="E391" s="647">
        <f t="shared" si="8"/>
        <v>100</v>
      </c>
    </row>
    <row r="392" spans="1:5" s="643" customFormat="1" x14ac:dyDescent="0.2">
      <c r="A392" s="1058"/>
      <c r="B392" s="645" t="s">
        <v>741</v>
      </c>
      <c r="C392" s="646">
        <v>254</v>
      </c>
      <c r="D392" s="646">
        <v>254</v>
      </c>
      <c r="E392" s="647">
        <f t="shared" si="8"/>
        <v>100</v>
      </c>
    </row>
    <row r="393" spans="1:5" s="643" customFormat="1" ht="25.5" x14ac:dyDescent="0.2">
      <c r="A393" s="1058"/>
      <c r="B393" s="645" t="s">
        <v>564</v>
      </c>
      <c r="C393" s="646">
        <v>1000</v>
      </c>
      <c r="D393" s="646">
        <v>1000</v>
      </c>
      <c r="E393" s="647">
        <f t="shared" si="8"/>
        <v>100</v>
      </c>
    </row>
    <row r="394" spans="1:5" s="643" customFormat="1" x14ac:dyDescent="0.2">
      <c r="A394" s="1058"/>
      <c r="B394" s="645" t="s">
        <v>2237</v>
      </c>
      <c r="C394" s="646">
        <v>60</v>
      </c>
      <c r="D394" s="646">
        <v>60</v>
      </c>
      <c r="E394" s="647">
        <f t="shared" ref="E394:E451" si="9">D394/C394*100</f>
        <v>100</v>
      </c>
    </row>
    <row r="395" spans="1:5" s="643" customFormat="1" x14ac:dyDescent="0.2">
      <c r="A395" s="1058"/>
      <c r="B395" s="645" t="s">
        <v>4422</v>
      </c>
      <c r="C395" s="646">
        <v>140.74</v>
      </c>
      <c r="D395" s="646">
        <v>140.73500000000001</v>
      </c>
      <c r="E395" s="647">
        <f t="shared" si="9"/>
        <v>99.996447349722899</v>
      </c>
    </row>
    <row r="396" spans="1:5" s="643" customFormat="1" ht="27.75" customHeight="1" x14ac:dyDescent="0.2">
      <c r="A396" s="1058"/>
      <c r="B396" s="645" t="s">
        <v>4423</v>
      </c>
      <c r="C396" s="646">
        <v>60</v>
      </c>
      <c r="D396" s="646">
        <v>60</v>
      </c>
      <c r="E396" s="647">
        <f t="shared" si="9"/>
        <v>100</v>
      </c>
    </row>
    <row r="397" spans="1:5" s="643" customFormat="1" x14ac:dyDescent="0.2">
      <c r="A397" s="1058"/>
      <c r="B397" s="645" t="s">
        <v>742</v>
      </c>
      <c r="C397" s="646">
        <v>200</v>
      </c>
      <c r="D397" s="646">
        <v>200</v>
      </c>
      <c r="E397" s="647">
        <f t="shared" si="9"/>
        <v>100</v>
      </c>
    </row>
    <row r="398" spans="1:5" s="643" customFormat="1" ht="27.75" customHeight="1" x14ac:dyDescent="0.2">
      <c r="A398" s="1057" t="s">
        <v>743</v>
      </c>
      <c r="B398" s="645" t="s">
        <v>686</v>
      </c>
      <c r="C398" s="646">
        <v>200</v>
      </c>
      <c r="D398" s="646">
        <v>200</v>
      </c>
      <c r="E398" s="647">
        <f>D398/C398*100</f>
        <v>100</v>
      </c>
    </row>
    <row r="399" spans="1:5" s="643" customFormat="1" x14ac:dyDescent="0.2">
      <c r="A399" s="1058"/>
      <c r="B399" s="645" t="s">
        <v>737</v>
      </c>
      <c r="C399" s="646">
        <v>80</v>
      </c>
      <c r="D399" s="646">
        <v>79.87</v>
      </c>
      <c r="E399" s="647">
        <f>D399/C399*100</f>
        <v>99.837500000000006</v>
      </c>
    </row>
    <row r="400" spans="1:5" s="643" customFormat="1" x14ac:dyDescent="0.2">
      <c r="A400" s="1058"/>
      <c r="B400" s="645" t="s">
        <v>4389</v>
      </c>
      <c r="C400" s="646">
        <v>30</v>
      </c>
      <c r="D400" s="646">
        <v>30</v>
      </c>
      <c r="E400" s="647">
        <f>D400/C400*100</f>
        <v>100</v>
      </c>
    </row>
    <row r="401" spans="1:5" s="643" customFormat="1" x14ac:dyDescent="0.2">
      <c r="A401" s="1058"/>
      <c r="B401" s="645" t="s">
        <v>2364</v>
      </c>
      <c r="C401" s="646">
        <v>200</v>
      </c>
      <c r="D401" s="646">
        <v>200</v>
      </c>
      <c r="E401" s="647">
        <f>D401/C401*100</f>
        <v>100</v>
      </c>
    </row>
    <row r="402" spans="1:5" s="643" customFormat="1" x14ac:dyDescent="0.2">
      <c r="A402" s="1058"/>
      <c r="B402" s="645" t="s">
        <v>4390</v>
      </c>
      <c r="C402" s="646">
        <v>190</v>
      </c>
      <c r="D402" s="646">
        <v>190</v>
      </c>
      <c r="E402" s="647">
        <f>D402/C402*100</f>
        <v>100</v>
      </c>
    </row>
    <row r="403" spans="1:5" s="643" customFormat="1" x14ac:dyDescent="0.2">
      <c r="A403" s="1045" t="s">
        <v>415</v>
      </c>
      <c r="B403" s="1046"/>
      <c r="C403" s="649">
        <f>SUM(C296:C402)</f>
        <v>99171.97</v>
      </c>
      <c r="D403" s="649">
        <f>SUM(D296:D402)</f>
        <v>77527.746429999999</v>
      </c>
      <c r="E403" s="650">
        <f t="shared" si="9"/>
        <v>78.175059374135657</v>
      </c>
    </row>
    <row r="404" spans="1:5" s="643" customFormat="1" ht="18" customHeight="1" x14ac:dyDescent="0.2">
      <c r="A404" s="1054" t="s">
        <v>748</v>
      </c>
      <c r="B404" s="1055"/>
      <c r="C404" s="1055"/>
      <c r="D404" s="1055"/>
      <c r="E404" s="1056"/>
    </row>
    <row r="405" spans="1:5" s="643" customFormat="1" x14ac:dyDescent="0.2">
      <c r="A405" s="1057" t="s">
        <v>749</v>
      </c>
      <c r="B405" s="645" t="s">
        <v>750</v>
      </c>
      <c r="C405" s="646">
        <v>50</v>
      </c>
      <c r="D405" s="646">
        <v>50</v>
      </c>
      <c r="E405" s="647">
        <f t="shared" si="9"/>
        <v>100</v>
      </c>
    </row>
    <row r="406" spans="1:5" s="643" customFormat="1" x14ac:dyDescent="0.2">
      <c r="A406" s="1059"/>
      <c r="B406" s="645" t="s">
        <v>448</v>
      </c>
      <c r="C406" s="646">
        <v>36</v>
      </c>
      <c r="D406" s="646">
        <v>36</v>
      </c>
      <c r="E406" s="647">
        <f t="shared" si="9"/>
        <v>100</v>
      </c>
    </row>
    <row r="407" spans="1:5" s="643" customFormat="1" x14ac:dyDescent="0.2">
      <c r="A407" s="644" t="s">
        <v>753</v>
      </c>
      <c r="B407" s="645" t="s">
        <v>655</v>
      </c>
      <c r="C407" s="646">
        <v>169</v>
      </c>
      <c r="D407" s="646">
        <v>169</v>
      </c>
      <c r="E407" s="647">
        <f t="shared" si="9"/>
        <v>100</v>
      </c>
    </row>
    <row r="408" spans="1:5" s="643" customFormat="1" x14ac:dyDescent="0.2">
      <c r="A408" s="644" t="s">
        <v>754</v>
      </c>
      <c r="B408" s="645" t="s">
        <v>517</v>
      </c>
      <c r="C408" s="646">
        <v>5000</v>
      </c>
      <c r="D408" s="646">
        <v>5000</v>
      </c>
      <c r="E408" s="647">
        <f t="shared" si="9"/>
        <v>100</v>
      </c>
    </row>
    <row r="409" spans="1:5" s="643" customFormat="1" ht="27.75" customHeight="1" x14ac:dyDescent="0.2">
      <c r="A409" s="651" t="s">
        <v>4427</v>
      </c>
      <c r="B409" s="645" t="s">
        <v>448</v>
      </c>
      <c r="C409" s="646">
        <v>350</v>
      </c>
      <c r="D409" s="646">
        <v>350</v>
      </c>
      <c r="E409" s="647">
        <f t="shared" si="9"/>
        <v>100</v>
      </c>
    </row>
    <row r="410" spans="1:5" s="643" customFormat="1" ht="27.75" customHeight="1" x14ac:dyDescent="0.2">
      <c r="A410" s="651" t="s">
        <v>756</v>
      </c>
      <c r="B410" s="645" t="s">
        <v>517</v>
      </c>
      <c r="C410" s="646">
        <v>722.7</v>
      </c>
      <c r="D410" s="646">
        <v>722.7</v>
      </c>
      <c r="E410" s="647">
        <f t="shared" si="9"/>
        <v>100</v>
      </c>
    </row>
    <row r="411" spans="1:5" s="643" customFormat="1" ht="25.5" x14ac:dyDescent="0.2">
      <c r="A411" s="1057" t="s">
        <v>757</v>
      </c>
      <c r="B411" s="645" t="s">
        <v>4424</v>
      </c>
      <c r="C411" s="646">
        <v>195</v>
      </c>
      <c r="D411" s="646">
        <v>195</v>
      </c>
      <c r="E411" s="647">
        <f t="shared" ref="E411:E419" si="10">D411/C411*100</f>
        <v>100</v>
      </c>
    </row>
    <row r="412" spans="1:5" s="643" customFormat="1" x14ac:dyDescent="0.2">
      <c r="A412" s="1058"/>
      <c r="B412" s="645" t="s">
        <v>4425</v>
      </c>
      <c r="C412" s="646">
        <v>75</v>
      </c>
      <c r="D412" s="646">
        <v>39.835000000000001</v>
      </c>
      <c r="E412" s="647">
        <f t="shared" si="10"/>
        <v>53.113333333333337</v>
      </c>
    </row>
    <row r="413" spans="1:5" s="643" customFormat="1" x14ac:dyDescent="0.2">
      <c r="A413" s="1058"/>
      <c r="B413" s="645" t="s">
        <v>2596</v>
      </c>
      <c r="C413" s="646">
        <v>130</v>
      </c>
      <c r="D413" s="646">
        <v>130</v>
      </c>
      <c r="E413" s="647">
        <f t="shared" si="10"/>
        <v>100</v>
      </c>
    </row>
    <row r="414" spans="1:5" s="643" customFormat="1" ht="27.75" customHeight="1" x14ac:dyDescent="0.2">
      <c r="A414" s="1058"/>
      <c r="B414" s="645" t="s">
        <v>758</v>
      </c>
      <c r="C414" s="646">
        <v>200</v>
      </c>
      <c r="D414" s="646">
        <v>200</v>
      </c>
      <c r="E414" s="647">
        <f t="shared" si="10"/>
        <v>100</v>
      </c>
    </row>
    <row r="415" spans="1:5" s="643" customFormat="1" x14ac:dyDescent="0.2">
      <c r="A415" s="1058"/>
      <c r="B415" s="645" t="s">
        <v>2637</v>
      </c>
      <c r="C415" s="646">
        <v>150</v>
      </c>
      <c r="D415" s="646">
        <v>150</v>
      </c>
      <c r="E415" s="647">
        <f t="shared" si="10"/>
        <v>100</v>
      </c>
    </row>
    <row r="416" spans="1:5" s="643" customFormat="1" ht="25.5" x14ac:dyDescent="0.2">
      <c r="A416" s="1058"/>
      <c r="B416" s="645" t="s">
        <v>576</v>
      </c>
      <c r="C416" s="646">
        <v>150</v>
      </c>
      <c r="D416" s="646">
        <v>0</v>
      </c>
      <c r="E416" s="647">
        <f t="shared" si="10"/>
        <v>0</v>
      </c>
    </row>
    <row r="417" spans="1:5" s="643" customFormat="1" x14ac:dyDescent="0.2">
      <c r="A417" s="1058"/>
      <c r="B417" s="645" t="s">
        <v>751</v>
      </c>
      <c r="C417" s="646">
        <v>200</v>
      </c>
      <c r="D417" s="646">
        <v>200</v>
      </c>
      <c r="E417" s="647">
        <f t="shared" si="10"/>
        <v>100</v>
      </c>
    </row>
    <row r="418" spans="1:5" s="643" customFormat="1" x14ac:dyDescent="0.2">
      <c r="A418" s="1058"/>
      <c r="B418" s="645" t="s">
        <v>515</v>
      </c>
      <c r="C418" s="646">
        <v>250</v>
      </c>
      <c r="D418" s="646">
        <v>250</v>
      </c>
      <c r="E418" s="647">
        <f t="shared" si="10"/>
        <v>100</v>
      </c>
    </row>
    <row r="419" spans="1:5" s="643" customFormat="1" x14ac:dyDescent="0.2">
      <c r="A419" s="1058"/>
      <c r="B419" s="645" t="s">
        <v>4426</v>
      </c>
      <c r="C419" s="646">
        <v>200</v>
      </c>
      <c r="D419" s="646">
        <v>200</v>
      </c>
      <c r="E419" s="647">
        <f t="shared" si="10"/>
        <v>100</v>
      </c>
    </row>
    <row r="420" spans="1:5" s="643" customFormat="1" x14ac:dyDescent="0.2">
      <c r="A420" s="1045" t="s">
        <v>419</v>
      </c>
      <c r="B420" s="1046"/>
      <c r="C420" s="649">
        <f>SUM(C405:C419)</f>
        <v>7877.7</v>
      </c>
      <c r="D420" s="649">
        <f>SUM(D405:D419)</f>
        <v>7692.5349999999999</v>
      </c>
      <c r="E420" s="650">
        <f t="shared" si="9"/>
        <v>97.649504296939455</v>
      </c>
    </row>
    <row r="421" spans="1:5" s="643" customFormat="1" ht="18" customHeight="1" x14ac:dyDescent="0.2">
      <c r="A421" s="1054" t="s">
        <v>762</v>
      </c>
      <c r="B421" s="1055"/>
      <c r="C421" s="1055"/>
      <c r="D421" s="1055"/>
      <c r="E421" s="1056"/>
    </row>
    <row r="422" spans="1:5" s="643" customFormat="1" x14ac:dyDescent="0.2">
      <c r="A422" s="1057" t="s">
        <v>763</v>
      </c>
      <c r="B422" s="645" t="s">
        <v>764</v>
      </c>
      <c r="C422" s="646">
        <v>1000</v>
      </c>
      <c r="D422" s="646">
        <v>1000</v>
      </c>
      <c r="E422" s="647">
        <f t="shared" si="9"/>
        <v>100</v>
      </c>
    </row>
    <row r="423" spans="1:5" s="643" customFormat="1" ht="27.75" customHeight="1" x14ac:dyDescent="0.2">
      <c r="A423" s="1058"/>
      <c r="B423" s="645" t="s">
        <v>449</v>
      </c>
      <c r="C423" s="646">
        <v>700</v>
      </c>
      <c r="D423" s="646">
        <v>700</v>
      </c>
      <c r="E423" s="647">
        <f t="shared" si="9"/>
        <v>100</v>
      </c>
    </row>
    <row r="424" spans="1:5" s="643" customFormat="1" x14ac:dyDescent="0.2">
      <c r="A424" s="1058"/>
      <c r="B424" s="645" t="s">
        <v>765</v>
      </c>
      <c r="C424" s="646">
        <v>1100</v>
      </c>
      <c r="D424" s="646">
        <v>1100</v>
      </c>
      <c r="E424" s="647">
        <f t="shared" si="9"/>
        <v>100</v>
      </c>
    </row>
    <row r="425" spans="1:5" s="643" customFormat="1" x14ac:dyDescent="0.2">
      <c r="A425" s="1057" t="s">
        <v>768</v>
      </c>
      <c r="B425" s="645" t="s">
        <v>4428</v>
      </c>
      <c r="C425" s="646">
        <v>1100</v>
      </c>
      <c r="D425" s="646">
        <v>1100</v>
      </c>
      <c r="E425" s="647">
        <f t="shared" si="9"/>
        <v>100</v>
      </c>
    </row>
    <row r="426" spans="1:5" s="643" customFormat="1" x14ac:dyDescent="0.2">
      <c r="A426" s="1058"/>
      <c r="B426" s="645" t="s">
        <v>769</v>
      </c>
      <c r="C426" s="646">
        <v>200</v>
      </c>
      <c r="D426" s="646">
        <v>200</v>
      </c>
      <c r="E426" s="647">
        <f t="shared" si="9"/>
        <v>100</v>
      </c>
    </row>
    <row r="427" spans="1:5" s="643" customFormat="1" x14ac:dyDescent="0.2">
      <c r="A427" s="644" t="s">
        <v>771</v>
      </c>
      <c r="B427" s="645" t="s">
        <v>772</v>
      </c>
      <c r="C427" s="646">
        <v>900</v>
      </c>
      <c r="D427" s="646">
        <v>900</v>
      </c>
      <c r="E427" s="647">
        <f t="shared" si="9"/>
        <v>100</v>
      </c>
    </row>
    <row r="428" spans="1:5" s="643" customFormat="1" x14ac:dyDescent="0.2">
      <c r="A428" s="651" t="s">
        <v>773</v>
      </c>
      <c r="B428" s="645" t="s">
        <v>517</v>
      </c>
      <c r="C428" s="646">
        <v>1500</v>
      </c>
      <c r="D428" s="646">
        <v>1500</v>
      </c>
      <c r="E428" s="647">
        <f t="shared" si="9"/>
        <v>100</v>
      </c>
    </row>
    <row r="429" spans="1:5" s="643" customFormat="1" ht="27.75" customHeight="1" x14ac:dyDescent="0.2">
      <c r="A429" s="1057" t="s">
        <v>774</v>
      </c>
      <c r="B429" s="645" t="s">
        <v>4429</v>
      </c>
      <c r="C429" s="646">
        <v>200</v>
      </c>
      <c r="D429" s="646">
        <v>200</v>
      </c>
      <c r="E429" s="647">
        <f t="shared" si="9"/>
        <v>100</v>
      </c>
    </row>
    <row r="430" spans="1:5" s="643" customFormat="1" ht="27.75" customHeight="1" x14ac:dyDescent="0.2">
      <c r="A430" s="1058"/>
      <c r="B430" s="645" t="s">
        <v>775</v>
      </c>
      <c r="C430" s="646">
        <v>70</v>
      </c>
      <c r="D430" s="646">
        <v>70</v>
      </c>
      <c r="E430" s="647">
        <f t="shared" si="9"/>
        <v>100</v>
      </c>
    </row>
    <row r="431" spans="1:5" s="643" customFormat="1" x14ac:dyDescent="0.2">
      <c r="A431" s="1058"/>
      <c r="B431" s="645" t="s">
        <v>4430</v>
      </c>
      <c r="C431" s="646">
        <v>100</v>
      </c>
      <c r="D431" s="646">
        <v>100</v>
      </c>
      <c r="E431" s="647">
        <f t="shared" si="9"/>
        <v>100</v>
      </c>
    </row>
    <row r="432" spans="1:5" s="643" customFormat="1" x14ac:dyDescent="0.2">
      <c r="A432" s="1058"/>
      <c r="B432" s="645" t="s">
        <v>776</v>
      </c>
      <c r="C432" s="646">
        <v>61.5</v>
      </c>
      <c r="D432" s="646">
        <v>61.5</v>
      </c>
      <c r="E432" s="647">
        <f t="shared" si="9"/>
        <v>100</v>
      </c>
    </row>
    <row r="433" spans="1:5" s="643" customFormat="1" x14ac:dyDescent="0.2">
      <c r="A433" s="1057" t="s">
        <v>778</v>
      </c>
      <c r="B433" s="645" t="s">
        <v>780</v>
      </c>
      <c r="C433" s="646">
        <v>30</v>
      </c>
      <c r="D433" s="646">
        <v>30</v>
      </c>
      <c r="E433" s="647">
        <f t="shared" si="9"/>
        <v>100</v>
      </c>
    </row>
    <row r="434" spans="1:5" s="643" customFormat="1" ht="27.75" customHeight="1" x14ac:dyDescent="0.2">
      <c r="A434" s="1058"/>
      <c r="B434" s="645" t="s">
        <v>781</v>
      </c>
      <c r="C434" s="646">
        <v>25</v>
      </c>
      <c r="D434" s="646">
        <v>25</v>
      </c>
      <c r="E434" s="647">
        <f t="shared" si="9"/>
        <v>100</v>
      </c>
    </row>
    <row r="435" spans="1:5" s="643" customFormat="1" ht="25.5" x14ac:dyDescent="0.2">
      <c r="A435" s="1058"/>
      <c r="B435" s="645" t="s">
        <v>4431</v>
      </c>
      <c r="C435" s="646">
        <v>50</v>
      </c>
      <c r="D435" s="646">
        <v>0</v>
      </c>
      <c r="E435" s="647">
        <f t="shared" si="9"/>
        <v>0</v>
      </c>
    </row>
    <row r="436" spans="1:5" s="643" customFormat="1" x14ac:dyDescent="0.2">
      <c r="A436" s="1058"/>
      <c r="B436" s="645" t="s">
        <v>782</v>
      </c>
      <c r="C436" s="646">
        <v>405</v>
      </c>
      <c r="D436" s="646">
        <v>405</v>
      </c>
      <c r="E436" s="647">
        <f t="shared" si="9"/>
        <v>100</v>
      </c>
    </row>
    <row r="437" spans="1:5" s="643" customFormat="1" ht="27.75" customHeight="1" x14ac:dyDescent="0.2">
      <c r="A437" s="1058"/>
      <c r="B437" s="645" t="s">
        <v>4432</v>
      </c>
      <c r="C437" s="646">
        <v>182</v>
      </c>
      <c r="D437" s="646">
        <v>182</v>
      </c>
      <c r="E437" s="647">
        <f t="shared" si="9"/>
        <v>100</v>
      </c>
    </row>
    <row r="438" spans="1:5" s="643" customFormat="1" ht="27.75" customHeight="1" x14ac:dyDescent="0.2">
      <c r="A438" s="1058"/>
      <c r="B438" s="645" t="s">
        <v>436</v>
      </c>
      <c r="C438" s="646">
        <v>85</v>
      </c>
      <c r="D438" s="646">
        <v>0</v>
      </c>
      <c r="E438" s="647">
        <f t="shared" si="9"/>
        <v>0</v>
      </c>
    </row>
    <row r="439" spans="1:5" s="643" customFormat="1" ht="27.75" customHeight="1" x14ac:dyDescent="0.2">
      <c r="A439" s="1058"/>
      <c r="B439" s="645" t="s">
        <v>2884</v>
      </c>
      <c r="C439" s="646">
        <v>12.8</v>
      </c>
      <c r="D439" s="646">
        <v>0</v>
      </c>
      <c r="E439" s="647">
        <f t="shared" si="9"/>
        <v>0</v>
      </c>
    </row>
    <row r="440" spans="1:5" s="643" customFormat="1" ht="27.75" customHeight="1" x14ac:dyDescent="0.2">
      <c r="A440" s="1058"/>
      <c r="B440" s="645" t="s">
        <v>4433</v>
      </c>
      <c r="C440" s="646">
        <v>68</v>
      </c>
      <c r="D440" s="646">
        <v>68</v>
      </c>
      <c r="E440" s="647">
        <f t="shared" si="9"/>
        <v>100</v>
      </c>
    </row>
    <row r="441" spans="1:5" s="643" customFormat="1" ht="27.75" customHeight="1" x14ac:dyDescent="0.2">
      <c r="A441" s="1058"/>
      <c r="B441" s="645" t="s">
        <v>4434</v>
      </c>
      <c r="C441" s="646">
        <v>200</v>
      </c>
      <c r="D441" s="646">
        <v>0</v>
      </c>
      <c r="E441" s="647">
        <f t="shared" si="9"/>
        <v>0</v>
      </c>
    </row>
    <row r="442" spans="1:5" s="643" customFormat="1" x14ac:dyDescent="0.2">
      <c r="A442" s="1058"/>
      <c r="B442" s="645" t="s">
        <v>783</v>
      </c>
      <c r="C442" s="646">
        <v>200</v>
      </c>
      <c r="D442" s="646">
        <v>0</v>
      </c>
      <c r="E442" s="647">
        <f t="shared" si="9"/>
        <v>0</v>
      </c>
    </row>
    <row r="443" spans="1:5" s="643" customFormat="1" x14ac:dyDescent="0.2">
      <c r="A443" s="1057" t="s">
        <v>784</v>
      </c>
      <c r="B443" s="645" t="s">
        <v>2264</v>
      </c>
      <c r="C443" s="646">
        <v>200</v>
      </c>
      <c r="D443" s="646">
        <v>0</v>
      </c>
      <c r="E443" s="647">
        <f>D443/C443*100</f>
        <v>0</v>
      </c>
    </row>
    <row r="444" spans="1:5" s="643" customFormat="1" ht="25.5" x14ac:dyDescent="0.2">
      <c r="A444" s="1058"/>
      <c r="B444" s="645" t="s">
        <v>786</v>
      </c>
      <c r="C444" s="646">
        <v>100</v>
      </c>
      <c r="D444" s="646">
        <v>100</v>
      </c>
      <c r="E444" s="647">
        <f>D444/C444*100</f>
        <v>100</v>
      </c>
    </row>
    <row r="445" spans="1:5" s="643" customFormat="1" ht="27.75" customHeight="1" x14ac:dyDescent="0.2">
      <c r="A445" s="1058"/>
      <c r="B445" s="645" t="s">
        <v>787</v>
      </c>
      <c r="C445" s="646">
        <v>200</v>
      </c>
      <c r="D445" s="646">
        <v>200</v>
      </c>
      <c r="E445" s="647">
        <f>D445/C445*100</f>
        <v>100</v>
      </c>
    </row>
    <row r="446" spans="1:5" s="643" customFormat="1" x14ac:dyDescent="0.2">
      <c r="A446" s="1045" t="s">
        <v>428</v>
      </c>
      <c r="B446" s="1046"/>
      <c r="C446" s="649">
        <f>SUM(C422:C445)</f>
        <v>8689.2999999999993</v>
      </c>
      <c r="D446" s="649">
        <f>SUM(D422:D445)</f>
        <v>7941.5</v>
      </c>
      <c r="E446" s="650">
        <f t="shared" si="9"/>
        <v>91.394013326735191</v>
      </c>
    </row>
    <row r="447" spans="1:5" s="643" customFormat="1" ht="18" customHeight="1" x14ac:dyDescent="0.25">
      <c r="A447" s="1047" t="s">
        <v>4435</v>
      </c>
      <c r="B447" s="1048"/>
      <c r="C447" s="1048"/>
      <c r="D447" s="1048"/>
      <c r="E447" s="1049"/>
    </row>
    <row r="448" spans="1:5" s="643" customFormat="1" ht="41.25" customHeight="1" x14ac:dyDescent="0.2">
      <c r="A448" s="651" t="s">
        <v>4301</v>
      </c>
      <c r="B448" s="645" t="s">
        <v>789</v>
      </c>
      <c r="C448" s="646">
        <v>7081</v>
      </c>
      <c r="D448" s="646">
        <v>5477.7019</v>
      </c>
      <c r="E448" s="647">
        <f>D448/C448*100</f>
        <v>77.357744668832083</v>
      </c>
    </row>
    <row r="449" spans="1:5" s="643" customFormat="1" ht="41.25" customHeight="1" x14ac:dyDescent="0.2">
      <c r="A449" s="651" t="s">
        <v>788</v>
      </c>
      <c r="B449" s="645" t="s">
        <v>789</v>
      </c>
      <c r="C449" s="646">
        <v>500</v>
      </c>
      <c r="D449" s="646">
        <v>500</v>
      </c>
      <c r="E449" s="647">
        <f>D449/C449*100</f>
        <v>100</v>
      </c>
    </row>
    <row r="450" spans="1:5" s="643" customFormat="1" x14ac:dyDescent="0.2">
      <c r="A450" s="1050" t="s">
        <v>4436</v>
      </c>
      <c r="B450" s="1051"/>
      <c r="C450" s="649">
        <f>SUM(C448:C449)</f>
        <v>7581</v>
      </c>
      <c r="D450" s="649">
        <f>SUM(D448:D449)</f>
        <v>5977.7019</v>
      </c>
      <c r="E450" s="650">
        <f>D450/C450*100</f>
        <v>78.851100118717838</v>
      </c>
    </row>
    <row r="451" spans="1:5" s="643" customFormat="1" ht="15.75" thickBot="1" x14ac:dyDescent="0.25">
      <c r="A451" s="1052" t="s">
        <v>429</v>
      </c>
      <c r="B451" s="1053"/>
      <c r="C451" s="652">
        <f>C20+C450+C115+C205+C213+C231+C266+C294+C403+C420+C446</f>
        <v>407202.80999999994</v>
      </c>
      <c r="D451" s="652">
        <f>D20+D450+D115+D205+D213+D231+D266+D294+D403+D420+D446</f>
        <v>258374.24541999999</v>
      </c>
      <c r="E451" s="653">
        <f t="shared" si="9"/>
        <v>63.450997653970035</v>
      </c>
    </row>
    <row r="452" spans="1:5" x14ac:dyDescent="0.25">
      <c r="E452" s="655"/>
    </row>
    <row r="453" spans="1:5" x14ac:dyDescent="0.25">
      <c r="E453" s="655"/>
    </row>
  </sheetData>
  <mergeCells count="58">
    <mergeCell ref="A20:B20"/>
    <mergeCell ref="A2:E2"/>
    <mergeCell ref="A4:E4"/>
    <mergeCell ref="A8:E8"/>
    <mergeCell ref="A15:A19"/>
    <mergeCell ref="A10:A14"/>
    <mergeCell ref="A21:E21"/>
    <mergeCell ref="A23:A24"/>
    <mergeCell ref="A26:A31"/>
    <mergeCell ref="A109:A114"/>
    <mergeCell ref="A32:A40"/>
    <mergeCell ref="A42:A106"/>
    <mergeCell ref="A115:B115"/>
    <mergeCell ref="A116:E116"/>
    <mergeCell ref="A117:A131"/>
    <mergeCell ref="A197:A204"/>
    <mergeCell ref="A132:A160"/>
    <mergeCell ref="A161:A164"/>
    <mergeCell ref="A165:A168"/>
    <mergeCell ref="A169:A196"/>
    <mergeCell ref="A205:B205"/>
    <mergeCell ref="A206:E206"/>
    <mergeCell ref="A210:A212"/>
    <mergeCell ref="A207:A209"/>
    <mergeCell ref="A294:B294"/>
    <mergeCell ref="A213:B213"/>
    <mergeCell ref="A214:E214"/>
    <mergeCell ref="A217:A229"/>
    <mergeCell ref="A231:B231"/>
    <mergeCell ref="A232:E232"/>
    <mergeCell ref="A234:A263"/>
    <mergeCell ref="A266:B266"/>
    <mergeCell ref="A267:E267"/>
    <mergeCell ref="A287:A293"/>
    <mergeCell ref="A269:A277"/>
    <mergeCell ref="A280:A286"/>
    <mergeCell ref="A420:B420"/>
    <mergeCell ref="A295:E295"/>
    <mergeCell ref="A398:A402"/>
    <mergeCell ref="A297:A298"/>
    <mergeCell ref="A299:A304"/>
    <mergeCell ref="A305:A381"/>
    <mergeCell ref="A383:A386"/>
    <mergeCell ref="A388:A397"/>
    <mergeCell ref="A403:B403"/>
    <mergeCell ref="A404:E404"/>
    <mergeCell ref="A405:A406"/>
    <mergeCell ref="A411:A419"/>
    <mergeCell ref="A446:B446"/>
    <mergeCell ref="A447:E447"/>
    <mergeCell ref="A450:B450"/>
    <mergeCell ref="A451:B451"/>
    <mergeCell ref="A421:E421"/>
    <mergeCell ref="A422:A424"/>
    <mergeCell ref="A443:A445"/>
    <mergeCell ref="A425:A426"/>
    <mergeCell ref="A429:A432"/>
    <mergeCell ref="A433:A442"/>
  </mergeCells>
  <pageMargins left="0.39370078740157483" right="0.39370078740157483" top="0.59055118110236227" bottom="0.39370078740157483" header="0.31496062992125984" footer="0.11811023622047245"/>
  <pageSetup paperSize="9" scale="82" firstPageNumber="243" fitToHeight="0" orientation="portrait" useFirstPageNumber="1" r:id="rId1"/>
  <headerFooter>
    <oddHeader>&amp;L&amp;"Tahoma,Kurzíva"Závěrečný účet za rok 2020&amp;R&amp;"Tahoma,Kurzíva"Tabulka č. 5</oddHeader>
    <oddFooter>&amp;C&amp;"Tahoma,Obyčejné"&amp;P</oddFooter>
  </headerFooter>
  <rowBreaks count="9" manualBreakCount="9">
    <brk id="52" max="4" man="1"/>
    <brk id="110" max="4" man="1"/>
    <brk id="158" max="4" man="1"/>
    <brk id="202" max="4" man="1"/>
    <brk id="252" max="4" man="1"/>
    <brk id="302" max="4" man="1"/>
    <brk id="351" max="4" man="1"/>
    <brk id="395" max="4" man="1"/>
    <brk id="440"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22E5A-602C-4C45-9AEB-A60FC13E95EB}">
  <sheetPr>
    <pageSetUpPr fitToPage="1"/>
  </sheetPr>
  <dimension ref="A1:M135"/>
  <sheetViews>
    <sheetView topLeftCell="B1" zoomScaleNormal="100" zoomScaleSheetLayoutView="100" workbookViewId="0">
      <selection activeCell="O6" sqref="O6"/>
    </sheetView>
  </sheetViews>
  <sheetFormatPr defaultRowHeight="15" x14ac:dyDescent="0.25"/>
  <cols>
    <col min="1" max="1" width="7.85546875" style="712" hidden="1" customWidth="1"/>
    <col min="2" max="2" width="47.5703125" style="712" customWidth="1"/>
    <col min="3" max="3" width="13.5703125" style="712" customWidth="1"/>
    <col min="4" max="10" width="10.7109375" style="712" customWidth="1"/>
    <col min="11" max="11" width="10.7109375" style="713" customWidth="1"/>
    <col min="12" max="12" width="15.7109375" style="711" bestFit="1" customWidth="1"/>
    <col min="13" max="16384" width="9.140625" style="711"/>
  </cols>
  <sheetData>
    <row r="1" spans="1:13" ht="34.5" customHeight="1" x14ac:dyDescent="0.25">
      <c r="B1" s="1072" t="s">
        <v>4485</v>
      </c>
      <c r="C1" s="1072"/>
      <c r="D1" s="1072"/>
      <c r="E1" s="1072"/>
      <c r="F1" s="1072"/>
      <c r="G1" s="1072"/>
      <c r="H1" s="1072"/>
      <c r="I1" s="1072"/>
      <c r="J1" s="1072"/>
      <c r="K1" s="1072"/>
    </row>
    <row r="2" spans="1:13" ht="15.75" thickBot="1" x14ac:dyDescent="0.3">
      <c r="K2" s="714" t="s">
        <v>2</v>
      </c>
    </row>
    <row r="3" spans="1:13" s="727" customFormat="1" ht="15" customHeight="1" x14ac:dyDescent="0.2">
      <c r="A3" s="1073" t="s">
        <v>4486</v>
      </c>
      <c r="B3" s="1075" t="s">
        <v>792</v>
      </c>
      <c r="C3" s="1077" t="s">
        <v>907</v>
      </c>
      <c r="D3" s="1079" t="s">
        <v>908</v>
      </c>
      <c r="E3" s="1080"/>
      <c r="F3" s="1080"/>
      <c r="G3" s="1080"/>
      <c r="H3" s="1080"/>
      <c r="I3" s="1080"/>
      <c r="J3" s="1081" t="s">
        <v>909</v>
      </c>
      <c r="K3" s="1070" t="s">
        <v>5014</v>
      </c>
    </row>
    <row r="4" spans="1:13" s="727" customFormat="1" ht="31.5" customHeight="1" thickBot="1" x14ac:dyDescent="0.25">
      <c r="A4" s="1074" t="s">
        <v>4486</v>
      </c>
      <c r="B4" s="1076" t="s">
        <v>792</v>
      </c>
      <c r="C4" s="1078" t="s">
        <v>907</v>
      </c>
      <c r="D4" s="715">
        <v>2015</v>
      </c>
      <c r="E4" s="715" t="s">
        <v>4488</v>
      </c>
      <c r="F4" s="715" t="s">
        <v>4489</v>
      </c>
      <c r="G4" s="715" t="s">
        <v>798</v>
      </c>
      <c r="H4" s="715" t="s">
        <v>4490</v>
      </c>
      <c r="I4" s="716" t="s">
        <v>4491</v>
      </c>
      <c r="J4" s="1082"/>
      <c r="K4" s="1071" t="s">
        <v>4487</v>
      </c>
    </row>
    <row r="5" spans="1:13" s="727" customFormat="1" ht="27" customHeight="1" x14ac:dyDescent="0.2">
      <c r="A5" s="717">
        <f>COUNT(A6:A8)</f>
        <v>3</v>
      </c>
      <c r="B5" s="163" t="s">
        <v>910</v>
      </c>
      <c r="C5" s="164">
        <f>SUM(C6:C8)</f>
        <v>16926.900000000001</v>
      </c>
      <c r="D5" s="164">
        <f t="shared" ref="D5:J5" si="0">SUM(D6:D8)</f>
        <v>0</v>
      </c>
      <c r="E5" s="164">
        <f t="shared" si="0"/>
        <v>0</v>
      </c>
      <c r="F5" s="164">
        <f t="shared" si="0"/>
        <v>0</v>
      </c>
      <c r="G5" s="164">
        <f t="shared" si="0"/>
        <v>605.83000000000004</v>
      </c>
      <c r="H5" s="164">
        <f t="shared" si="0"/>
        <v>624</v>
      </c>
      <c r="I5" s="164">
        <f t="shared" si="0"/>
        <v>666.63</v>
      </c>
      <c r="J5" s="164">
        <f t="shared" si="0"/>
        <v>15030.44</v>
      </c>
      <c r="K5" s="718" t="s">
        <v>188</v>
      </c>
    </row>
    <row r="6" spans="1:13" s="732" customFormat="1" ht="15" customHeight="1" x14ac:dyDescent="0.2">
      <c r="A6" s="728">
        <v>3458</v>
      </c>
      <c r="B6" s="733" t="s">
        <v>4330</v>
      </c>
      <c r="C6" s="729">
        <f>D6+E6+F6+G6+H6+I6+J6</f>
        <v>10287</v>
      </c>
      <c r="D6" s="739">
        <v>0</v>
      </c>
      <c r="E6" s="739">
        <v>0</v>
      </c>
      <c r="F6" s="739">
        <v>0</v>
      </c>
      <c r="G6" s="739">
        <v>0</v>
      </c>
      <c r="H6" s="739">
        <v>0</v>
      </c>
      <c r="I6" s="740">
        <v>0</v>
      </c>
      <c r="J6" s="945">
        <v>10287</v>
      </c>
      <c r="K6" s="730">
        <v>0.95</v>
      </c>
      <c r="L6" s="731"/>
    </row>
    <row r="7" spans="1:13" s="732" customFormat="1" ht="15" customHeight="1" x14ac:dyDescent="0.2">
      <c r="A7" s="728">
        <v>3396</v>
      </c>
      <c r="B7" s="733" t="s">
        <v>911</v>
      </c>
      <c r="C7" s="729">
        <f>D7+E7+F7+G7+H7+I7+J7</f>
        <v>4899.8999999999996</v>
      </c>
      <c r="D7" s="739">
        <v>0</v>
      </c>
      <c r="E7" s="739">
        <v>0</v>
      </c>
      <c r="F7" s="739">
        <v>0</v>
      </c>
      <c r="G7" s="739">
        <v>605.83000000000004</v>
      </c>
      <c r="H7" s="739">
        <v>624</v>
      </c>
      <c r="I7" s="740">
        <v>666.63</v>
      </c>
      <c r="J7" s="945">
        <v>3003.44</v>
      </c>
      <c r="K7" s="730">
        <v>0.95</v>
      </c>
      <c r="L7" s="731"/>
    </row>
    <row r="8" spans="1:13" s="732" customFormat="1" ht="15" customHeight="1" x14ac:dyDescent="0.2">
      <c r="A8" s="728">
        <v>3472</v>
      </c>
      <c r="B8" s="733" t="s">
        <v>1358</v>
      </c>
      <c r="C8" s="729">
        <f>D8+E8+F8+G8+H8+I8+J8</f>
        <v>1740</v>
      </c>
      <c r="D8" s="739">
        <v>0</v>
      </c>
      <c r="E8" s="739">
        <v>0</v>
      </c>
      <c r="F8" s="739">
        <v>0</v>
      </c>
      <c r="G8" s="739">
        <v>0</v>
      </c>
      <c r="H8" s="739">
        <v>0</v>
      </c>
      <c r="I8" s="740">
        <v>0</v>
      </c>
      <c r="J8" s="945">
        <v>1740</v>
      </c>
      <c r="K8" s="730">
        <v>0.6</v>
      </c>
      <c r="L8" s="731"/>
    </row>
    <row r="9" spans="1:13" s="727" customFormat="1" ht="18.75" customHeight="1" x14ac:dyDescent="0.2">
      <c r="A9" s="717">
        <f>COUNT(A10:A27)</f>
        <v>18</v>
      </c>
      <c r="B9" s="163" t="s">
        <v>809</v>
      </c>
      <c r="C9" s="164">
        <f>SUM(C10:C27)</f>
        <v>2043814.3800000001</v>
      </c>
      <c r="D9" s="164">
        <f t="shared" ref="D9:J9" si="1">SUM(D10:D27)</f>
        <v>184.48</v>
      </c>
      <c r="E9" s="164">
        <f t="shared" si="1"/>
        <v>330.52</v>
      </c>
      <c r="F9" s="164">
        <f t="shared" si="1"/>
        <v>2120.0099999999998</v>
      </c>
      <c r="G9" s="164">
        <f t="shared" si="1"/>
        <v>180059.78999999998</v>
      </c>
      <c r="H9" s="164">
        <f t="shared" si="1"/>
        <v>477651.01</v>
      </c>
      <c r="I9" s="164">
        <f t="shared" si="1"/>
        <v>219979.5</v>
      </c>
      <c r="J9" s="164">
        <f t="shared" si="1"/>
        <v>1163489.0699999998</v>
      </c>
      <c r="K9" s="718" t="s">
        <v>188</v>
      </c>
      <c r="L9" s="731"/>
      <c r="M9" s="732"/>
    </row>
    <row r="10" spans="1:13" s="732" customFormat="1" ht="15" customHeight="1" x14ac:dyDescent="0.2">
      <c r="A10" s="728">
        <v>3392</v>
      </c>
      <c r="B10" s="733" t="s">
        <v>4492</v>
      </c>
      <c r="C10" s="729">
        <f>D10+E10+F10+G10+H10+I10+J10</f>
        <v>87135.82</v>
      </c>
      <c r="D10" s="739">
        <v>0</v>
      </c>
      <c r="E10" s="739">
        <v>0</v>
      </c>
      <c r="F10" s="739">
        <v>66.92</v>
      </c>
      <c r="G10" s="739">
        <v>32.25</v>
      </c>
      <c r="H10" s="739">
        <v>49.86</v>
      </c>
      <c r="I10" s="740">
        <v>2.79</v>
      </c>
      <c r="J10" s="945">
        <v>86984</v>
      </c>
      <c r="K10" s="730">
        <v>0.9</v>
      </c>
      <c r="L10" s="731"/>
    </row>
    <row r="11" spans="1:13" s="732" customFormat="1" ht="33" customHeight="1" x14ac:dyDescent="0.2">
      <c r="A11" s="728">
        <v>3262</v>
      </c>
      <c r="B11" s="733" t="s">
        <v>912</v>
      </c>
      <c r="C11" s="729">
        <f t="shared" ref="C11:C74" si="2">D11+E11+F11+G11+H11+I11+J11</f>
        <v>4048.8499999999995</v>
      </c>
      <c r="D11" s="739">
        <v>0</v>
      </c>
      <c r="E11" s="739">
        <v>183.17999999999998</v>
      </c>
      <c r="F11" s="739">
        <v>751.76</v>
      </c>
      <c r="G11" s="739">
        <v>759.51</v>
      </c>
      <c r="H11" s="739">
        <v>563.4</v>
      </c>
      <c r="I11" s="740">
        <v>148.88999999999999</v>
      </c>
      <c r="J11" s="945">
        <v>1642.11</v>
      </c>
      <c r="K11" s="730">
        <v>0.85</v>
      </c>
      <c r="L11" s="731"/>
    </row>
    <row r="12" spans="1:13" s="732" customFormat="1" ht="15" customHeight="1" x14ac:dyDescent="0.2">
      <c r="A12" s="728">
        <v>3206</v>
      </c>
      <c r="B12" s="733" t="s">
        <v>1088</v>
      </c>
      <c r="C12" s="729">
        <f t="shared" si="2"/>
        <v>29252.579999999998</v>
      </c>
      <c r="D12" s="739">
        <v>0</v>
      </c>
      <c r="E12" s="739">
        <v>107.7</v>
      </c>
      <c r="F12" s="739">
        <v>0</v>
      </c>
      <c r="G12" s="739">
        <v>54.46</v>
      </c>
      <c r="H12" s="739">
        <v>0</v>
      </c>
      <c r="I12" s="740">
        <v>29090.42</v>
      </c>
      <c r="J12" s="945">
        <v>0</v>
      </c>
      <c r="K12" s="730">
        <v>0.9</v>
      </c>
      <c r="L12" s="731"/>
    </row>
    <row r="13" spans="1:13" s="732" customFormat="1" ht="15" customHeight="1" x14ac:dyDescent="0.2">
      <c r="A13" s="728">
        <v>3317</v>
      </c>
      <c r="B13" s="733" t="s">
        <v>4493</v>
      </c>
      <c r="C13" s="729">
        <f t="shared" si="2"/>
        <v>202943.01</v>
      </c>
      <c r="D13" s="739">
        <v>0</v>
      </c>
      <c r="E13" s="739">
        <v>0</v>
      </c>
      <c r="F13" s="739">
        <v>46.58</v>
      </c>
      <c r="G13" s="739">
        <v>31120</v>
      </c>
      <c r="H13" s="739">
        <v>119759.37</v>
      </c>
      <c r="I13" s="740">
        <v>52017.06</v>
      </c>
      <c r="J13" s="945">
        <v>0</v>
      </c>
      <c r="K13" s="730">
        <v>0.9</v>
      </c>
      <c r="L13" s="731"/>
    </row>
    <row r="14" spans="1:13" s="732" customFormat="1" ht="24" customHeight="1" x14ac:dyDescent="0.2">
      <c r="A14" s="728">
        <v>3319</v>
      </c>
      <c r="B14" s="733" t="s">
        <v>4494</v>
      </c>
      <c r="C14" s="729">
        <f t="shared" si="2"/>
        <v>305372.13</v>
      </c>
      <c r="D14" s="739">
        <v>184.48</v>
      </c>
      <c r="E14" s="739">
        <v>39.64</v>
      </c>
      <c r="F14" s="739">
        <v>223.85</v>
      </c>
      <c r="G14" s="739">
        <v>77783.039999999994</v>
      </c>
      <c r="H14" s="739">
        <v>159898.04999999999</v>
      </c>
      <c r="I14" s="740">
        <v>67136.69</v>
      </c>
      <c r="J14" s="945">
        <v>106.38</v>
      </c>
      <c r="K14" s="730">
        <v>0.9</v>
      </c>
      <c r="L14" s="731"/>
    </row>
    <row r="15" spans="1:13" s="732" customFormat="1" ht="15" customHeight="1" x14ac:dyDescent="0.2">
      <c r="A15" s="728">
        <v>3321</v>
      </c>
      <c r="B15" s="733" t="s">
        <v>1040</v>
      </c>
      <c r="C15" s="729">
        <f t="shared" si="2"/>
        <v>133426.27999999997</v>
      </c>
      <c r="D15" s="739">
        <v>0</v>
      </c>
      <c r="E15" s="739">
        <v>0</v>
      </c>
      <c r="F15" s="739">
        <v>1030.8999999999999</v>
      </c>
      <c r="G15" s="739">
        <v>69975.37</v>
      </c>
      <c r="H15" s="739">
        <v>62220.460000000006</v>
      </c>
      <c r="I15" s="740">
        <v>0</v>
      </c>
      <c r="J15" s="945">
        <v>199.55</v>
      </c>
      <c r="K15" s="730">
        <v>0.9</v>
      </c>
      <c r="L15" s="731"/>
    </row>
    <row r="16" spans="1:13" s="732" customFormat="1" ht="15" customHeight="1" x14ac:dyDescent="0.2">
      <c r="A16" s="728">
        <v>3324</v>
      </c>
      <c r="B16" s="733" t="s">
        <v>1041</v>
      </c>
      <c r="C16" s="729">
        <f t="shared" si="2"/>
        <v>44144.7</v>
      </c>
      <c r="D16" s="739">
        <v>0</v>
      </c>
      <c r="E16" s="739">
        <v>0</v>
      </c>
      <c r="F16" s="739">
        <v>0</v>
      </c>
      <c r="G16" s="739">
        <v>222.03</v>
      </c>
      <c r="H16" s="739">
        <v>43753.14</v>
      </c>
      <c r="I16" s="740">
        <v>169.53</v>
      </c>
      <c r="J16" s="945">
        <v>0</v>
      </c>
      <c r="K16" s="730">
        <v>0.9</v>
      </c>
      <c r="L16" s="731"/>
    </row>
    <row r="17" spans="1:13" s="732" customFormat="1" ht="15" customHeight="1" x14ac:dyDescent="0.2">
      <c r="A17" s="728">
        <v>3365</v>
      </c>
      <c r="B17" s="733" t="s">
        <v>913</v>
      </c>
      <c r="C17" s="729">
        <f t="shared" si="2"/>
        <v>120047.46</v>
      </c>
      <c r="D17" s="739">
        <v>0</v>
      </c>
      <c r="E17" s="739">
        <v>0</v>
      </c>
      <c r="F17" s="739">
        <v>0</v>
      </c>
      <c r="G17" s="739">
        <v>46.58</v>
      </c>
      <c r="H17" s="739">
        <v>91075.6</v>
      </c>
      <c r="I17" s="740">
        <v>28925.279999999999</v>
      </c>
      <c r="J17" s="945">
        <v>0</v>
      </c>
      <c r="K17" s="730">
        <v>0.9</v>
      </c>
      <c r="L17" s="731"/>
    </row>
    <row r="18" spans="1:13" s="732" customFormat="1" ht="15" customHeight="1" x14ac:dyDescent="0.2">
      <c r="A18" s="728">
        <v>3405</v>
      </c>
      <c r="B18" s="733" t="s">
        <v>4495</v>
      </c>
      <c r="C18" s="729">
        <f t="shared" si="2"/>
        <v>71601.08</v>
      </c>
      <c r="D18" s="739">
        <v>0</v>
      </c>
      <c r="E18" s="739">
        <v>0</v>
      </c>
      <c r="F18" s="739">
        <v>0</v>
      </c>
      <c r="G18" s="739">
        <v>66.55</v>
      </c>
      <c r="H18" s="739">
        <v>0</v>
      </c>
      <c r="I18" s="740">
        <v>399.17</v>
      </c>
      <c r="J18" s="945">
        <v>71135.360000000001</v>
      </c>
      <c r="K18" s="730">
        <v>0.9</v>
      </c>
      <c r="L18" s="731"/>
    </row>
    <row r="19" spans="1:13" s="732" customFormat="1" ht="15" customHeight="1" x14ac:dyDescent="0.2">
      <c r="A19" s="728">
        <v>3411</v>
      </c>
      <c r="B19" s="733" t="s">
        <v>4496</v>
      </c>
      <c r="C19" s="729">
        <f t="shared" si="2"/>
        <v>269000</v>
      </c>
      <c r="D19" s="739">
        <v>0</v>
      </c>
      <c r="E19" s="739">
        <v>0</v>
      </c>
      <c r="F19" s="739">
        <v>0</v>
      </c>
      <c r="G19" s="739">
        <v>0</v>
      </c>
      <c r="H19" s="739">
        <v>0</v>
      </c>
      <c r="I19" s="740">
        <v>0</v>
      </c>
      <c r="J19" s="945">
        <v>269000</v>
      </c>
      <c r="K19" s="730">
        <v>0.85</v>
      </c>
      <c r="L19" s="731"/>
    </row>
    <row r="20" spans="1:13" s="732" customFormat="1" ht="24" customHeight="1" x14ac:dyDescent="0.2">
      <c r="A20" s="728">
        <v>3424</v>
      </c>
      <c r="B20" s="733" t="s">
        <v>1091</v>
      </c>
      <c r="C20" s="729">
        <f t="shared" si="2"/>
        <v>69000</v>
      </c>
      <c r="D20" s="739">
        <v>0</v>
      </c>
      <c r="E20" s="739">
        <v>0</v>
      </c>
      <c r="F20" s="739">
        <v>0</v>
      </c>
      <c r="G20" s="739">
        <v>0</v>
      </c>
      <c r="H20" s="739">
        <v>0</v>
      </c>
      <c r="I20" s="740">
        <v>0</v>
      </c>
      <c r="J20" s="945">
        <v>69000</v>
      </c>
      <c r="K20" s="730">
        <v>0.9</v>
      </c>
      <c r="L20" s="731"/>
    </row>
    <row r="21" spans="1:13" s="732" customFormat="1" ht="15" customHeight="1" x14ac:dyDescent="0.2">
      <c r="A21" s="728">
        <v>3430</v>
      </c>
      <c r="B21" s="733" t="s">
        <v>4497</v>
      </c>
      <c r="C21" s="729">
        <f t="shared" si="2"/>
        <v>49946.59</v>
      </c>
      <c r="D21" s="739">
        <v>0</v>
      </c>
      <c r="E21" s="739">
        <v>0</v>
      </c>
      <c r="F21" s="739">
        <v>0</v>
      </c>
      <c r="G21" s="739">
        <v>0</v>
      </c>
      <c r="H21" s="739">
        <v>0</v>
      </c>
      <c r="I21" s="740">
        <v>46.59</v>
      </c>
      <c r="J21" s="945">
        <v>49900</v>
      </c>
      <c r="K21" s="730">
        <v>0.9</v>
      </c>
      <c r="L21" s="731"/>
    </row>
    <row r="22" spans="1:13" s="732" customFormat="1" ht="15" customHeight="1" x14ac:dyDescent="0.2">
      <c r="A22" s="728">
        <v>3431</v>
      </c>
      <c r="B22" s="733" t="s">
        <v>916</v>
      </c>
      <c r="C22" s="729">
        <f t="shared" si="2"/>
        <v>71099.53</v>
      </c>
      <c r="D22" s="739">
        <v>0</v>
      </c>
      <c r="E22" s="739">
        <v>0</v>
      </c>
      <c r="F22" s="739">
        <v>0</v>
      </c>
      <c r="G22" s="739">
        <v>0</v>
      </c>
      <c r="H22" s="739">
        <v>284.53999999999996</v>
      </c>
      <c r="I22" s="740">
        <v>41843.42</v>
      </c>
      <c r="J22" s="945">
        <v>28971.569999999996</v>
      </c>
      <c r="K22" s="730">
        <v>0.9</v>
      </c>
      <c r="L22" s="731"/>
    </row>
    <row r="23" spans="1:13" s="732" customFormat="1" ht="15" customHeight="1" x14ac:dyDescent="0.2">
      <c r="A23" s="728">
        <v>3429</v>
      </c>
      <c r="B23" s="733" t="s">
        <v>915</v>
      </c>
      <c r="C23" s="729">
        <f t="shared" si="2"/>
        <v>120600.56</v>
      </c>
      <c r="D23" s="739">
        <v>0</v>
      </c>
      <c r="E23" s="739">
        <v>0</v>
      </c>
      <c r="F23" s="739">
        <v>0</v>
      </c>
      <c r="G23" s="739">
        <v>0</v>
      </c>
      <c r="H23" s="739">
        <v>46.59</v>
      </c>
      <c r="I23" s="740">
        <v>19.97</v>
      </c>
      <c r="J23" s="945">
        <v>120534</v>
      </c>
      <c r="K23" s="730">
        <v>0.9</v>
      </c>
      <c r="L23" s="731"/>
    </row>
    <row r="24" spans="1:13" s="732" customFormat="1" ht="15" customHeight="1" x14ac:dyDescent="0.2">
      <c r="A24" s="728">
        <v>3456</v>
      </c>
      <c r="B24" s="733" t="s">
        <v>1092</v>
      </c>
      <c r="C24" s="729">
        <f t="shared" si="2"/>
        <v>39999.550000000003</v>
      </c>
      <c r="D24" s="739">
        <v>0</v>
      </c>
      <c r="E24" s="739">
        <v>0</v>
      </c>
      <c r="F24" s="739">
        <v>0</v>
      </c>
      <c r="G24" s="739">
        <v>0</v>
      </c>
      <c r="H24" s="739">
        <v>0</v>
      </c>
      <c r="I24" s="740">
        <v>66.55</v>
      </c>
      <c r="J24" s="945">
        <v>39933</v>
      </c>
      <c r="K24" s="730">
        <v>0.9</v>
      </c>
      <c r="L24" s="731"/>
    </row>
    <row r="25" spans="1:13" s="732" customFormat="1" ht="24" customHeight="1" x14ac:dyDescent="0.2">
      <c r="A25" s="728">
        <v>3481</v>
      </c>
      <c r="B25" s="733" t="s">
        <v>3752</v>
      </c>
      <c r="C25" s="729">
        <f t="shared" si="2"/>
        <v>130129.1</v>
      </c>
      <c r="D25" s="739">
        <v>0</v>
      </c>
      <c r="E25" s="739">
        <v>0</v>
      </c>
      <c r="F25" s="739">
        <v>0</v>
      </c>
      <c r="G25" s="739">
        <v>0</v>
      </c>
      <c r="H25" s="739">
        <v>0</v>
      </c>
      <c r="I25" s="740">
        <v>0</v>
      </c>
      <c r="J25" s="945">
        <v>130129.1</v>
      </c>
      <c r="K25" s="730">
        <v>0.9</v>
      </c>
      <c r="L25" s="731"/>
    </row>
    <row r="26" spans="1:13" s="732" customFormat="1" ht="24" customHeight="1" x14ac:dyDescent="0.2">
      <c r="A26" s="728">
        <v>3482</v>
      </c>
      <c r="B26" s="733" t="s">
        <v>3754</v>
      </c>
      <c r="C26" s="729">
        <f t="shared" si="2"/>
        <v>130066.55</v>
      </c>
      <c r="D26" s="739">
        <v>0</v>
      </c>
      <c r="E26" s="739">
        <v>0</v>
      </c>
      <c r="F26" s="739">
        <v>0</v>
      </c>
      <c r="G26" s="739">
        <v>0</v>
      </c>
      <c r="H26" s="739">
        <v>0</v>
      </c>
      <c r="I26" s="740">
        <v>66.55</v>
      </c>
      <c r="J26" s="945">
        <v>130000</v>
      </c>
      <c r="K26" s="730">
        <v>0.9</v>
      </c>
      <c r="L26" s="731"/>
    </row>
    <row r="27" spans="1:13" s="732" customFormat="1" ht="15" customHeight="1" x14ac:dyDescent="0.2">
      <c r="A27" s="728">
        <v>3484</v>
      </c>
      <c r="B27" s="733" t="s">
        <v>3755</v>
      </c>
      <c r="C27" s="729">
        <f t="shared" si="2"/>
        <v>166000.59</v>
      </c>
      <c r="D27" s="739">
        <v>0</v>
      </c>
      <c r="E27" s="739">
        <v>0</v>
      </c>
      <c r="F27" s="739">
        <v>0</v>
      </c>
      <c r="G27" s="739">
        <v>0</v>
      </c>
      <c r="H27" s="739">
        <v>0</v>
      </c>
      <c r="I27" s="740">
        <v>46.59</v>
      </c>
      <c r="J27" s="945">
        <v>165954</v>
      </c>
      <c r="K27" s="730">
        <v>0.9</v>
      </c>
      <c r="L27" s="731"/>
    </row>
    <row r="28" spans="1:13" s="727" customFormat="1" ht="18.75" customHeight="1" x14ac:dyDescent="0.2">
      <c r="A28" s="717">
        <f>COUNT(A29:A31)</f>
        <v>3</v>
      </c>
      <c r="B28" s="163" t="s">
        <v>917</v>
      </c>
      <c r="C28" s="164">
        <f>SUM(C29:C31)</f>
        <v>195240.43</v>
      </c>
      <c r="D28" s="164">
        <f t="shared" ref="D28:J28" si="3">SUM(D29:D31)</f>
        <v>0</v>
      </c>
      <c r="E28" s="164">
        <f t="shared" si="3"/>
        <v>0</v>
      </c>
      <c r="F28" s="164">
        <f t="shared" si="3"/>
        <v>263.78000000000003</v>
      </c>
      <c r="G28" s="164">
        <f t="shared" si="3"/>
        <v>0</v>
      </c>
      <c r="H28" s="164">
        <f t="shared" si="3"/>
        <v>0</v>
      </c>
      <c r="I28" s="164">
        <f t="shared" si="3"/>
        <v>0</v>
      </c>
      <c r="J28" s="164">
        <f t="shared" si="3"/>
        <v>194976.65</v>
      </c>
      <c r="K28" s="718" t="s">
        <v>188</v>
      </c>
      <c r="L28" s="731"/>
      <c r="M28" s="732"/>
    </row>
    <row r="29" spans="1:13" s="732" customFormat="1" ht="15" customHeight="1" x14ac:dyDescent="0.2">
      <c r="A29" s="728">
        <v>3208</v>
      </c>
      <c r="B29" s="733" t="s">
        <v>1107</v>
      </c>
      <c r="C29" s="729">
        <f t="shared" si="2"/>
        <v>95000</v>
      </c>
      <c r="D29" s="739">
        <v>0</v>
      </c>
      <c r="E29" s="739">
        <v>0</v>
      </c>
      <c r="F29" s="739">
        <v>131.89000000000001</v>
      </c>
      <c r="G29" s="739">
        <v>0</v>
      </c>
      <c r="H29" s="739">
        <v>0</v>
      </c>
      <c r="I29" s="740">
        <v>0</v>
      </c>
      <c r="J29" s="945">
        <v>94868.11</v>
      </c>
      <c r="K29" s="730">
        <v>0.9</v>
      </c>
      <c r="L29" s="731"/>
    </row>
    <row r="30" spans="1:13" s="732" customFormat="1" ht="24" customHeight="1" x14ac:dyDescent="0.2">
      <c r="A30" s="728">
        <v>3485</v>
      </c>
      <c r="B30" s="733" t="s">
        <v>3793</v>
      </c>
      <c r="C30" s="729">
        <f t="shared" si="2"/>
        <v>240.43</v>
      </c>
      <c r="D30" s="739">
        <v>0</v>
      </c>
      <c r="E30" s="739">
        <v>0</v>
      </c>
      <c r="F30" s="739">
        <v>0</v>
      </c>
      <c r="G30" s="739">
        <v>0</v>
      </c>
      <c r="H30" s="739">
        <v>0</v>
      </c>
      <c r="I30" s="740">
        <v>0</v>
      </c>
      <c r="J30" s="945">
        <v>240.43</v>
      </c>
      <c r="K30" s="730">
        <v>0.8</v>
      </c>
      <c r="L30" s="731"/>
    </row>
    <row r="31" spans="1:13" s="732" customFormat="1" ht="15" customHeight="1" x14ac:dyDescent="0.2">
      <c r="A31" s="728">
        <v>3207</v>
      </c>
      <c r="B31" s="733" t="s">
        <v>1106</v>
      </c>
      <c r="C31" s="729">
        <f t="shared" si="2"/>
        <v>100000</v>
      </c>
      <c r="D31" s="739">
        <v>0</v>
      </c>
      <c r="E31" s="739">
        <v>0</v>
      </c>
      <c r="F31" s="739">
        <v>131.89000000000001</v>
      </c>
      <c r="G31" s="739">
        <v>0</v>
      </c>
      <c r="H31" s="739">
        <v>0</v>
      </c>
      <c r="I31" s="740">
        <v>0</v>
      </c>
      <c r="J31" s="945">
        <v>99868.11</v>
      </c>
      <c r="K31" s="730">
        <v>0.9</v>
      </c>
      <c r="L31" s="731"/>
    </row>
    <row r="32" spans="1:13" s="727" customFormat="1" ht="18.75" customHeight="1" x14ac:dyDescent="0.2">
      <c r="A32" s="717">
        <f>COUNT(A33:A41)</f>
        <v>9</v>
      </c>
      <c r="B32" s="163" t="s">
        <v>826</v>
      </c>
      <c r="C32" s="164">
        <f>SUM(C33:C41)</f>
        <v>505544.47919999994</v>
      </c>
      <c r="D32" s="164">
        <f t="shared" ref="D32:J32" si="4">SUM(D33:D41)</f>
        <v>1901</v>
      </c>
      <c r="E32" s="164">
        <f t="shared" si="4"/>
        <v>3557.3100000000004</v>
      </c>
      <c r="F32" s="164">
        <f t="shared" si="4"/>
        <v>1121.01</v>
      </c>
      <c r="G32" s="164">
        <f t="shared" si="4"/>
        <v>30239.960469999998</v>
      </c>
      <c r="H32" s="164">
        <f t="shared" si="4"/>
        <v>123095.17817</v>
      </c>
      <c r="I32" s="164">
        <f t="shared" si="4"/>
        <v>210016.70056000003</v>
      </c>
      <c r="J32" s="164">
        <f t="shared" si="4"/>
        <v>135613.31999999998</v>
      </c>
      <c r="K32" s="718" t="s">
        <v>188</v>
      </c>
      <c r="L32" s="731"/>
      <c r="M32" s="732"/>
    </row>
    <row r="33" spans="1:13" s="732" customFormat="1" ht="24" customHeight="1" x14ac:dyDescent="0.2">
      <c r="A33" s="728">
        <v>3247</v>
      </c>
      <c r="B33" s="733" t="s">
        <v>4498</v>
      </c>
      <c r="C33" s="729">
        <f t="shared" si="2"/>
        <v>30178.14</v>
      </c>
      <c r="D33" s="739">
        <v>0</v>
      </c>
      <c r="E33" s="739">
        <v>0</v>
      </c>
      <c r="F33" s="739">
        <v>0</v>
      </c>
      <c r="G33" s="739">
        <v>0.05</v>
      </c>
      <c r="H33" s="739">
        <v>54.45</v>
      </c>
      <c r="I33" s="740">
        <v>16868.559999999998</v>
      </c>
      <c r="J33" s="945">
        <v>13255.080000000002</v>
      </c>
      <c r="K33" s="730">
        <v>0.9</v>
      </c>
      <c r="L33" s="731"/>
    </row>
    <row r="34" spans="1:13" s="732" customFormat="1" ht="15" customHeight="1" x14ac:dyDescent="0.2">
      <c r="A34" s="728">
        <v>3250</v>
      </c>
      <c r="B34" s="733" t="s">
        <v>4499</v>
      </c>
      <c r="C34" s="729">
        <f t="shared" si="2"/>
        <v>41181.78</v>
      </c>
      <c r="D34" s="739">
        <v>0</v>
      </c>
      <c r="E34" s="739">
        <v>198.68</v>
      </c>
      <c r="F34" s="739">
        <v>170.44</v>
      </c>
      <c r="G34" s="739">
        <v>217.13</v>
      </c>
      <c r="H34" s="739">
        <v>11038.75</v>
      </c>
      <c r="I34" s="740">
        <v>22509.78</v>
      </c>
      <c r="J34" s="945">
        <v>7047</v>
      </c>
      <c r="K34" s="730">
        <v>0.9</v>
      </c>
      <c r="L34" s="731"/>
    </row>
    <row r="35" spans="1:13" s="732" customFormat="1" ht="15" customHeight="1" x14ac:dyDescent="0.2">
      <c r="A35" s="728">
        <v>3253</v>
      </c>
      <c r="B35" s="733" t="s">
        <v>922</v>
      </c>
      <c r="C35" s="729">
        <f t="shared" si="2"/>
        <v>34841.69</v>
      </c>
      <c r="D35" s="739">
        <v>0</v>
      </c>
      <c r="E35" s="739">
        <v>208.2</v>
      </c>
      <c r="F35" s="739">
        <v>419.51</v>
      </c>
      <c r="G35" s="739">
        <v>3128.19</v>
      </c>
      <c r="H35" s="739">
        <v>17502.45</v>
      </c>
      <c r="I35" s="740">
        <v>13583.34</v>
      </c>
      <c r="J35" s="945">
        <v>0</v>
      </c>
      <c r="K35" s="730">
        <v>0.9</v>
      </c>
      <c r="L35" s="731"/>
    </row>
    <row r="36" spans="1:13" s="732" customFormat="1" ht="15" customHeight="1" x14ac:dyDescent="0.2">
      <c r="A36" s="728">
        <v>3304</v>
      </c>
      <c r="B36" s="733" t="s">
        <v>923</v>
      </c>
      <c r="C36" s="729">
        <f t="shared" si="2"/>
        <v>112803.79999999999</v>
      </c>
      <c r="D36" s="739">
        <v>1901</v>
      </c>
      <c r="E36" s="739">
        <v>3089.9500000000003</v>
      </c>
      <c r="F36" s="739">
        <v>368.86</v>
      </c>
      <c r="G36" s="739">
        <v>14541.96</v>
      </c>
      <c r="H36" s="739">
        <v>60119.65</v>
      </c>
      <c r="I36" s="740">
        <v>32782.379999999997</v>
      </c>
      <c r="J36" s="945">
        <v>0</v>
      </c>
      <c r="K36" s="730">
        <v>0.9</v>
      </c>
      <c r="L36" s="731"/>
    </row>
    <row r="37" spans="1:13" s="732" customFormat="1" ht="15" customHeight="1" x14ac:dyDescent="0.2">
      <c r="A37" s="728">
        <v>3305</v>
      </c>
      <c r="B37" s="733" t="s">
        <v>924</v>
      </c>
      <c r="C37" s="729">
        <f t="shared" si="2"/>
        <v>173999.66999999998</v>
      </c>
      <c r="D37" s="739">
        <v>0</v>
      </c>
      <c r="E37" s="739">
        <v>52.28</v>
      </c>
      <c r="F37" s="739">
        <v>19.529999999999998</v>
      </c>
      <c r="G37" s="739">
        <v>556.6</v>
      </c>
      <c r="H37" s="739">
        <v>20362.560000000001</v>
      </c>
      <c r="I37" s="740">
        <v>108185.19</v>
      </c>
      <c r="J37" s="945">
        <v>44823.509999999995</v>
      </c>
      <c r="K37" s="730">
        <v>0.9</v>
      </c>
      <c r="L37" s="731"/>
    </row>
    <row r="38" spans="1:13" s="732" customFormat="1" ht="15" customHeight="1" x14ac:dyDescent="0.2">
      <c r="A38" s="728">
        <v>3233</v>
      </c>
      <c r="B38" s="733" t="s">
        <v>919</v>
      </c>
      <c r="C38" s="729">
        <f t="shared" si="2"/>
        <v>25573.860000000004</v>
      </c>
      <c r="D38" s="739">
        <v>0</v>
      </c>
      <c r="E38" s="739">
        <v>8.1999999999999993</v>
      </c>
      <c r="F38" s="739">
        <v>73.67</v>
      </c>
      <c r="G38" s="739">
        <v>2839.34</v>
      </c>
      <c r="H38" s="739">
        <v>12461.150000000001</v>
      </c>
      <c r="I38" s="740">
        <v>10145.51</v>
      </c>
      <c r="J38" s="945">
        <v>45.99</v>
      </c>
      <c r="K38" s="730">
        <v>0.9</v>
      </c>
      <c r="L38" s="731"/>
    </row>
    <row r="39" spans="1:13" s="732" customFormat="1" ht="24" customHeight="1" x14ac:dyDescent="0.2">
      <c r="A39" s="728">
        <v>3234</v>
      </c>
      <c r="B39" s="733" t="s">
        <v>4500</v>
      </c>
      <c r="C39" s="729">
        <f t="shared" si="2"/>
        <v>51295.89</v>
      </c>
      <c r="D39" s="739">
        <v>0</v>
      </c>
      <c r="E39" s="739">
        <v>0</v>
      </c>
      <c r="F39" s="739">
        <v>0</v>
      </c>
      <c r="G39" s="739">
        <v>8696.26</v>
      </c>
      <c r="H39" s="739">
        <v>0</v>
      </c>
      <c r="I39" s="740">
        <v>2119.04</v>
      </c>
      <c r="J39" s="945">
        <v>40480.589999999997</v>
      </c>
      <c r="K39" s="730">
        <v>0.9</v>
      </c>
      <c r="L39" s="731"/>
    </row>
    <row r="40" spans="1:13" s="732" customFormat="1" ht="15" customHeight="1" x14ac:dyDescent="0.2">
      <c r="A40" s="728">
        <v>7009</v>
      </c>
      <c r="B40" s="733" t="s">
        <v>4501</v>
      </c>
      <c r="C40" s="729">
        <f t="shared" si="2"/>
        <v>5949.4994400000005</v>
      </c>
      <c r="D40" s="739">
        <v>0</v>
      </c>
      <c r="E40" s="739">
        <v>0</v>
      </c>
      <c r="F40" s="739">
        <v>0</v>
      </c>
      <c r="G40" s="739">
        <v>0</v>
      </c>
      <c r="H40" s="739">
        <v>128.24754000000001</v>
      </c>
      <c r="I40" s="740">
        <v>466.70190000000002</v>
      </c>
      <c r="J40" s="945">
        <v>5354.55</v>
      </c>
      <c r="K40" s="730">
        <v>0.9</v>
      </c>
      <c r="L40" s="731"/>
    </row>
    <row r="41" spans="1:13" s="732" customFormat="1" ht="15" customHeight="1" x14ac:dyDescent="0.2">
      <c r="A41" s="728">
        <v>7000</v>
      </c>
      <c r="B41" s="733" t="s">
        <v>4502</v>
      </c>
      <c r="C41" s="729">
        <f t="shared" si="2"/>
        <v>29720.14976</v>
      </c>
      <c r="D41" s="739">
        <v>0</v>
      </c>
      <c r="E41" s="739">
        <v>0</v>
      </c>
      <c r="F41" s="739">
        <v>69</v>
      </c>
      <c r="G41" s="739">
        <v>260.43047000000001</v>
      </c>
      <c r="H41" s="739">
        <v>1427.9206299999996</v>
      </c>
      <c r="I41" s="740">
        <v>3356.19866</v>
      </c>
      <c r="J41" s="945">
        <v>24606.6</v>
      </c>
      <c r="K41" s="730">
        <v>0.9</v>
      </c>
      <c r="L41" s="731"/>
    </row>
    <row r="42" spans="1:13" s="727" customFormat="1" ht="18.75" customHeight="1" x14ac:dyDescent="0.2">
      <c r="A42" s="717">
        <f>COUNT(A43:A45)</f>
        <v>3</v>
      </c>
      <c r="B42" s="163" t="s">
        <v>925</v>
      </c>
      <c r="C42" s="164">
        <f>SUM(C43:C45)</f>
        <v>18656.443899999998</v>
      </c>
      <c r="D42" s="164">
        <f t="shared" ref="D42:J42" si="5">SUM(D43:D45)</f>
        <v>0</v>
      </c>
      <c r="E42" s="164">
        <f t="shared" si="5"/>
        <v>0</v>
      </c>
      <c r="F42" s="164">
        <f t="shared" si="5"/>
        <v>0</v>
      </c>
      <c r="G42" s="164">
        <f t="shared" si="5"/>
        <v>1038.43992</v>
      </c>
      <c r="H42" s="164">
        <f t="shared" si="5"/>
        <v>1380.6287000000002</v>
      </c>
      <c r="I42" s="164">
        <f t="shared" si="5"/>
        <v>6394.4752800000006</v>
      </c>
      <c r="J42" s="164">
        <f t="shared" si="5"/>
        <v>9842.9</v>
      </c>
      <c r="K42" s="718" t="s">
        <v>188</v>
      </c>
      <c r="L42" s="731"/>
      <c r="M42" s="732"/>
    </row>
    <row r="43" spans="1:13" s="732" customFormat="1" ht="15" customHeight="1" x14ac:dyDescent="0.2">
      <c r="A43" s="728">
        <v>3280</v>
      </c>
      <c r="B43" s="733" t="s">
        <v>926</v>
      </c>
      <c r="C43" s="729">
        <f>D43+E43+F43+G43+H43+I43+J43</f>
        <v>3937.8500000000004</v>
      </c>
      <c r="D43" s="739">
        <v>0</v>
      </c>
      <c r="E43" s="739">
        <v>0</v>
      </c>
      <c r="F43" s="739">
        <v>0</v>
      </c>
      <c r="G43" s="739">
        <v>503.01</v>
      </c>
      <c r="H43" s="739">
        <v>739.7</v>
      </c>
      <c r="I43" s="740">
        <v>965.11</v>
      </c>
      <c r="J43" s="945">
        <v>1730.03</v>
      </c>
      <c r="K43" s="730">
        <v>0.9</v>
      </c>
      <c r="L43" s="731"/>
    </row>
    <row r="44" spans="1:13" s="732" customFormat="1" ht="24" customHeight="1" x14ac:dyDescent="0.2">
      <c r="A44" s="728">
        <v>3300</v>
      </c>
      <c r="B44" s="733" t="s">
        <v>4503</v>
      </c>
      <c r="C44" s="729">
        <f>D44+E44+F44+G44+H44+I44+J44</f>
        <v>1622.3428999999999</v>
      </c>
      <c r="D44" s="739">
        <v>0</v>
      </c>
      <c r="E44" s="739">
        <v>0</v>
      </c>
      <c r="F44" s="739">
        <v>0</v>
      </c>
      <c r="G44" s="739">
        <v>535.42992000000004</v>
      </c>
      <c r="H44" s="739">
        <v>640.92870000000005</v>
      </c>
      <c r="I44" s="740">
        <v>416.11428000000001</v>
      </c>
      <c r="J44" s="945">
        <v>29.87</v>
      </c>
      <c r="K44" s="730">
        <v>0.9</v>
      </c>
      <c r="L44" s="731"/>
    </row>
    <row r="45" spans="1:13" s="732" customFormat="1" ht="34.5" customHeight="1" x14ac:dyDescent="0.2">
      <c r="A45" s="728">
        <v>3470</v>
      </c>
      <c r="B45" s="733" t="s">
        <v>4504</v>
      </c>
      <c r="C45" s="729">
        <f>D45+E45+F45+G45+H45+I45+J45</f>
        <v>13096.251</v>
      </c>
      <c r="D45" s="739">
        <v>0</v>
      </c>
      <c r="E45" s="739">
        <v>0</v>
      </c>
      <c r="F45" s="739">
        <v>0</v>
      </c>
      <c r="G45" s="739">
        <v>0</v>
      </c>
      <c r="H45" s="739">
        <v>0</v>
      </c>
      <c r="I45" s="740">
        <v>5013.2510000000002</v>
      </c>
      <c r="J45" s="945">
        <v>8083</v>
      </c>
      <c r="K45" s="730">
        <v>1</v>
      </c>
      <c r="L45" s="731"/>
    </row>
    <row r="46" spans="1:13" s="727" customFormat="1" ht="18.75" customHeight="1" x14ac:dyDescent="0.2">
      <c r="A46" s="717">
        <f>COUNT(A47:A48)</f>
        <v>2</v>
      </c>
      <c r="B46" s="163" t="s">
        <v>840</v>
      </c>
      <c r="C46" s="164">
        <f>SUM(C47:C48)</f>
        <v>1445.46</v>
      </c>
      <c r="D46" s="164">
        <f t="shared" ref="D46:J46" si="6">SUM(D47:D48)</f>
        <v>0</v>
      </c>
      <c r="E46" s="164">
        <f t="shared" si="6"/>
        <v>0</v>
      </c>
      <c r="F46" s="164">
        <f t="shared" si="6"/>
        <v>0</v>
      </c>
      <c r="G46" s="164">
        <f t="shared" si="6"/>
        <v>0</v>
      </c>
      <c r="H46" s="164">
        <f t="shared" si="6"/>
        <v>37.230000000000004</v>
      </c>
      <c r="I46" s="164">
        <f t="shared" si="6"/>
        <v>863.14999999999986</v>
      </c>
      <c r="J46" s="164">
        <f t="shared" si="6"/>
        <v>545.08000000000004</v>
      </c>
      <c r="K46" s="718" t="s">
        <v>188</v>
      </c>
      <c r="L46" s="731"/>
      <c r="M46" s="732"/>
    </row>
    <row r="47" spans="1:13" s="732" customFormat="1" ht="15" customHeight="1" x14ac:dyDescent="0.2">
      <c r="A47" s="728">
        <v>3269</v>
      </c>
      <c r="B47" s="733" t="s">
        <v>1172</v>
      </c>
      <c r="C47" s="729">
        <f t="shared" si="2"/>
        <v>94.06</v>
      </c>
      <c r="D47" s="739">
        <v>0</v>
      </c>
      <c r="E47" s="739">
        <v>0</v>
      </c>
      <c r="F47" s="739">
        <v>0</v>
      </c>
      <c r="G47" s="739">
        <v>0</v>
      </c>
      <c r="H47" s="739">
        <v>0</v>
      </c>
      <c r="I47" s="740">
        <v>94.06</v>
      </c>
      <c r="J47" s="945">
        <v>0</v>
      </c>
      <c r="K47" s="730">
        <v>0.9</v>
      </c>
      <c r="L47" s="731"/>
    </row>
    <row r="48" spans="1:13" s="732" customFormat="1" ht="15" customHeight="1" x14ac:dyDescent="0.2">
      <c r="A48" s="728">
        <v>3451</v>
      </c>
      <c r="B48" s="733" t="s">
        <v>928</v>
      </c>
      <c r="C48" s="729">
        <f t="shared" si="2"/>
        <v>1351.4</v>
      </c>
      <c r="D48" s="739">
        <v>0</v>
      </c>
      <c r="E48" s="739">
        <v>0</v>
      </c>
      <c r="F48" s="739">
        <v>0</v>
      </c>
      <c r="G48" s="739">
        <v>0</v>
      </c>
      <c r="H48" s="739">
        <v>37.230000000000004</v>
      </c>
      <c r="I48" s="740">
        <v>769.08999999999992</v>
      </c>
      <c r="J48" s="945">
        <v>545.08000000000004</v>
      </c>
      <c r="K48" s="730">
        <v>0.69830000000000003</v>
      </c>
      <c r="L48" s="731"/>
    </row>
    <row r="49" spans="1:13" s="727" customFormat="1" ht="18.75" customHeight="1" x14ac:dyDescent="0.2">
      <c r="A49" s="717">
        <f>COUNT(A50:A74)</f>
        <v>25</v>
      </c>
      <c r="B49" s="163" t="s">
        <v>842</v>
      </c>
      <c r="C49" s="164">
        <f>SUM(C50:C74)</f>
        <v>1613201.2680400002</v>
      </c>
      <c r="D49" s="164">
        <f t="shared" ref="D49:J49" si="7">SUM(D50:D74)</f>
        <v>0</v>
      </c>
      <c r="E49" s="164">
        <f t="shared" si="7"/>
        <v>2837.7</v>
      </c>
      <c r="F49" s="164">
        <f t="shared" si="7"/>
        <v>115323.91</v>
      </c>
      <c r="G49" s="164">
        <f t="shared" si="7"/>
        <v>125992.06999999999</v>
      </c>
      <c r="H49" s="164">
        <f t="shared" si="7"/>
        <v>203492.59804000004</v>
      </c>
      <c r="I49" s="164">
        <f t="shared" si="7"/>
        <v>340983.88999999996</v>
      </c>
      <c r="J49" s="164">
        <f t="shared" si="7"/>
        <v>824571.09999999986</v>
      </c>
      <c r="K49" s="718" t="s">
        <v>188</v>
      </c>
      <c r="L49" s="731"/>
      <c r="M49" s="732"/>
    </row>
    <row r="50" spans="1:13" s="732" customFormat="1" ht="15" customHeight="1" x14ac:dyDescent="0.2">
      <c r="A50" s="728">
        <v>3213</v>
      </c>
      <c r="B50" s="733" t="s">
        <v>4505</v>
      </c>
      <c r="C50" s="729">
        <f t="shared" si="2"/>
        <v>11157.16804</v>
      </c>
      <c r="D50" s="739">
        <v>0</v>
      </c>
      <c r="E50" s="739">
        <v>2057.6799999999998</v>
      </c>
      <c r="F50" s="739">
        <v>3515.38</v>
      </c>
      <c r="G50" s="739">
        <v>4905.53</v>
      </c>
      <c r="H50" s="739">
        <f>3696.81-3018.23196</f>
        <v>678.57803999999987</v>
      </c>
      <c r="I50" s="740">
        <v>0</v>
      </c>
      <c r="J50" s="945">
        <v>0</v>
      </c>
      <c r="K50" s="730">
        <v>0.95</v>
      </c>
      <c r="L50" s="731"/>
    </row>
    <row r="51" spans="1:13" s="732" customFormat="1" ht="15" customHeight="1" x14ac:dyDescent="0.2">
      <c r="A51" s="728">
        <v>3459</v>
      </c>
      <c r="B51" s="733" t="s">
        <v>949</v>
      </c>
      <c r="C51" s="729">
        <f t="shared" si="2"/>
        <v>28402.49</v>
      </c>
      <c r="D51" s="739">
        <v>0</v>
      </c>
      <c r="E51" s="739">
        <v>0</v>
      </c>
      <c r="F51" s="739">
        <v>0</v>
      </c>
      <c r="G51" s="739">
        <v>0</v>
      </c>
      <c r="H51" s="739">
        <v>789.83</v>
      </c>
      <c r="I51" s="740">
        <v>5718.97</v>
      </c>
      <c r="J51" s="945">
        <v>21893.690000000002</v>
      </c>
      <c r="K51" s="730">
        <v>0.95</v>
      </c>
      <c r="L51" s="731"/>
    </row>
    <row r="52" spans="1:13" s="732" customFormat="1" ht="15" customHeight="1" x14ac:dyDescent="0.2">
      <c r="A52" s="728">
        <v>3417</v>
      </c>
      <c r="B52" s="733" t="s">
        <v>1202</v>
      </c>
      <c r="C52" s="729">
        <f t="shared" si="2"/>
        <v>6941.38</v>
      </c>
      <c r="D52" s="739">
        <v>0</v>
      </c>
      <c r="E52" s="739">
        <v>0</v>
      </c>
      <c r="F52" s="739">
        <v>0</v>
      </c>
      <c r="G52" s="739">
        <v>0</v>
      </c>
      <c r="H52" s="739">
        <v>0</v>
      </c>
      <c r="I52" s="740">
        <v>70.87</v>
      </c>
      <c r="J52" s="945">
        <v>6870.51</v>
      </c>
      <c r="K52" s="730">
        <v>0.95</v>
      </c>
      <c r="L52" s="731"/>
    </row>
    <row r="53" spans="1:13" s="732" customFormat="1" ht="24" customHeight="1" x14ac:dyDescent="0.2">
      <c r="A53" s="728">
        <v>3418</v>
      </c>
      <c r="B53" s="733" t="s">
        <v>945</v>
      </c>
      <c r="C53" s="729">
        <f t="shared" si="2"/>
        <v>13597.74</v>
      </c>
      <c r="D53" s="739">
        <v>0</v>
      </c>
      <c r="E53" s="739">
        <v>0</v>
      </c>
      <c r="F53" s="739">
        <v>0</v>
      </c>
      <c r="G53" s="739">
        <v>0</v>
      </c>
      <c r="H53" s="739">
        <v>2863.6099999999997</v>
      </c>
      <c r="I53" s="740">
        <v>3281.46</v>
      </c>
      <c r="J53" s="945">
        <v>7452.67</v>
      </c>
      <c r="K53" s="730">
        <v>0.95</v>
      </c>
      <c r="L53" s="731"/>
    </row>
    <row r="54" spans="1:13" s="732" customFormat="1" ht="15" customHeight="1" x14ac:dyDescent="0.2">
      <c r="A54" s="728">
        <v>3419</v>
      </c>
      <c r="B54" s="733" t="s">
        <v>4506</v>
      </c>
      <c r="C54" s="729">
        <f t="shared" si="2"/>
        <v>14580.619999999999</v>
      </c>
      <c r="D54" s="739">
        <v>0</v>
      </c>
      <c r="E54" s="739">
        <v>0</v>
      </c>
      <c r="F54" s="739">
        <v>0</v>
      </c>
      <c r="G54" s="739">
        <v>0</v>
      </c>
      <c r="H54" s="739">
        <v>772.43</v>
      </c>
      <c r="I54" s="740">
        <v>1405.27</v>
      </c>
      <c r="J54" s="945">
        <v>12402.92</v>
      </c>
      <c r="K54" s="730">
        <v>0.95</v>
      </c>
      <c r="L54" s="731"/>
    </row>
    <row r="55" spans="1:13" s="732" customFormat="1" ht="15" customHeight="1" x14ac:dyDescent="0.2">
      <c r="A55" s="728">
        <v>3401</v>
      </c>
      <c r="B55" s="733" t="s">
        <v>941</v>
      </c>
      <c r="C55" s="729">
        <f t="shared" si="2"/>
        <v>22193.85</v>
      </c>
      <c r="D55" s="739">
        <v>0</v>
      </c>
      <c r="E55" s="739">
        <v>0</v>
      </c>
      <c r="F55" s="739">
        <v>0</v>
      </c>
      <c r="G55" s="739">
        <v>0</v>
      </c>
      <c r="H55" s="739">
        <v>1968.02</v>
      </c>
      <c r="I55" s="740">
        <v>5520.1100000000006</v>
      </c>
      <c r="J55" s="945">
        <v>14705.72</v>
      </c>
      <c r="K55" s="730">
        <v>0.95</v>
      </c>
      <c r="L55" s="731"/>
    </row>
    <row r="56" spans="1:13" s="732" customFormat="1" ht="15" customHeight="1" x14ac:dyDescent="0.2">
      <c r="A56" s="728">
        <v>3463</v>
      </c>
      <c r="B56" s="733" t="s">
        <v>1204</v>
      </c>
      <c r="C56" s="729">
        <f t="shared" si="2"/>
        <v>32256.93</v>
      </c>
      <c r="D56" s="739">
        <v>0</v>
      </c>
      <c r="E56" s="739">
        <v>0</v>
      </c>
      <c r="F56" s="739">
        <v>0</v>
      </c>
      <c r="G56" s="739">
        <v>0</v>
      </c>
      <c r="H56" s="739">
        <v>0</v>
      </c>
      <c r="I56" s="740">
        <v>826.89</v>
      </c>
      <c r="J56" s="945">
        <v>31430.04</v>
      </c>
      <c r="K56" s="730">
        <v>0.95</v>
      </c>
      <c r="L56" s="731"/>
    </row>
    <row r="57" spans="1:13" s="732" customFormat="1" ht="24" customHeight="1" x14ac:dyDescent="0.2">
      <c r="A57" s="728">
        <v>3460</v>
      </c>
      <c r="B57" s="733" t="s">
        <v>3968</v>
      </c>
      <c r="C57" s="729">
        <f t="shared" si="2"/>
        <v>12287.430000000002</v>
      </c>
      <c r="D57" s="739">
        <v>0</v>
      </c>
      <c r="E57" s="739">
        <v>0</v>
      </c>
      <c r="F57" s="739">
        <v>0</v>
      </c>
      <c r="G57" s="739">
        <v>0</v>
      </c>
      <c r="H57" s="739">
        <v>0</v>
      </c>
      <c r="I57" s="740">
        <v>189.12</v>
      </c>
      <c r="J57" s="945">
        <v>12098.310000000001</v>
      </c>
      <c r="K57" s="730">
        <v>0.95</v>
      </c>
      <c r="L57" s="731"/>
    </row>
    <row r="58" spans="1:13" s="732" customFormat="1" ht="15" customHeight="1" x14ac:dyDescent="0.2">
      <c r="A58" s="728">
        <v>3259</v>
      </c>
      <c r="B58" s="733" t="s">
        <v>933</v>
      </c>
      <c r="C58" s="729">
        <f t="shared" si="2"/>
        <v>8272.3499999999985</v>
      </c>
      <c r="D58" s="739">
        <v>0</v>
      </c>
      <c r="E58" s="739">
        <v>0</v>
      </c>
      <c r="F58" s="739">
        <v>28.509999999999998</v>
      </c>
      <c r="G58" s="739">
        <v>687.94999999999993</v>
      </c>
      <c r="H58" s="739">
        <v>1905.35</v>
      </c>
      <c r="I58" s="740">
        <v>2916.16</v>
      </c>
      <c r="J58" s="945">
        <v>2734.38</v>
      </c>
      <c r="K58" s="730">
        <v>0.95</v>
      </c>
      <c r="L58" s="731"/>
    </row>
    <row r="59" spans="1:13" s="732" customFormat="1" ht="15" customHeight="1" x14ac:dyDescent="0.2">
      <c r="A59" s="728">
        <v>3281</v>
      </c>
      <c r="B59" s="733" t="s">
        <v>934</v>
      </c>
      <c r="C59" s="729">
        <f t="shared" si="2"/>
        <v>339057.47000000003</v>
      </c>
      <c r="D59" s="739">
        <v>0</v>
      </c>
      <c r="E59" s="739">
        <v>0</v>
      </c>
      <c r="F59" s="739">
        <v>102864.74</v>
      </c>
      <c r="G59" s="739">
        <v>103380.58</v>
      </c>
      <c r="H59" s="739">
        <f>132290.07-5977.07</f>
        <v>126313</v>
      </c>
      <c r="I59" s="740">
        <v>2836.39</v>
      </c>
      <c r="J59" s="945">
        <v>3662.7599999999998</v>
      </c>
      <c r="K59" s="730">
        <v>0.95</v>
      </c>
      <c r="L59" s="731"/>
    </row>
    <row r="60" spans="1:13" s="732" customFormat="1" ht="15" customHeight="1" x14ac:dyDescent="0.2">
      <c r="A60" s="728">
        <v>3461</v>
      </c>
      <c r="B60" s="733" t="s">
        <v>1203</v>
      </c>
      <c r="C60" s="729">
        <f t="shared" si="2"/>
        <v>499037.97</v>
      </c>
      <c r="D60" s="739">
        <v>0</v>
      </c>
      <c r="E60" s="739">
        <v>0</v>
      </c>
      <c r="F60" s="739">
        <v>0</v>
      </c>
      <c r="G60" s="739">
        <v>0</v>
      </c>
      <c r="H60" s="739">
        <v>0</v>
      </c>
      <c r="I60" s="740">
        <v>217914.25999999998</v>
      </c>
      <c r="J60" s="945">
        <v>281123.70999999996</v>
      </c>
      <c r="K60" s="730">
        <v>0.95</v>
      </c>
      <c r="L60" s="731"/>
    </row>
    <row r="61" spans="1:13" s="732" customFormat="1" ht="15" customHeight="1" x14ac:dyDescent="0.2">
      <c r="A61" s="728">
        <v>3398</v>
      </c>
      <c r="B61" s="733" t="s">
        <v>940</v>
      </c>
      <c r="C61" s="729">
        <f t="shared" si="2"/>
        <v>109850.3</v>
      </c>
      <c r="D61" s="739">
        <v>0</v>
      </c>
      <c r="E61" s="739">
        <v>0</v>
      </c>
      <c r="F61" s="739">
        <v>0</v>
      </c>
      <c r="G61" s="739">
        <v>8873.09</v>
      </c>
      <c r="H61" s="739">
        <v>49400.91</v>
      </c>
      <c r="I61" s="740">
        <v>50696.53</v>
      </c>
      <c r="J61" s="945">
        <v>879.77</v>
      </c>
      <c r="K61" s="730">
        <v>0.95</v>
      </c>
      <c r="L61" s="731"/>
    </row>
    <row r="62" spans="1:13" s="732" customFormat="1" ht="15" customHeight="1" x14ac:dyDescent="0.2">
      <c r="A62" s="728">
        <v>3420</v>
      </c>
      <c r="B62" s="733" t="s">
        <v>947</v>
      </c>
      <c r="C62" s="729">
        <f t="shared" si="2"/>
        <v>23768.36</v>
      </c>
      <c r="D62" s="739">
        <v>0</v>
      </c>
      <c r="E62" s="739">
        <v>0</v>
      </c>
      <c r="F62" s="739">
        <v>0</v>
      </c>
      <c r="G62" s="739">
        <v>0</v>
      </c>
      <c r="H62" s="739">
        <v>13.37</v>
      </c>
      <c r="I62" s="740">
        <v>937.77</v>
      </c>
      <c r="J62" s="945">
        <v>22817.22</v>
      </c>
      <c r="K62" s="730">
        <v>0.95</v>
      </c>
      <c r="L62" s="731"/>
    </row>
    <row r="63" spans="1:13" s="732" customFormat="1" ht="24" customHeight="1" x14ac:dyDescent="0.2">
      <c r="A63" s="728">
        <v>3421</v>
      </c>
      <c r="B63" s="733" t="s">
        <v>948</v>
      </c>
      <c r="C63" s="729">
        <f t="shared" si="2"/>
        <v>16680.849999999999</v>
      </c>
      <c r="D63" s="739">
        <v>0</v>
      </c>
      <c r="E63" s="739">
        <v>0</v>
      </c>
      <c r="F63" s="739">
        <v>0</v>
      </c>
      <c r="G63" s="739">
        <v>0</v>
      </c>
      <c r="H63" s="739">
        <v>889.99</v>
      </c>
      <c r="I63" s="740">
        <v>3249.74</v>
      </c>
      <c r="J63" s="945">
        <v>12541.119999999999</v>
      </c>
      <c r="K63" s="730">
        <v>0.95</v>
      </c>
      <c r="L63" s="731"/>
    </row>
    <row r="64" spans="1:13" s="732" customFormat="1" ht="15" customHeight="1" x14ac:dyDescent="0.2">
      <c r="A64" s="728">
        <v>3415</v>
      </c>
      <c r="B64" s="733" t="s">
        <v>4507</v>
      </c>
      <c r="C64" s="729">
        <f t="shared" si="2"/>
        <v>4586.1299999999992</v>
      </c>
      <c r="D64" s="739">
        <v>0</v>
      </c>
      <c r="E64" s="739">
        <v>0</v>
      </c>
      <c r="F64" s="739">
        <v>0</v>
      </c>
      <c r="G64" s="739">
        <v>2905.5</v>
      </c>
      <c r="H64" s="739">
        <v>29.64</v>
      </c>
      <c r="I64" s="740">
        <v>12.7</v>
      </c>
      <c r="J64" s="945">
        <v>1638.29</v>
      </c>
      <c r="K64" s="730">
        <v>0.9</v>
      </c>
      <c r="L64" s="731"/>
    </row>
    <row r="65" spans="1:13" s="732" customFormat="1" ht="15" customHeight="1" x14ac:dyDescent="0.2">
      <c r="A65" s="728">
        <v>3335</v>
      </c>
      <c r="B65" s="733" t="s">
        <v>4508</v>
      </c>
      <c r="C65" s="729">
        <f t="shared" si="2"/>
        <v>9913.07</v>
      </c>
      <c r="D65" s="739">
        <v>0</v>
      </c>
      <c r="E65" s="739">
        <v>0</v>
      </c>
      <c r="F65" s="739">
        <v>6104.2</v>
      </c>
      <c r="G65" s="739">
        <v>131.29</v>
      </c>
      <c r="H65" s="739">
        <v>3652.17</v>
      </c>
      <c r="I65" s="740">
        <v>25.41</v>
      </c>
      <c r="J65" s="945">
        <v>0</v>
      </c>
      <c r="K65" s="730">
        <v>0.9</v>
      </c>
      <c r="L65" s="731"/>
    </row>
    <row r="66" spans="1:13" s="732" customFormat="1" ht="15" customHeight="1" x14ac:dyDescent="0.2">
      <c r="A66" s="728">
        <v>3336</v>
      </c>
      <c r="B66" s="733" t="s">
        <v>936</v>
      </c>
      <c r="C66" s="729">
        <f t="shared" si="2"/>
        <v>5682</v>
      </c>
      <c r="D66" s="739">
        <v>0</v>
      </c>
      <c r="E66" s="739">
        <v>0</v>
      </c>
      <c r="F66" s="739">
        <v>117.41000000000001</v>
      </c>
      <c r="G66" s="739">
        <v>1391.49</v>
      </c>
      <c r="H66" s="739">
        <v>2257.48</v>
      </c>
      <c r="I66" s="740">
        <f>2659.92-744.3</f>
        <v>1915.6200000000001</v>
      </c>
      <c r="J66" s="945">
        <v>0</v>
      </c>
      <c r="K66" s="730">
        <v>0.95</v>
      </c>
      <c r="L66" s="731"/>
    </row>
    <row r="67" spans="1:13" s="732" customFormat="1" ht="15" customHeight="1" x14ac:dyDescent="0.2">
      <c r="A67" s="728">
        <v>3404</v>
      </c>
      <c r="B67" s="733" t="s">
        <v>4509</v>
      </c>
      <c r="C67" s="729">
        <f t="shared" si="2"/>
        <v>11190.310000000001</v>
      </c>
      <c r="D67" s="739">
        <v>0</v>
      </c>
      <c r="E67" s="739">
        <v>0</v>
      </c>
      <c r="F67" s="739">
        <v>0</v>
      </c>
      <c r="G67" s="739">
        <v>1887.48</v>
      </c>
      <c r="H67" s="739">
        <f>9048.45+86.58</f>
        <v>9135.0300000000007</v>
      </c>
      <c r="I67" s="740">
        <f>3838.4-3670.6</f>
        <v>167.80000000000018</v>
      </c>
      <c r="J67" s="945">
        <v>0</v>
      </c>
      <c r="K67" s="730">
        <v>0.95</v>
      </c>
      <c r="L67" s="731"/>
    </row>
    <row r="68" spans="1:13" s="732" customFormat="1" ht="24" customHeight="1" x14ac:dyDescent="0.2">
      <c r="A68" s="728">
        <v>3337</v>
      </c>
      <c r="B68" s="733" t="s">
        <v>937</v>
      </c>
      <c r="C68" s="729">
        <f t="shared" si="2"/>
        <v>22004.41</v>
      </c>
      <c r="D68" s="739">
        <v>0</v>
      </c>
      <c r="E68" s="739">
        <v>0</v>
      </c>
      <c r="F68" s="739">
        <v>0</v>
      </c>
      <c r="G68" s="739">
        <v>0</v>
      </c>
      <c r="H68" s="739">
        <v>393.63</v>
      </c>
      <c r="I68" s="740">
        <v>1975.37</v>
      </c>
      <c r="J68" s="945">
        <v>19635.41</v>
      </c>
      <c r="K68" s="730">
        <v>0.95</v>
      </c>
      <c r="L68" s="731"/>
    </row>
    <row r="69" spans="1:13" s="732" customFormat="1" ht="15" customHeight="1" x14ac:dyDescent="0.2">
      <c r="A69" s="728">
        <v>3471</v>
      </c>
      <c r="B69" s="733" t="s">
        <v>3973</v>
      </c>
      <c r="C69" s="729">
        <f t="shared" si="2"/>
        <v>12271.21</v>
      </c>
      <c r="D69" s="739">
        <v>0</v>
      </c>
      <c r="E69" s="739">
        <v>0</v>
      </c>
      <c r="F69" s="739">
        <v>0</v>
      </c>
      <c r="G69" s="739">
        <v>0</v>
      </c>
      <c r="H69" s="739">
        <v>0</v>
      </c>
      <c r="I69" s="740">
        <v>83.49</v>
      </c>
      <c r="J69" s="945">
        <v>12187.72</v>
      </c>
      <c r="K69" s="730">
        <v>0.95</v>
      </c>
      <c r="L69" s="731"/>
    </row>
    <row r="70" spans="1:13" s="732" customFormat="1" ht="24" customHeight="1" x14ac:dyDescent="0.2">
      <c r="A70" s="728">
        <v>3210</v>
      </c>
      <c r="B70" s="733" t="s">
        <v>930</v>
      </c>
      <c r="C70" s="729">
        <f t="shared" si="2"/>
        <v>57999.510000000009</v>
      </c>
      <c r="D70" s="739">
        <v>0</v>
      </c>
      <c r="E70" s="739">
        <v>196.01999999999998</v>
      </c>
      <c r="F70" s="739">
        <v>1046.2</v>
      </c>
      <c r="G70" s="739">
        <v>48.64</v>
      </c>
      <c r="H70" s="739">
        <v>214.26999999999998</v>
      </c>
      <c r="I70" s="740">
        <v>19712.78</v>
      </c>
      <c r="J70" s="945">
        <v>36781.600000000006</v>
      </c>
      <c r="K70" s="730">
        <v>0.9</v>
      </c>
      <c r="L70" s="731"/>
    </row>
    <row r="71" spans="1:13" s="732" customFormat="1" ht="15" customHeight="1" x14ac:dyDescent="0.2">
      <c r="A71" s="728">
        <v>3211</v>
      </c>
      <c r="B71" s="733" t="s">
        <v>931</v>
      </c>
      <c r="C71" s="729">
        <f t="shared" si="2"/>
        <v>27470.35</v>
      </c>
      <c r="D71" s="739">
        <v>0</v>
      </c>
      <c r="E71" s="739">
        <v>196.08</v>
      </c>
      <c r="F71" s="739">
        <v>336.74</v>
      </c>
      <c r="G71" s="739">
        <v>551.52</v>
      </c>
      <c r="H71" s="739">
        <v>229.84</v>
      </c>
      <c r="I71" s="740">
        <v>6884.24</v>
      </c>
      <c r="J71" s="945">
        <v>19271.93</v>
      </c>
      <c r="K71" s="730">
        <v>0.9</v>
      </c>
      <c r="L71" s="731"/>
    </row>
    <row r="72" spans="1:13" s="732" customFormat="1" ht="24" customHeight="1" x14ac:dyDescent="0.2">
      <c r="A72" s="728">
        <v>3209</v>
      </c>
      <c r="B72" s="733" t="s">
        <v>929</v>
      </c>
      <c r="C72" s="729">
        <f t="shared" si="2"/>
        <v>43999.11</v>
      </c>
      <c r="D72" s="739">
        <v>0</v>
      </c>
      <c r="E72" s="739">
        <v>173.14</v>
      </c>
      <c r="F72" s="739">
        <v>904.17</v>
      </c>
      <c r="G72" s="739">
        <v>39.57</v>
      </c>
      <c r="H72" s="739">
        <v>176.26</v>
      </c>
      <c r="I72" s="740">
        <v>13532.76</v>
      </c>
      <c r="J72" s="945">
        <v>29173.21</v>
      </c>
      <c r="K72" s="730">
        <v>0.9</v>
      </c>
      <c r="L72" s="731"/>
    </row>
    <row r="73" spans="1:13" s="732" customFormat="1" ht="24" customHeight="1" x14ac:dyDescent="0.2">
      <c r="A73" s="728">
        <v>3371</v>
      </c>
      <c r="B73" s="733" t="s">
        <v>938</v>
      </c>
      <c r="C73" s="729">
        <f t="shared" si="2"/>
        <v>50000.56</v>
      </c>
      <c r="D73" s="739">
        <v>0</v>
      </c>
      <c r="E73" s="739">
        <v>0</v>
      </c>
      <c r="F73" s="739">
        <v>249.26</v>
      </c>
      <c r="G73" s="739">
        <v>59.29</v>
      </c>
      <c r="H73" s="739">
        <v>976.70999999999992</v>
      </c>
      <c r="I73" s="740">
        <v>36.909999999999997</v>
      </c>
      <c r="J73" s="945">
        <v>48678.39</v>
      </c>
      <c r="K73" s="730">
        <v>0.9</v>
      </c>
      <c r="L73" s="731"/>
    </row>
    <row r="74" spans="1:13" s="732" customFormat="1" ht="15" customHeight="1" x14ac:dyDescent="0.2">
      <c r="A74" s="728">
        <v>3402</v>
      </c>
      <c r="B74" s="733" t="s">
        <v>942</v>
      </c>
      <c r="C74" s="729">
        <f t="shared" si="2"/>
        <v>229999.69999999998</v>
      </c>
      <c r="D74" s="739">
        <v>0</v>
      </c>
      <c r="E74" s="739">
        <v>214.78</v>
      </c>
      <c r="F74" s="739">
        <v>157.30000000000001</v>
      </c>
      <c r="G74" s="739">
        <v>1130.1399999999999</v>
      </c>
      <c r="H74" s="739">
        <v>832.48</v>
      </c>
      <c r="I74" s="740">
        <v>1073.27</v>
      </c>
      <c r="J74" s="945">
        <v>226591.72999999998</v>
      </c>
      <c r="K74" s="730">
        <v>0.3</v>
      </c>
      <c r="L74" s="731"/>
    </row>
    <row r="75" spans="1:13" s="727" customFormat="1" ht="18.75" customHeight="1" x14ac:dyDescent="0.2">
      <c r="A75" s="717">
        <f>COUNT(A76:A108)</f>
        <v>33</v>
      </c>
      <c r="B75" s="163" t="s">
        <v>850</v>
      </c>
      <c r="C75" s="164">
        <f>SUM(C76:C108)</f>
        <v>725827.44</v>
      </c>
      <c r="D75" s="164">
        <f t="shared" ref="D75:J75" si="8">SUM(D76:D108)</f>
        <v>3</v>
      </c>
      <c r="E75" s="164">
        <f t="shared" si="8"/>
        <v>14055.84</v>
      </c>
      <c r="F75" s="164">
        <f t="shared" si="8"/>
        <v>14904.360000000002</v>
      </c>
      <c r="G75" s="164">
        <f t="shared" si="8"/>
        <v>107168.86</v>
      </c>
      <c r="H75" s="164">
        <f t="shared" si="8"/>
        <v>117895.52999999998</v>
      </c>
      <c r="I75" s="164">
        <f t="shared" si="8"/>
        <v>110285.11999999998</v>
      </c>
      <c r="J75" s="164">
        <f t="shared" si="8"/>
        <v>361514.73000000004</v>
      </c>
      <c r="K75" s="718" t="s">
        <v>188</v>
      </c>
      <c r="L75" s="731"/>
      <c r="M75" s="732"/>
    </row>
    <row r="76" spans="1:13" s="732" customFormat="1" ht="24" customHeight="1" x14ac:dyDescent="0.2">
      <c r="A76" s="728">
        <v>3474</v>
      </c>
      <c r="B76" s="733" t="s">
        <v>4116</v>
      </c>
      <c r="C76" s="729">
        <f t="shared" ref="C76:C129" si="9">D76+E76+F76+G76+H76+I76+J76</f>
        <v>11434.5</v>
      </c>
      <c r="D76" s="739">
        <v>0</v>
      </c>
      <c r="E76" s="739">
        <v>0</v>
      </c>
      <c r="F76" s="739">
        <v>0</v>
      </c>
      <c r="G76" s="739">
        <v>0</v>
      </c>
      <c r="H76" s="739">
        <v>0</v>
      </c>
      <c r="I76" s="740">
        <v>812.87</v>
      </c>
      <c r="J76" s="945">
        <v>10621.63</v>
      </c>
      <c r="K76" s="730">
        <v>1</v>
      </c>
      <c r="L76" s="731"/>
    </row>
    <row r="77" spans="1:13" s="732" customFormat="1" ht="15" customHeight="1" x14ac:dyDescent="0.2">
      <c r="A77" s="728">
        <v>3230</v>
      </c>
      <c r="B77" s="733" t="s">
        <v>951</v>
      </c>
      <c r="C77" s="729">
        <f t="shared" si="9"/>
        <v>26346.82</v>
      </c>
      <c r="D77" s="739">
        <v>3</v>
      </c>
      <c r="E77" s="739">
        <v>2318.1099999999997</v>
      </c>
      <c r="F77" s="739">
        <v>2864.23</v>
      </c>
      <c r="G77" s="739">
        <v>2965.06</v>
      </c>
      <c r="H77" s="739">
        <v>4106.66</v>
      </c>
      <c r="I77" s="740">
        <v>2984.74</v>
      </c>
      <c r="J77" s="945">
        <v>11105.02</v>
      </c>
      <c r="K77" s="730">
        <v>0.95</v>
      </c>
      <c r="L77" s="731"/>
    </row>
    <row r="78" spans="1:13" s="732" customFormat="1" ht="24" customHeight="1" x14ac:dyDescent="0.2">
      <c r="A78" s="728">
        <v>3437</v>
      </c>
      <c r="B78" s="733" t="s">
        <v>967</v>
      </c>
      <c r="C78" s="729">
        <f t="shared" si="9"/>
        <v>2900</v>
      </c>
      <c r="D78" s="739">
        <v>0</v>
      </c>
      <c r="E78" s="739">
        <v>0</v>
      </c>
      <c r="F78" s="739">
        <v>0</v>
      </c>
      <c r="G78" s="739">
        <v>0</v>
      </c>
      <c r="H78" s="739">
        <v>29.65</v>
      </c>
      <c r="I78" s="740">
        <v>0</v>
      </c>
      <c r="J78" s="945">
        <v>2870.35</v>
      </c>
      <c r="K78" s="730">
        <v>0.9</v>
      </c>
      <c r="L78" s="731"/>
    </row>
    <row r="79" spans="1:13" s="732" customFormat="1" ht="15" customHeight="1" x14ac:dyDescent="0.2">
      <c r="A79" s="728">
        <v>3225</v>
      </c>
      <c r="B79" s="733" t="s">
        <v>950</v>
      </c>
      <c r="C79" s="729">
        <f t="shared" si="9"/>
        <v>5401</v>
      </c>
      <c r="D79" s="739">
        <v>0</v>
      </c>
      <c r="E79" s="739">
        <v>45.57</v>
      </c>
      <c r="F79" s="739">
        <v>240.76999999999998</v>
      </c>
      <c r="G79" s="739">
        <v>3364.7</v>
      </c>
      <c r="H79" s="739">
        <v>869.46</v>
      </c>
      <c r="I79" s="740">
        <v>880.5</v>
      </c>
      <c r="J79" s="945">
        <v>0</v>
      </c>
      <c r="K79" s="730">
        <v>0.9</v>
      </c>
      <c r="L79" s="731"/>
    </row>
    <row r="80" spans="1:13" s="732" customFormat="1" ht="24" customHeight="1" x14ac:dyDescent="0.2">
      <c r="A80" s="728">
        <v>3438</v>
      </c>
      <c r="B80" s="733" t="s">
        <v>968</v>
      </c>
      <c r="C80" s="729">
        <f t="shared" si="9"/>
        <v>7535.3700000000044</v>
      </c>
      <c r="D80" s="739">
        <v>0</v>
      </c>
      <c r="E80" s="739">
        <v>0</v>
      </c>
      <c r="F80" s="739">
        <v>0</v>
      </c>
      <c r="G80" s="739">
        <v>0</v>
      </c>
      <c r="H80" s="739">
        <f>18475.74-11181.8</f>
        <v>7293.9400000000023</v>
      </c>
      <c r="I80" s="740">
        <f>16469.83-16228.4</f>
        <v>241.43000000000211</v>
      </c>
      <c r="J80" s="945">
        <v>0</v>
      </c>
      <c r="K80" s="730">
        <v>1</v>
      </c>
      <c r="L80" s="731"/>
    </row>
    <row r="81" spans="1:12" s="732" customFormat="1" ht="24" customHeight="1" x14ac:dyDescent="0.2">
      <c r="A81" s="728">
        <v>3476</v>
      </c>
      <c r="B81" s="733" t="s">
        <v>4118</v>
      </c>
      <c r="C81" s="729">
        <f t="shared" si="9"/>
        <v>28704.06</v>
      </c>
      <c r="D81" s="739">
        <v>0</v>
      </c>
      <c r="E81" s="739">
        <v>0</v>
      </c>
      <c r="F81" s="739">
        <v>0</v>
      </c>
      <c r="G81" s="739">
        <v>0</v>
      </c>
      <c r="H81" s="739">
        <v>0</v>
      </c>
      <c r="I81" s="740">
        <v>16756.900000000001</v>
      </c>
      <c r="J81" s="945">
        <v>11947.16</v>
      </c>
      <c r="K81" s="730">
        <v>1</v>
      </c>
      <c r="L81" s="731"/>
    </row>
    <row r="82" spans="1:12" s="732" customFormat="1" ht="15" customHeight="1" x14ac:dyDescent="0.2">
      <c r="A82" s="728">
        <v>3385</v>
      </c>
      <c r="B82" s="733" t="s">
        <v>4510</v>
      </c>
      <c r="C82" s="729">
        <f t="shared" si="9"/>
        <v>183994.74000000002</v>
      </c>
      <c r="D82" s="739">
        <v>0</v>
      </c>
      <c r="E82" s="739">
        <v>0</v>
      </c>
      <c r="F82" s="739">
        <v>0</v>
      </c>
      <c r="G82" s="739">
        <v>87274.78</v>
      </c>
      <c r="H82" s="739">
        <v>28546.510000000002</v>
      </c>
      <c r="I82" s="740">
        <v>42786.13</v>
      </c>
      <c r="J82" s="945">
        <v>25387.32</v>
      </c>
      <c r="K82" s="730">
        <v>0.95</v>
      </c>
      <c r="L82" s="731"/>
    </row>
    <row r="83" spans="1:12" s="732" customFormat="1" ht="15" customHeight="1" x14ac:dyDescent="0.2">
      <c r="A83" s="728">
        <v>3283</v>
      </c>
      <c r="B83" s="733" t="s">
        <v>952</v>
      </c>
      <c r="C83" s="729">
        <f t="shared" si="9"/>
        <v>32496.940000000006</v>
      </c>
      <c r="D83" s="739">
        <v>0</v>
      </c>
      <c r="E83" s="739">
        <v>10648.36</v>
      </c>
      <c r="F83" s="739">
        <v>9104.6200000000008</v>
      </c>
      <c r="G83" s="739">
        <v>12162.44</v>
      </c>
      <c r="H83" s="739">
        <v>566.64</v>
      </c>
      <c r="I83" s="740">
        <f>4040.08-4025.2</f>
        <v>14.880000000000109</v>
      </c>
      <c r="J83" s="945">
        <v>0</v>
      </c>
      <c r="K83" s="730">
        <v>0.95</v>
      </c>
      <c r="L83" s="731"/>
    </row>
    <row r="84" spans="1:12" s="732" customFormat="1" ht="15" customHeight="1" x14ac:dyDescent="0.2">
      <c r="A84" s="728">
        <v>3423</v>
      </c>
      <c r="B84" s="733" t="s">
        <v>963</v>
      </c>
      <c r="C84" s="729">
        <f t="shared" si="9"/>
        <v>8000</v>
      </c>
      <c r="D84" s="739">
        <v>0</v>
      </c>
      <c r="E84" s="739">
        <v>0</v>
      </c>
      <c r="F84" s="739">
        <v>0</v>
      </c>
      <c r="G84" s="739">
        <v>0</v>
      </c>
      <c r="H84" s="739">
        <v>84.7</v>
      </c>
      <c r="I84" s="740">
        <v>2039.89</v>
      </c>
      <c r="J84" s="945">
        <v>5875.41</v>
      </c>
      <c r="K84" s="730">
        <v>0.9</v>
      </c>
      <c r="L84" s="731"/>
    </row>
    <row r="85" spans="1:12" s="732" customFormat="1" ht="15" customHeight="1" x14ac:dyDescent="0.2">
      <c r="A85" s="728">
        <v>3285</v>
      </c>
      <c r="B85" s="733" t="s">
        <v>953</v>
      </c>
      <c r="C85" s="729">
        <f t="shared" si="9"/>
        <v>33999.99</v>
      </c>
      <c r="D85" s="739">
        <v>0</v>
      </c>
      <c r="E85" s="739">
        <v>0</v>
      </c>
      <c r="F85" s="739">
        <v>0</v>
      </c>
      <c r="G85" s="739">
        <v>0</v>
      </c>
      <c r="H85" s="739">
        <v>84.7</v>
      </c>
      <c r="I85" s="740">
        <v>3197.71</v>
      </c>
      <c r="J85" s="945">
        <v>30717.579999999998</v>
      </c>
      <c r="K85" s="730">
        <v>0.9</v>
      </c>
      <c r="L85" s="731"/>
    </row>
    <row r="86" spans="1:12" s="732" customFormat="1" ht="15" customHeight="1" x14ac:dyDescent="0.2">
      <c r="A86" s="728">
        <v>3413</v>
      </c>
      <c r="B86" s="733" t="s">
        <v>961</v>
      </c>
      <c r="C86" s="729">
        <f t="shared" si="9"/>
        <v>10000</v>
      </c>
      <c r="D86" s="739">
        <v>0</v>
      </c>
      <c r="E86" s="739">
        <v>0</v>
      </c>
      <c r="F86" s="739">
        <v>0</v>
      </c>
      <c r="G86" s="739">
        <v>0</v>
      </c>
      <c r="H86" s="739">
        <v>84.7</v>
      </c>
      <c r="I86" s="740">
        <v>4893.17</v>
      </c>
      <c r="J86" s="945">
        <v>5022.13</v>
      </c>
      <c r="K86" s="730">
        <v>0.9</v>
      </c>
      <c r="L86" s="731"/>
    </row>
    <row r="87" spans="1:12" s="732" customFormat="1" ht="24" customHeight="1" x14ac:dyDescent="0.2">
      <c r="A87" s="728">
        <v>3414</v>
      </c>
      <c r="B87" s="733" t="s">
        <v>4511</v>
      </c>
      <c r="C87" s="729">
        <f t="shared" si="9"/>
        <v>9073.99</v>
      </c>
      <c r="D87" s="739">
        <v>0</v>
      </c>
      <c r="E87" s="739">
        <v>0</v>
      </c>
      <c r="F87" s="739">
        <v>0</v>
      </c>
      <c r="G87" s="739">
        <v>0</v>
      </c>
      <c r="H87" s="739">
        <v>84.7</v>
      </c>
      <c r="I87" s="740">
        <v>1393.57</v>
      </c>
      <c r="J87" s="945">
        <v>7595.72</v>
      </c>
      <c r="K87" s="730">
        <v>0.9</v>
      </c>
      <c r="L87" s="731"/>
    </row>
    <row r="88" spans="1:12" s="732" customFormat="1" ht="24" customHeight="1" x14ac:dyDescent="0.2">
      <c r="A88" s="728">
        <v>3219</v>
      </c>
      <c r="B88" s="733" t="s">
        <v>1261</v>
      </c>
      <c r="C88" s="729">
        <f t="shared" si="9"/>
        <v>1611.7199999999998</v>
      </c>
      <c r="D88" s="739">
        <v>0</v>
      </c>
      <c r="E88" s="739">
        <v>320.64999999999998</v>
      </c>
      <c r="F88" s="739">
        <v>356.95</v>
      </c>
      <c r="G88" s="739">
        <v>718.74</v>
      </c>
      <c r="H88" s="739">
        <v>0</v>
      </c>
      <c r="I88" s="740">
        <v>121</v>
      </c>
      <c r="J88" s="945">
        <v>94.38</v>
      </c>
      <c r="K88" s="730">
        <v>0.9</v>
      </c>
      <c r="L88" s="731"/>
    </row>
    <row r="89" spans="1:12" s="732" customFormat="1" ht="15" customHeight="1" x14ac:dyDescent="0.2">
      <c r="A89" s="728">
        <v>3343</v>
      </c>
      <c r="B89" s="733" t="s">
        <v>4512</v>
      </c>
      <c r="C89" s="729">
        <f t="shared" si="9"/>
        <v>12983.470000000001</v>
      </c>
      <c r="D89" s="739">
        <v>0</v>
      </c>
      <c r="E89" s="739">
        <v>160.32999999999998</v>
      </c>
      <c r="F89" s="739">
        <v>342.32</v>
      </c>
      <c r="G89" s="739">
        <v>1</v>
      </c>
      <c r="H89" s="739">
        <v>3313.48</v>
      </c>
      <c r="I89" s="740">
        <v>0</v>
      </c>
      <c r="J89" s="945">
        <v>9166.34</v>
      </c>
      <c r="K89" s="730">
        <v>0.35</v>
      </c>
      <c r="L89" s="731"/>
    </row>
    <row r="90" spans="1:12" s="732" customFormat="1" ht="15" customHeight="1" x14ac:dyDescent="0.2">
      <c r="A90" s="728">
        <v>3349</v>
      </c>
      <c r="B90" s="733" t="s">
        <v>4513</v>
      </c>
      <c r="C90" s="729">
        <f t="shared" si="9"/>
        <v>7074.630000000001</v>
      </c>
      <c r="D90" s="739">
        <v>0</v>
      </c>
      <c r="E90" s="739">
        <v>48.4</v>
      </c>
      <c r="F90" s="739">
        <v>87.12</v>
      </c>
      <c r="G90" s="739">
        <v>208.12</v>
      </c>
      <c r="H90" s="739">
        <v>1609.68</v>
      </c>
      <c r="I90" s="740">
        <v>5121.3100000000004</v>
      </c>
      <c r="J90" s="945">
        <v>0</v>
      </c>
      <c r="K90" s="730">
        <v>0.4</v>
      </c>
      <c r="L90" s="731"/>
    </row>
    <row r="91" spans="1:12" s="732" customFormat="1" ht="24" customHeight="1" x14ac:dyDescent="0.2">
      <c r="A91" s="728">
        <v>3350</v>
      </c>
      <c r="B91" s="733" t="s">
        <v>956</v>
      </c>
      <c r="C91" s="729">
        <f t="shared" si="9"/>
        <v>19710.36</v>
      </c>
      <c r="D91" s="739">
        <v>0</v>
      </c>
      <c r="E91" s="739">
        <v>127.05000000000001</v>
      </c>
      <c r="F91" s="739">
        <v>352.43</v>
      </c>
      <c r="G91" s="739">
        <v>145.19999999999999</v>
      </c>
      <c r="H91" s="739">
        <v>15115.15</v>
      </c>
      <c r="I91" s="740">
        <v>3970.5299999999997</v>
      </c>
      <c r="J91" s="945">
        <v>0</v>
      </c>
      <c r="K91" s="720" t="s">
        <v>1048</v>
      </c>
      <c r="L91" s="731"/>
    </row>
    <row r="92" spans="1:12" s="732" customFormat="1" ht="24" customHeight="1" x14ac:dyDescent="0.2">
      <c r="A92" s="728">
        <v>3358</v>
      </c>
      <c r="B92" s="733" t="s">
        <v>4514</v>
      </c>
      <c r="C92" s="729">
        <f t="shared" si="9"/>
        <v>29624.309999999998</v>
      </c>
      <c r="D92" s="739">
        <v>0</v>
      </c>
      <c r="E92" s="739">
        <v>77.44</v>
      </c>
      <c r="F92" s="739">
        <v>655.08999999999992</v>
      </c>
      <c r="G92" s="739">
        <v>0</v>
      </c>
      <c r="H92" s="739">
        <v>24529.989999999998</v>
      </c>
      <c r="I92" s="740">
        <v>4361.79</v>
      </c>
      <c r="J92" s="945">
        <v>0</v>
      </c>
      <c r="K92" s="720" t="s">
        <v>1048</v>
      </c>
      <c r="L92" s="731"/>
    </row>
    <row r="93" spans="1:12" s="732" customFormat="1" ht="15" customHeight="1" x14ac:dyDescent="0.2">
      <c r="A93" s="728">
        <v>3359</v>
      </c>
      <c r="B93" s="733" t="s">
        <v>958</v>
      </c>
      <c r="C93" s="729">
        <f t="shared" si="9"/>
        <v>16372.04</v>
      </c>
      <c r="D93" s="739">
        <v>0</v>
      </c>
      <c r="E93" s="739">
        <v>87.12</v>
      </c>
      <c r="F93" s="739">
        <v>245.63</v>
      </c>
      <c r="G93" s="739">
        <v>256.52</v>
      </c>
      <c r="H93" s="739">
        <v>10862.12</v>
      </c>
      <c r="I93" s="740">
        <v>4920.6499999999996</v>
      </c>
      <c r="J93" s="945">
        <v>0</v>
      </c>
      <c r="K93" s="720" t="s">
        <v>1048</v>
      </c>
      <c r="L93" s="731"/>
    </row>
    <row r="94" spans="1:12" s="732" customFormat="1" ht="24" customHeight="1" x14ac:dyDescent="0.2">
      <c r="A94" s="728">
        <v>3394</v>
      </c>
      <c r="B94" s="733" t="s">
        <v>960</v>
      </c>
      <c r="C94" s="729">
        <f t="shared" si="9"/>
        <v>22728.15</v>
      </c>
      <c r="D94" s="739">
        <v>0</v>
      </c>
      <c r="E94" s="739">
        <v>222.81</v>
      </c>
      <c r="F94" s="739">
        <v>655.19999999999993</v>
      </c>
      <c r="G94" s="739">
        <v>72.3</v>
      </c>
      <c r="H94" s="739">
        <v>14648.35</v>
      </c>
      <c r="I94" s="740">
        <v>7129.49</v>
      </c>
      <c r="J94" s="945">
        <v>0</v>
      </c>
      <c r="K94" s="730">
        <v>0.4</v>
      </c>
      <c r="L94" s="731"/>
    </row>
    <row r="95" spans="1:12" s="732" customFormat="1" ht="15" customHeight="1" x14ac:dyDescent="0.2">
      <c r="A95" s="728">
        <v>3428</v>
      </c>
      <c r="B95" s="733" t="s">
        <v>1262</v>
      </c>
      <c r="C95" s="729">
        <f t="shared" si="9"/>
        <v>45994.19000000001</v>
      </c>
      <c r="D95" s="739">
        <v>0</v>
      </c>
      <c r="E95" s="739">
        <v>0</v>
      </c>
      <c r="F95" s="739">
        <v>0</v>
      </c>
      <c r="G95" s="739">
        <v>0</v>
      </c>
      <c r="H95" s="739">
        <v>0</v>
      </c>
      <c r="I95" s="740">
        <v>6931.26</v>
      </c>
      <c r="J95" s="945">
        <v>39062.930000000008</v>
      </c>
      <c r="K95" s="730">
        <v>0.4</v>
      </c>
      <c r="L95" s="731"/>
    </row>
    <row r="96" spans="1:12" s="732" customFormat="1" ht="24" customHeight="1" x14ac:dyDescent="0.2">
      <c r="A96" s="728">
        <v>3433</v>
      </c>
      <c r="B96" s="733" t="s">
        <v>4515</v>
      </c>
      <c r="C96" s="729">
        <f t="shared" si="9"/>
        <v>719.95</v>
      </c>
      <c r="D96" s="739">
        <v>0</v>
      </c>
      <c r="E96" s="739">
        <v>0</v>
      </c>
      <c r="F96" s="739">
        <v>0</v>
      </c>
      <c r="G96" s="739">
        <v>0</v>
      </c>
      <c r="H96" s="739">
        <v>627.99</v>
      </c>
      <c r="I96" s="740">
        <v>0</v>
      </c>
      <c r="J96" s="945">
        <v>91.96</v>
      </c>
      <c r="K96" s="730">
        <v>0.9</v>
      </c>
      <c r="L96" s="731"/>
    </row>
    <row r="97" spans="1:13" s="732" customFormat="1" ht="24" customHeight="1" x14ac:dyDescent="0.2">
      <c r="A97" s="728">
        <v>3434</v>
      </c>
      <c r="B97" s="733" t="s">
        <v>965</v>
      </c>
      <c r="C97" s="729">
        <f t="shared" si="9"/>
        <v>800.42</v>
      </c>
      <c r="D97" s="739">
        <v>0</v>
      </c>
      <c r="E97" s="739">
        <v>0</v>
      </c>
      <c r="F97" s="739">
        <v>0</v>
      </c>
      <c r="G97" s="739">
        <v>0</v>
      </c>
      <c r="H97" s="739">
        <v>644.33000000000004</v>
      </c>
      <c r="I97" s="740">
        <v>22.67</v>
      </c>
      <c r="J97" s="945">
        <v>133.41999999999999</v>
      </c>
      <c r="K97" s="730">
        <v>0.9</v>
      </c>
      <c r="L97" s="731"/>
    </row>
    <row r="98" spans="1:13" s="732" customFormat="1" ht="34.5" customHeight="1" x14ac:dyDescent="0.2">
      <c r="A98" s="728">
        <v>3435</v>
      </c>
      <c r="B98" s="733" t="s">
        <v>1263</v>
      </c>
      <c r="C98" s="729">
        <f t="shared" si="9"/>
        <v>526.36</v>
      </c>
      <c r="D98" s="739">
        <v>0</v>
      </c>
      <c r="E98" s="739">
        <v>0</v>
      </c>
      <c r="F98" s="739">
        <v>0</v>
      </c>
      <c r="G98" s="739">
        <v>0</v>
      </c>
      <c r="H98" s="739">
        <v>0</v>
      </c>
      <c r="I98" s="740">
        <v>474.93</v>
      </c>
      <c r="J98" s="945">
        <v>51.43</v>
      </c>
      <c r="K98" s="730">
        <v>0.9</v>
      </c>
      <c r="L98" s="731"/>
    </row>
    <row r="99" spans="1:13" s="732" customFormat="1" ht="24" customHeight="1" x14ac:dyDescent="0.2">
      <c r="A99" s="728">
        <v>3436</v>
      </c>
      <c r="B99" s="733" t="s">
        <v>966</v>
      </c>
      <c r="C99" s="729">
        <f t="shared" si="9"/>
        <v>999.99</v>
      </c>
      <c r="D99" s="739">
        <v>0</v>
      </c>
      <c r="E99" s="739">
        <v>0</v>
      </c>
      <c r="F99" s="739">
        <v>0</v>
      </c>
      <c r="G99" s="739">
        <v>0</v>
      </c>
      <c r="H99" s="739">
        <v>309.76</v>
      </c>
      <c r="I99" s="740">
        <v>286.16000000000003</v>
      </c>
      <c r="J99" s="945">
        <v>404.07</v>
      </c>
      <c r="K99" s="730">
        <v>0.9</v>
      </c>
      <c r="L99" s="731"/>
    </row>
    <row r="100" spans="1:13" s="732" customFormat="1" ht="24" customHeight="1" x14ac:dyDescent="0.2">
      <c r="A100" s="728">
        <v>3440</v>
      </c>
      <c r="B100" s="733" t="s">
        <v>969</v>
      </c>
      <c r="C100" s="729">
        <f t="shared" si="9"/>
        <v>13351</v>
      </c>
      <c r="D100" s="739">
        <v>0</v>
      </c>
      <c r="E100" s="739">
        <v>0</v>
      </c>
      <c r="F100" s="739">
        <v>0</v>
      </c>
      <c r="G100" s="739">
        <v>0</v>
      </c>
      <c r="H100" s="739">
        <v>419.39</v>
      </c>
      <c r="I100" s="740">
        <v>0</v>
      </c>
      <c r="J100" s="945">
        <v>12931.61</v>
      </c>
      <c r="K100" s="734" t="s">
        <v>5015</v>
      </c>
      <c r="L100" s="731"/>
    </row>
    <row r="101" spans="1:13" s="732" customFormat="1" ht="15" customHeight="1" x14ac:dyDescent="0.2">
      <c r="A101" s="728">
        <v>3442</v>
      </c>
      <c r="B101" s="733" t="s">
        <v>970</v>
      </c>
      <c r="C101" s="729">
        <f t="shared" si="9"/>
        <v>11124.99</v>
      </c>
      <c r="D101" s="739">
        <v>0</v>
      </c>
      <c r="E101" s="739">
        <v>0</v>
      </c>
      <c r="F101" s="739">
        <v>0</v>
      </c>
      <c r="G101" s="739">
        <v>0</v>
      </c>
      <c r="H101" s="739">
        <v>434.4</v>
      </c>
      <c r="I101" s="740">
        <v>90.62</v>
      </c>
      <c r="J101" s="945">
        <v>10599.97</v>
      </c>
      <c r="K101" s="720" t="s">
        <v>1048</v>
      </c>
      <c r="L101" s="731"/>
    </row>
    <row r="102" spans="1:13" s="732" customFormat="1" ht="15" customHeight="1" x14ac:dyDescent="0.2">
      <c r="A102" s="728">
        <v>3443</v>
      </c>
      <c r="B102" s="733" t="s">
        <v>971</v>
      </c>
      <c r="C102" s="729">
        <f t="shared" si="9"/>
        <v>14818</v>
      </c>
      <c r="D102" s="739">
        <v>0</v>
      </c>
      <c r="E102" s="739">
        <v>0</v>
      </c>
      <c r="F102" s="739">
        <v>0</v>
      </c>
      <c r="G102" s="739">
        <v>0</v>
      </c>
      <c r="H102" s="739">
        <v>359.37</v>
      </c>
      <c r="I102" s="740">
        <v>0</v>
      </c>
      <c r="J102" s="945">
        <v>14458.63</v>
      </c>
      <c r="K102" s="734" t="s">
        <v>5015</v>
      </c>
      <c r="L102" s="731"/>
    </row>
    <row r="103" spans="1:13" s="732" customFormat="1" ht="15" customHeight="1" x14ac:dyDescent="0.2">
      <c r="A103" s="728">
        <v>3444</v>
      </c>
      <c r="B103" s="733" t="s">
        <v>1264</v>
      </c>
      <c r="C103" s="729">
        <f t="shared" si="9"/>
        <v>24620</v>
      </c>
      <c r="D103" s="739">
        <v>0</v>
      </c>
      <c r="E103" s="739">
        <v>0</v>
      </c>
      <c r="F103" s="739">
        <v>0</v>
      </c>
      <c r="G103" s="739">
        <v>0</v>
      </c>
      <c r="H103" s="739">
        <v>0</v>
      </c>
      <c r="I103" s="740">
        <v>516.33000000000004</v>
      </c>
      <c r="J103" s="945">
        <v>24103.67</v>
      </c>
      <c r="K103" s="734" t="s">
        <v>5015</v>
      </c>
      <c r="L103" s="731"/>
    </row>
    <row r="104" spans="1:13" s="732" customFormat="1" ht="15" customHeight="1" x14ac:dyDescent="0.2">
      <c r="A104" s="728">
        <v>3445</v>
      </c>
      <c r="B104" s="733" t="s">
        <v>972</v>
      </c>
      <c r="C104" s="729">
        <f t="shared" si="9"/>
        <v>41323</v>
      </c>
      <c r="D104" s="739">
        <v>0</v>
      </c>
      <c r="E104" s="739">
        <v>0</v>
      </c>
      <c r="F104" s="739">
        <v>0</v>
      </c>
      <c r="G104" s="739">
        <v>0</v>
      </c>
      <c r="H104" s="739">
        <v>1355.81</v>
      </c>
      <c r="I104" s="740">
        <v>150.04</v>
      </c>
      <c r="J104" s="945">
        <v>39817.15</v>
      </c>
      <c r="K104" s="734" t="s">
        <v>5015</v>
      </c>
      <c r="L104" s="731"/>
    </row>
    <row r="105" spans="1:13" s="732" customFormat="1" ht="15" customHeight="1" x14ac:dyDescent="0.2">
      <c r="A105" s="728">
        <v>3446</v>
      </c>
      <c r="B105" s="733" t="s">
        <v>973</v>
      </c>
      <c r="C105" s="729">
        <f t="shared" si="9"/>
        <v>7035</v>
      </c>
      <c r="D105" s="739">
        <v>0</v>
      </c>
      <c r="E105" s="739">
        <v>0</v>
      </c>
      <c r="F105" s="739">
        <v>0</v>
      </c>
      <c r="G105" s="739">
        <v>0</v>
      </c>
      <c r="H105" s="739">
        <v>354.53</v>
      </c>
      <c r="I105" s="740">
        <v>0</v>
      </c>
      <c r="J105" s="945">
        <v>6680.47</v>
      </c>
      <c r="K105" s="734" t="s">
        <v>5015</v>
      </c>
      <c r="L105" s="731"/>
    </row>
    <row r="106" spans="1:13" s="732" customFormat="1" ht="15" customHeight="1" x14ac:dyDescent="0.2">
      <c r="A106" s="728">
        <v>3448</v>
      </c>
      <c r="B106" s="733" t="s">
        <v>974</v>
      </c>
      <c r="C106" s="729">
        <f t="shared" si="9"/>
        <v>27935.45</v>
      </c>
      <c r="D106" s="739">
        <v>0</v>
      </c>
      <c r="E106" s="739">
        <v>0</v>
      </c>
      <c r="F106" s="739">
        <v>0</v>
      </c>
      <c r="G106" s="739">
        <v>0</v>
      </c>
      <c r="H106" s="739">
        <v>429.07</v>
      </c>
      <c r="I106" s="740">
        <v>44.77</v>
      </c>
      <c r="J106" s="945">
        <v>27461.61</v>
      </c>
      <c r="K106" s="734" t="s">
        <v>5015</v>
      </c>
      <c r="L106" s="731"/>
    </row>
    <row r="107" spans="1:13" s="732" customFormat="1" ht="15" customHeight="1" x14ac:dyDescent="0.2">
      <c r="A107" s="728">
        <v>3449</v>
      </c>
      <c r="B107" s="733" t="s">
        <v>4516</v>
      </c>
      <c r="C107" s="729">
        <f t="shared" si="9"/>
        <v>50286</v>
      </c>
      <c r="D107" s="739">
        <v>0</v>
      </c>
      <c r="E107" s="739">
        <v>0</v>
      </c>
      <c r="F107" s="739">
        <v>0</v>
      </c>
      <c r="G107" s="739">
        <v>0</v>
      </c>
      <c r="H107" s="739">
        <v>616.62</v>
      </c>
      <c r="I107" s="740">
        <v>101.64</v>
      </c>
      <c r="J107" s="945">
        <v>49567.74</v>
      </c>
      <c r="K107" s="734" t="s">
        <v>5016</v>
      </c>
      <c r="L107" s="731"/>
    </row>
    <row r="108" spans="1:13" s="732" customFormat="1" ht="15" customHeight="1" x14ac:dyDescent="0.2">
      <c r="A108" s="728">
        <v>3450</v>
      </c>
      <c r="B108" s="733" t="s">
        <v>976</v>
      </c>
      <c r="C108" s="729">
        <f t="shared" si="9"/>
        <v>16301</v>
      </c>
      <c r="D108" s="739">
        <v>0</v>
      </c>
      <c r="E108" s="739">
        <v>0</v>
      </c>
      <c r="F108" s="739">
        <v>0</v>
      </c>
      <c r="G108" s="739">
        <v>0</v>
      </c>
      <c r="H108" s="739">
        <v>513.83000000000004</v>
      </c>
      <c r="I108" s="740">
        <v>40.14</v>
      </c>
      <c r="J108" s="945">
        <v>15747.03</v>
      </c>
      <c r="K108" s="720" t="s">
        <v>1048</v>
      </c>
      <c r="L108" s="731"/>
    </row>
    <row r="109" spans="1:13" s="727" customFormat="1" ht="18.75" customHeight="1" x14ac:dyDescent="0.2">
      <c r="A109" s="717">
        <f>COUNT(A110:A116)</f>
        <v>7</v>
      </c>
      <c r="B109" s="163" t="s">
        <v>887</v>
      </c>
      <c r="C109" s="164">
        <f>SUM(C110:C116)</f>
        <v>540739.81999999995</v>
      </c>
      <c r="D109" s="164">
        <f t="shared" ref="D109:J109" si="10">SUM(D110:D116)</f>
        <v>0</v>
      </c>
      <c r="E109" s="164">
        <f t="shared" si="10"/>
        <v>776.1</v>
      </c>
      <c r="F109" s="164">
        <f t="shared" si="10"/>
        <v>2251.0300000000002</v>
      </c>
      <c r="G109" s="164">
        <f t="shared" si="10"/>
        <v>5152.17</v>
      </c>
      <c r="H109" s="164">
        <f t="shared" si="10"/>
        <v>4901.5599999999995</v>
      </c>
      <c r="I109" s="164">
        <f t="shared" si="10"/>
        <v>217356.25999999998</v>
      </c>
      <c r="J109" s="164">
        <f t="shared" si="10"/>
        <v>310302.69999999995</v>
      </c>
      <c r="K109" s="718" t="s">
        <v>188</v>
      </c>
      <c r="L109" s="731"/>
      <c r="M109" s="732"/>
    </row>
    <row r="110" spans="1:13" s="732" customFormat="1" ht="24" customHeight="1" x14ac:dyDescent="0.2">
      <c r="A110" s="728">
        <v>3249</v>
      </c>
      <c r="B110" s="733" t="s">
        <v>4527</v>
      </c>
      <c r="C110" s="729">
        <f t="shared" si="9"/>
        <v>82812.38</v>
      </c>
      <c r="D110" s="739">
        <v>0</v>
      </c>
      <c r="E110" s="739">
        <v>776.1</v>
      </c>
      <c r="F110" s="739">
        <v>1815.43</v>
      </c>
      <c r="G110" s="739">
        <v>0</v>
      </c>
      <c r="H110" s="739">
        <v>181.5</v>
      </c>
      <c r="I110" s="740">
        <v>79640.05</v>
      </c>
      <c r="J110" s="945">
        <v>399.3</v>
      </c>
      <c r="K110" s="730">
        <v>0.5</v>
      </c>
      <c r="L110" s="731"/>
    </row>
    <row r="111" spans="1:13" s="732" customFormat="1" ht="15" customHeight="1" x14ac:dyDescent="0.2">
      <c r="A111" s="728">
        <v>3292</v>
      </c>
      <c r="B111" s="733" t="s">
        <v>4517</v>
      </c>
      <c r="C111" s="729">
        <f t="shared" si="9"/>
        <v>139999.6</v>
      </c>
      <c r="D111" s="739">
        <v>0</v>
      </c>
      <c r="E111" s="739">
        <v>0</v>
      </c>
      <c r="F111" s="739">
        <v>435.6</v>
      </c>
      <c r="G111" s="739">
        <v>160</v>
      </c>
      <c r="H111" s="739">
        <v>160</v>
      </c>
      <c r="I111" s="740">
        <v>108.9</v>
      </c>
      <c r="J111" s="945">
        <v>139135.1</v>
      </c>
      <c r="K111" s="730">
        <v>0.9</v>
      </c>
      <c r="L111" s="731"/>
    </row>
    <row r="112" spans="1:13" s="732" customFormat="1" ht="24" customHeight="1" x14ac:dyDescent="0.2">
      <c r="A112" s="728">
        <v>7004</v>
      </c>
      <c r="B112" s="733" t="s">
        <v>4518</v>
      </c>
      <c r="C112" s="729">
        <f t="shared" si="9"/>
        <v>73749.41</v>
      </c>
      <c r="D112" s="739">
        <v>0</v>
      </c>
      <c r="E112" s="739">
        <v>0</v>
      </c>
      <c r="F112" s="739">
        <v>0</v>
      </c>
      <c r="G112" s="739">
        <v>4992.17</v>
      </c>
      <c r="H112" s="739">
        <v>1854.44</v>
      </c>
      <c r="I112" s="740">
        <v>66902.8</v>
      </c>
      <c r="J112" s="945">
        <v>0</v>
      </c>
      <c r="K112" s="730">
        <v>0.9</v>
      </c>
      <c r="L112" s="731"/>
    </row>
    <row r="113" spans="1:13" s="732" customFormat="1" ht="24" customHeight="1" x14ac:dyDescent="0.2">
      <c r="A113" s="728">
        <v>7005</v>
      </c>
      <c r="B113" s="733" t="s">
        <v>4519</v>
      </c>
      <c r="C113" s="729">
        <f t="shared" si="9"/>
        <v>51410.01</v>
      </c>
      <c r="D113" s="739">
        <v>0</v>
      </c>
      <c r="E113" s="739">
        <v>0</v>
      </c>
      <c r="F113" s="739">
        <v>0</v>
      </c>
      <c r="G113" s="739">
        <v>0</v>
      </c>
      <c r="H113" s="739">
        <v>0</v>
      </c>
      <c r="I113" s="740">
        <v>4518.18</v>
      </c>
      <c r="J113" s="945">
        <v>46891.83</v>
      </c>
      <c r="K113" s="730">
        <v>0.9</v>
      </c>
      <c r="L113" s="731"/>
    </row>
    <row r="114" spans="1:13" s="732" customFormat="1" ht="15" customHeight="1" x14ac:dyDescent="0.2">
      <c r="A114" s="728">
        <v>7029</v>
      </c>
      <c r="B114" s="733" t="s">
        <v>979</v>
      </c>
      <c r="C114" s="729">
        <f t="shared" si="9"/>
        <v>125608.79</v>
      </c>
      <c r="D114" s="739">
        <v>0</v>
      </c>
      <c r="E114" s="739">
        <v>0</v>
      </c>
      <c r="F114" s="739">
        <v>0</v>
      </c>
      <c r="G114" s="739">
        <v>0</v>
      </c>
      <c r="H114" s="739">
        <v>2705.62</v>
      </c>
      <c r="I114" s="740">
        <v>63133.17</v>
      </c>
      <c r="J114" s="945">
        <v>59770</v>
      </c>
      <c r="K114" s="730">
        <v>0.9</v>
      </c>
      <c r="L114" s="731"/>
    </row>
    <row r="115" spans="1:13" s="732" customFormat="1" ht="24" customHeight="1" x14ac:dyDescent="0.2">
      <c r="A115" s="728">
        <v>7031</v>
      </c>
      <c r="B115" s="733" t="s">
        <v>4520</v>
      </c>
      <c r="C115" s="729">
        <f t="shared" si="9"/>
        <v>51806.18</v>
      </c>
      <c r="D115" s="739">
        <v>0</v>
      </c>
      <c r="E115" s="739">
        <v>0</v>
      </c>
      <c r="F115" s="739">
        <v>0</v>
      </c>
      <c r="G115" s="739">
        <v>0</v>
      </c>
      <c r="H115" s="739">
        <v>0</v>
      </c>
      <c r="I115" s="740">
        <v>1543.8899999999999</v>
      </c>
      <c r="J115" s="945">
        <v>50262.29</v>
      </c>
      <c r="K115" s="730">
        <v>0.9</v>
      </c>
      <c r="L115" s="731"/>
    </row>
    <row r="116" spans="1:13" s="732" customFormat="1" ht="24" customHeight="1" x14ac:dyDescent="0.2">
      <c r="A116" s="728">
        <v>7032</v>
      </c>
      <c r="B116" s="733" t="s">
        <v>4521</v>
      </c>
      <c r="C116" s="729">
        <f t="shared" si="9"/>
        <v>15353.45</v>
      </c>
      <c r="D116" s="739">
        <v>0</v>
      </c>
      <c r="E116" s="739">
        <v>0</v>
      </c>
      <c r="F116" s="739">
        <v>0</v>
      </c>
      <c r="G116" s="739">
        <v>0</v>
      </c>
      <c r="H116" s="739">
        <v>0</v>
      </c>
      <c r="I116" s="740">
        <v>1509.27</v>
      </c>
      <c r="J116" s="945">
        <v>13844.18</v>
      </c>
      <c r="K116" s="730">
        <v>0.9</v>
      </c>
      <c r="L116" s="731"/>
    </row>
    <row r="117" spans="1:13" s="727" customFormat="1" ht="18.75" customHeight="1" x14ac:dyDescent="0.2">
      <c r="A117" s="717">
        <f>COUNT(A118)</f>
        <v>1</v>
      </c>
      <c r="B117" s="163" t="s">
        <v>4522</v>
      </c>
      <c r="C117" s="164">
        <f>SUM(C118)</f>
        <v>236095</v>
      </c>
      <c r="D117" s="164">
        <f t="shared" ref="D117:J117" si="11">SUM(D118)</f>
        <v>0</v>
      </c>
      <c r="E117" s="164">
        <f t="shared" si="11"/>
        <v>0</v>
      </c>
      <c r="F117" s="164">
        <f t="shared" si="11"/>
        <v>0</v>
      </c>
      <c r="G117" s="164">
        <f t="shared" si="11"/>
        <v>0</v>
      </c>
      <c r="H117" s="164">
        <f t="shared" si="11"/>
        <v>0</v>
      </c>
      <c r="I117" s="164">
        <f t="shared" si="11"/>
        <v>0</v>
      </c>
      <c r="J117" s="164">
        <f t="shared" si="11"/>
        <v>236095</v>
      </c>
      <c r="K117" s="718" t="s">
        <v>188</v>
      </c>
      <c r="L117" s="731"/>
      <c r="M117" s="732"/>
    </row>
    <row r="118" spans="1:13" s="732" customFormat="1" ht="15" customHeight="1" x14ac:dyDescent="0.2">
      <c r="A118" s="735">
        <v>3468</v>
      </c>
      <c r="B118" s="733" t="s">
        <v>4523</v>
      </c>
      <c r="C118" s="729">
        <f>D118+E118+F118+G118+H118+I118+J118</f>
        <v>236095</v>
      </c>
      <c r="D118" s="739">
        <v>0</v>
      </c>
      <c r="E118" s="739">
        <v>0</v>
      </c>
      <c r="F118" s="739">
        <v>0</v>
      </c>
      <c r="G118" s="739">
        <v>0</v>
      </c>
      <c r="H118" s="739">
        <v>0</v>
      </c>
      <c r="I118" s="740">
        <v>0</v>
      </c>
      <c r="J118" s="945">
        <v>236095</v>
      </c>
      <c r="K118" s="730">
        <v>0.85</v>
      </c>
      <c r="L118" s="731"/>
    </row>
    <row r="119" spans="1:13" s="727" customFormat="1" ht="18.75" customHeight="1" x14ac:dyDescent="0.2">
      <c r="A119" s="717">
        <f>COUNT(A120:A129)</f>
        <v>10</v>
      </c>
      <c r="B119" s="163" t="s">
        <v>980</v>
      </c>
      <c r="C119" s="164">
        <f>SUM(C120:C129)</f>
        <v>2010374.2908000001</v>
      </c>
      <c r="D119" s="164">
        <f t="shared" ref="D119:J119" si="12">SUM(D120:D129)</f>
        <v>0</v>
      </c>
      <c r="E119" s="164">
        <f t="shared" si="12"/>
        <v>349.05</v>
      </c>
      <c r="F119" s="164">
        <f t="shared" si="12"/>
        <v>23527.5</v>
      </c>
      <c r="G119" s="164">
        <f t="shared" si="12"/>
        <v>580151.44179999991</v>
      </c>
      <c r="H119" s="164">
        <f t="shared" si="12"/>
        <v>390511.06500000006</v>
      </c>
      <c r="I119" s="164">
        <f t="shared" si="12"/>
        <v>303911.58500000002</v>
      </c>
      <c r="J119" s="164">
        <f t="shared" si="12"/>
        <v>711923.64899999998</v>
      </c>
      <c r="K119" s="718" t="s">
        <v>188</v>
      </c>
      <c r="L119" s="731"/>
      <c r="M119" s="732"/>
    </row>
    <row r="120" spans="1:13" s="732" customFormat="1" ht="15" customHeight="1" x14ac:dyDescent="0.2">
      <c r="A120" s="735">
        <v>3410</v>
      </c>
      <c r="B120" s="733" t="s">
        <v>4524</v>
      </c>
      <c r="C120" s="729">
        <f t="shared" si="9"/>
        <v>7099.04</v>
      </c>
      <c r="D120" s="739">
        <v>0</v>
      </c>
      <c r="E120" s="739">
        <v>0</v>
      </c>
      <c r="F120" s="739">
        <v>0</v>
      </c>
      <c r="G120" s="739">
        <v>247.51999999999998</v>
      </c>
      <c r="H120" s="739">
        <v>70.400000000000006</v>
      </c>
      <c r="I120" s="740">
        <v>88.61</v>
      </c>
      <c r="J120" s="945">
        <v>6692.51</v>
      </c>
      <c r="K120" s="730">
        <v>0.8</v>
      </c>
      <c r="L120" s="731"/>
    </row>
    <row r="121" spans="1:13" s="732" customFormat="1" ht="15" customHeight="1" x14ac:dyDescent="0.2">
      <c r="A121" s="735">
        <v>3301</v>
      </c>
      <c r="B121" s="733" t="s">
        <v>983</v>
      </c>
      <c r="C121" s="729">
        <f t="shared" si="9"/>
        <v>1549.98</v>
      </c>
      <c r="D121" s="739">
        <v>0</v>
      </c>
      <c r="E121" s="739">
        <v>0</v>
      </c>
      <c r="F121" s="739">
        <v>0</v>
      </c>
      <c r="G121" s="739">
        <v>224.7</v>
      </c>
      <c r="H121" s="739">
        <v>377.98</v>
      </c>
      <c r="I121" s="740">
        <v>255.31</v>
      </c>
      <c r="J121" s="945">
        <v>691.99000000000012</v>
      </c>
      <c r="K121" s="730">
        <v>0.9</v>
      </c>
      <c r="L121" s="731"/>
    </row>
    <row r="122" spans="1:13" s="732" customFormat="1" ht="15" customHeight="1" x14ac:dyDescent="0.2">
      <c r="A122" s="735">
        <v>3452</v>
      </c>
      <c r="B122" s="733" t="s">
        <v>4288</v>
      </c>
      <c r="C122" s="729">
        <f t="shared" si="9"/>
        <v>437325</v>
      </c>
      <c r="D122" s="739">
        <v>0</v>
      </c>
      <c r="E122" s="739">
        <v>0</v>
      </c>
      <c r="F122" s="739">
        <v>0</v>
      </c>
      <c r="G122" s="739">
        <v>0</v>
      </c>
      <c r="H122" s="739">
        <v>194.93</v>
      </c>
      <c r="I122" s="740">
        <v>829.84</v>
      </c>
      <c r="J122" s="945">
        <v>436300.23</v>
      </c>
      <c r="K122" s="730">
        <v>0.6</v>
      </c>
      <c r="L122" s="731"/>
    </row>
    <row r="123" spans="1:13" s="732" customFormat="1" ht="15" customHeight="1" x14ac:dyDescent="0.2">
      <c r="A123" s="735">
        <v>3334</v>
      </c>
      <c r="B123" s="733" t="s">
        <v>984</v>
      </c>
      <c r="C123" s="729">
        <f t="shared" si="9"/>
        <v>48050</v>
      </c>
      <c r="D123" s="739">
        <v>0</v>
      </c>
      <c r="E123" s="739">
        <v>0</v>
      </c>
      <c r="F123" s="739">
        <v>139.86000000000001</v>
      </c>
      <c r="G123" s="739">
        <v>217.8</v>
      </c>
      <c r="H123" s="739">
        <v>711.48</v>
      </c>
      <c r="I123" s="740">
        <v>211.75</v>
      </c>
      <c r="J123" s="945">
        <v>46769.11</v>
      </c>
      <c r="K123" s="730">
        <v>1</v>
      </c>
      <c r="L123" s="731"/>
    </row>
    <row r="124" spans="1:13" s="732" customFormat="1" ht="15" customHeight="1" x14ac:dyDescent="0.2">
      <c r="A124" s="735">
        <v>3244</v>
      </c>
      <c r="B124" s="733" t="s">
        <v>981</v>
      </c>
      <c r="C124" s="729">
        <f t="shared" si="9"/>
        <v>3505.89</v>
      </c>
      <c r="D124" s="739">
        <v>0</v>
      </c>
      <c r="E124" s="739">
        <v>0</v>
      </c>
      <c r="F124" s="739">
        <v>0</v>
      </c>
      <c r="G124" s="739">
        <v>11</v>
      </c>
      <c r="H124" s="739">
        <v>165.11</v>
      </c>
      <c r="I124" s="740">
        <v>2.14</v>
      </c>
      <c r="J124" s="945">
        <v>3327.64</v>
      </c>
      <c r="K124" s="730">
        <v>1</v>
      </c>
      <c r="L124" s="731"/>
    </row>
    <row r="125" spans="1:13" s="732" customFormat="1" ht="15" customHeight="1" x14ac:dyDescent="0.2">
      <c r="A125" s="735">
        <v>3294</v>
      </c>
      <c r="B125" s="733" t="s">
        <v>982</v>
      </c>
      <c r="C125" s="729">
        <f t="shared" si="9"/>
        <v>1300.8</v>
      </c>
      <c r="D125" s="739">
        <v>0</v>
      </c>
      <c r="E125" s="739">
        <v>69.2</v>
      </c>
      <c r="F125" s="739">
        <v>0</v>
      </c>
      <c r="G125" s="739">
        <v>0</v>
      </c>
      <c r="H125" s="739">
        <v>36</v>
      </c>
      <c r="I125" s="740">
        <v>11.6</v>
      </c>
      <c r="J125" s="945">
        <v>1184</v>
      </c>
      <c r="K125" s="730">
        <v>1</v>
      </c>
      <c r="L125" s="731"/>
    </row>
    <row r="126" spans="1:13" s="732" customFormat="1" ht="15" customHeight="1" x14ac:dyDescent="0.2">
      <c r="A126" s="735">
        <v>3377</v>
      </c>
      <c r="B126" s="733" t="s">
        <v>985</v>
      </c>
      <c r="C126" s="729">
        <f t="shared" si="9"/>
        <v>8738.8499999999985</v>
      </c>
      <c r="D126" s="739">
        <v>0</v>
      </c>
      <c r="E126" s="739">
        <v>279.85000000000002</v>
      </c>
      <c r="F126" s="739">
        <v>0</v>
      </c>
      <c r="G126" s="739">
        <v>0</v>
      </c>
      <c r="H126" s="739">
        <v>82.31</v>
      </c>
      <c r="I126" s="740">
        <v>0</v>
      </c>
      <c r="J126" s="945">
        <v>8376.6899999999987</v>
      </c>
      <c r="K126" s="730">
        <v>1</v>
      </c>
      <c r="L126" s="731"/>
    </row>
    <row r="127" spans="1:13" s="732" customFormat="1" ht="15" customHeight="1" x14ac:dyDescent="0.2">
      <c r="A127" s="735">
        <v>3378</v>
      </c>
      <c r="B127" s="733" t="s">
        <v>986</v>
      </c>
      <c r="C127" s="729">
        <f t="shared" si="9"/>
        <v>1030.4299999999998</v>
      </c>
      <c r="D127" s="739">
        <v>0</v>
      </c>
      <c r="E127" s="739">
        <v>0</v>
      </c>
      <c r="F127" s="739">
        <v>85.26</v>
      </c>
      <c r="G127" s="739">
        <v>917.56999999999994</v>
      </c>
      <c r="H127" s="739">
        <v>13.8</v>
      </c>
      <c r="I127" s="740">
        <v>13.8</v>
      </c>
      <c r="J127" s="945">
        <v>0</v>
      </c>
      <c r="K127" s="730">
        <v>1</v>
      </c>
      <c r="L127" s="731"/>
    </row>
    <row r="128" spans="1:13" s="732" customFormat="1" ht="15" customHeight="1" x14ac:dyDescent="0.2">
      <c r="A128" s="728">
        <v>3382</v>
      </c>
      <c r="B128" s="733" t="s">
        <v>987</v>
      </c>
      <c r="C128" s="729">
        <f t="shared" si="9"/>
        <v>942850.38280000002</v>
      </c>
      <c r="D128" s="739">
        <v>0</v>
      </c>
      <c r="E128" s="739">
        <v>0</v>
      </c>
      <c r="F128" s="739">
        <v>23302.38</v>
      </c>
      <c r="G128" s="739">
        <v>578532.85179999995</v>
      </c>
      <c r="H128" s="739">
        <v>271967.49599999998</v>
      </c>
      <c r="I128" s="740">
        <v>69026.684999999998</v>
      </c>
      <c r="J128" s="945">
        <v>20.97</v>
      </c>
      <c r="K128" s="734" t="s">
        <v>188</v>
      </c>
      <c r="L128" s="731"/>
    </row>
    <row r="129" spans="1:13" s="732" customFormat="1" ht="15" customHeight="1" thickBot="1" x14ac:dyDescent="0.25">
      <c r="A129" s="736">
        <v>3427</v>
      </c>
      <c r="B129" s="744" t="s">
        <v>4525</v>
      </c>
      <c r="C129" s="737">
        <f t="shared" si="9"/>
        <v>558923.91800000006</v>
      </c>
      <c r="D129" s="741">
        <v>0</v>
      </c>
      <c r="E129" s="741">
        <v>0</v>
      </c>
      <c r="F129" s="741">
        <v>0</v>
      </c>
      <c r="G129" s="741">
        <v>0</v>
      </c>
      <c r="H129" s="741">
        <v>116891.55900000004</v>
      </c>
      <c r="I129" s="742">
        <v>233471.85</v>
      </c>
      <c r="J129" s="743">
        <v>208560.50900000002</v>
      </c>
      <c r="K129" s="738" t="s">
        <v>188</v>
      </c>
      <c r="L129" s="731"/>
    </row>
    <row r="130" spans="1:13" s="727" customFormat="1" ht="21" customHeight="1" thickBot="1" x14ac:dyDescent="0.25">
      <c r="A130" s="721">
        <f>A119+A117+A109+A75+A49+A46+A42+A32+A28+A9+A5</f>
        <v>114</v>
      </c>
      <c r="B130" s="177" t="s">
        <v>10</v>
      </c>
      <c r="C130" s="178">
        <f>C119+C117+C109+C75+C49+C46+C42+C32+C28+C9+C5</f>
        <v>7907865.91194</v>
      </c>
      <c r="D130" s="178">
        <f t="shared" ref="D130:J130" si="13">D119+D117+D109+D75+D49+D46+D42+D32+D28+D9+D5</f>
        <v>2088.48</v>
      </c>
      <c r="E130" s="178">
        <f t="shared" si="13"/>
        <v>21906.52</v>
      </c>
      <c r="F130" s="178">
        <f t="shared" si="13"/>
        <v>159511.6</v>
      </c>
      <c r="G130" s="178">
        <f t="shared" si="13"/>
        <v>1030408.5621899999</v>
      </c>
      <c r="H130" s="178">
        <f t="shared" si="13"/>
        <v>1319588.7999100001</v>
      </c>
      <c r="I130" s="178">
        <f t="shared" si="13"/>
        <v>1410457.3108399999</v>
      </c>
      <c r="J130" s="178">
        <f t="shared" si="13"/>
        <v>3963904.638999999</v>
      </c>
      <c r="K130" s="722" t="s">
        <v>188</v>
      </c>
      <c r="L130" s="731"/>
      <c r="M130" s="732"/>
    </row>
    <row r="131" spans="1:13" s="723" customFormat="1" ht="15" customHeight="1" x14ac:dyDescent="0.25">
      <c r="A131" s="724"/>
      <c r="B131" s="725"/>
      <c r="C131" s="726"/>
      <c r="D131" s="726"/>
      <c r="E131" s="726"/>
      <c r="F131" s="726"/>
      <c r="G131" s="726"/>
      <c r="H131" s="726"/>
      <c r="I131" s="726"/>
      <c r="J131" s="726"/>
      <c r="K131" s="713"/>
    </row>
    <row r="132" spans="1:13" ht="12.75" customHeight="1" x14ac:dyDescent="0.25">
      <c r="B132" s="165" t="s">
        <v>990</v>
      </c>
    </row>
    <row r="133" spans="1:13" ht="12.75" customHeight="1" x14ac:dyDescent="0.25">
      <c r="B133" s="165" t="s">
        <v>5017</v>
      </c>
    </row>
    <row r="134" spans="1:13" ht="12.75" customHeight="1" x14ac:dyDescent="0.25">
      <c r="B134" s="165" t="s">
        <v>1047</v>
      </c>
    </row>
    <row r="135" spans="1:13" ht="12.75" customHeight="1" x14ac:dyDescent="0.25">
      <c r="B135" s="165" t="s">
        <v>4526</v>
      </c>
    </row>
  </sheetData>
  <mergeCells count="7">
    <mergeCell ref="K3:K4"/>
    <mergeCell ref="B1:K1"/>
    <mergeCell ref="A3:A4"/>
    <mergeCell ref="B3:B4"/>
    <mergeCell ref="C3:C4"/>
    <mergeCell ref="D3:I3"/>
    <mergeCell ref="J3:J4"/>
  </mergeCells>
  <pageMargins left="0.39370078740157483" right="0.39370078740157483" top="0.59055118110236227" bottom="0.39370078740157483" header="0.31496062992125984" footer="0.11811023622047245"/>
  <pageSetup paperSize="9" scale="96" firstPageNumber="253" fitToHeight="0" orientation="landscape" useFirstPageNumber="1" horizontalDpi="300" verticalDpi="300" r:id="rId1"/>
  <headerFooter>
    <oddHeader>&amp;L&amp;"Tahoma,Kurzíva"&amp;9Závěrečný účet za rok 2020&amp;R&amp;"Tahoma,Kurzíva"&amp;9Tabulka č. 6</oddHeader>
    <oddFooter>&amp;C&amp;"Tahoma,Obyčejné"&amp;P</oddFooter>
  </headerFooter>
  <rowBreaks count="1" manualBreakCount="1">
    <brk id="82" max="16383" man="1"/>
  </rowBreaks>
  <ignoredErrors>
    <ignoredError sqref="C5:J8 D9:J130" unlockedFormula="1"/>
    <ignoredError sqref="C9:C130" formula="1"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776AD-0F75-4483-8565-814B914A74EA}">
  <sheetPr>
    <pageSetUpPr fitToPage="1"/>
  </sheetPr>
  <dimension ref="A1:K71"/>
  <sheetViews>
    <sheetView zoomScaleNormal="100" zoomScaleSheetLayoutView="100" workbookViewId="0">
      <selection activeCell="K5" sqref="K5"/>
    </sheetView>
  </sheetViews>
  <sheetFormatPr defaultColWidth="9.140625" defaultRowHeight="12.75" x14ac:dyDescent="0.2"/>
  <cols>
    <col min="1" max="1" width="20.7109375" style="684" customWidth="1"/>
    <col min="2" max="2" width="7.42578125" style="175" customWidth="1"/>
    <col min="3" max="3" width="42.85546875" style="176" customWidth="1"/>
    <col min="4" max="5" width="18.85546875" style="685" bestFit="1" customWidth="1"/>
    <col min="6" max="6" width="15.85546875" style="685" bestFit="1" customWidth="1"/>
    <col min="7" max="7" width="14.7109375" style="685" bestFit="1" customWidth="1"/>
    <col min="8" max="8" width="15.140625" style="686" bestFit="1" customWidth="1"/>
    <col min="9" max="9" width="13.5703125" style="686" bestFit="1" customWidth="1"/>
    <col min="10" max="10" width="14.28515625" style="686" customWidth="1"/>
    <col min="11" max="11" width="16.28515625" style="176" customWidth="1"/>
    <col min="12" max="16384" width="9.140625" style="176"/>
  </cols>
  <sheetData>
    <row r="1" spans="1:10" ht="30" customHeight="1" x14ac:dyDescent="0.2">
      <c r="A1" s="1086" t="s">
        <v>4438</v>
      </c>
      <c r="B1" s="1086"/>
      <c r="C1" s="1086"/>
      <c r="D1" s="1086"/>
      <c r="E1" s="1086"/>
      <c r="F1" s="1086"/>
      <c r="G1" s="1086"/>
      <c r="H1" s="1086"/>
      <c r="I1" s="1086"/>
      <c r="J1" s="1086"/>
    </row>
    <row r="2" spans="1:10" ht="15.75" customHeight="1" thickBot="1" x14ac:dyDescent="0.25">
      <c r="A2" s="657"/>
      <c r="B2" s="657"/>
      <c r="C2" s="657"/>
      <c r="D2" s="658"/>
      <c r="E2" s="658"/>
      <c r="F2" s="658"/>
      <c r="G2" s="658"/>
      <c r="H2" s="658"/>
      <c r="I2" s="658"/>
      <c r="J2" s="659" t="s">
        <v>991</v>
      </c>
    </row>
    <row r="3" spans="1:10" s="665" customFormat="1" ht="36" customHeight="1" thickBot="1" x14ac:dyDescent="0.25">
      <c r="A3" s="660" t="s">
        <v>992</v>
      </c>
      <c r="B3" s="214" t="s">
        <v>993</v>
      </c>
      <c r="C3" s="661" t="s">
        <v>994</v>
      </c>
      <c r="D3" s="695" t="s">
        <v>4439</v>
      </c>
      <c r="E3" s="662" t="s">
        <v>4440</v>
      </c>
      <c r="F3" s="663" t="s">
        <v>4441</v>
      </c>
      <c r="G3" s="663" t="s">
        <v>4442</v>
      </c>
      <c r="H3" s="662" t="s">
        <v>4443</v>
      </c>
      <c r="I3" s="663" t="s">
        <v>4444</v>
      </c>
      <c r="J3" s="664" t="s">
        <v>4445</v>
      </c>
    </row>
    <row r="4" spans="1:10" s="198" customFormat="1" ht="12.75" customHeight="1" x14ac:dyDescent="0.2">
      <c r="A4" s="1087" t="s">
        <v>995</v>
      </c>
      <c r="B4" s="666">
        <v>33038</v>
      </c>
      <c r="C4" s="667" t="s">
        <v>996</v>
      </c>
      <c r="D4" s="195">
        <v>2106300</v>
      </c>
      <c r="E4" s="167">
        <v>2106299.6</v>
      </c>
      <c r="F4" s="167">
        <f t="shared" ref="F4:F21" si="0">D4-E4</f>
        <v>0.39999999990686774</v>
      </c>
      <c r="G4" s="167">
        <v>0.4</v>
      </c>
      <c r="H4" s="668">
        <f t="shared" ref="H4:H21" si="1">F4-G4</f>
        <v>-9.3132279666008344E-11</v>
      </c>
      <c r="I4" s="167">
        <v>0</v>
      </c>
      <c r="J4" s="669">
        <f t="shared" ref="J4:J21" si="2">H4-I4</f>
        <v>-9.3132279666008344E-11</v>
      </c>
    </row>
    <row r="5" spans="1:10" s="198" customFormat="1" ht="12.75" customHeight="1" x14ac:dyDescent="0.2">
      <c r="A5" s="1083"/>
      <c r="B5" s="670">
        <v>33040</v>
      </c>
      <c r="C5" s="266" t="s">
        <v>997</v>
      </c>
      <c r="D5" s="196">
        <v>1024543</v>
      </c>
      <c r="E5" s="169">
        <v>994455</v>
      </c>
      <c r="F5" s="169">
        <f t="shared" si="0"/>
        <v>30088</v>
      </c>
      <c r="G5" s="169">
        <v>17204</v>
      </c>
      <c r="H5" s="671">
        <f t="shared" si="1"/>
        <v>12884</v>
      </c>
      <c r="I5" s="169">
        <v>12884</v>
      </c>
      <c r="J5" s="672">
        <f t="shared" si="2"/>
        <v>0</v>
      </c>
    </row>
    <row r="6" spans="1:10" s="198" customFormat="1" ht="12.75" customHeight="1" x14ac:dyDescent="0.2">
      <c r="A6" s="1083"/>
      <c r="B6" s="670" t="s">
        <v>4446</v>
      </c>
      <c r="C6" s="266" t="s">
        <v>998</v>
      </c>
      <c r="D6" s="196">
        <v>109035867.72999999</v>
      </c>
      <c r="E6" s="169">
        <v>102049302.81</v>
      </c>
      <c r="F6" s="169">
        <f t="shared" si="0"/>
        <v>6986564.9199999869</v>
      </c>
      <c r="G6" s="169">
        <v>6986564.9199999869</v>
      </c>
      <c r="H6" s="671">
        <f t="shared" si="1"/>
        <v>0</v>
      </c>
      <c r="I6" s="169">
        <v>0</v>
      </c>
      <c r="J6" s="672">
        <f t="shared" si="2"/>
        <v>0</v>
      </c>
    </row>
    <row r="7" spans="1:10" s="198" customFormat="1" ht="12.75" customHeight="1" x14ac:dyDescent="0.2">
      <c r="A7" s="1083"/>
      <c r="B7" s="670">
        <v>33070</v>
      </c>
      <c r="C7" s="266" t="s">
        <v>999</v>
      </c>
      <c r="D7" s="196">
        <v>5865661</v>
      </c>
      <c r="E7" s="169">
        <v>2838808.37</v>
      </c>
      <c r="F7" s="169">
        <f t="shared" si="0"/>
        <v>3026852.63</v>
      </c>
      <c r="G7" s="169">
        <v>1544954.12</v>
      </c>
      <c r="H7" s="671">
        <f t="shared" si="1"/>
        <v>1481898.5099999998</v>
      </c>
      <c r="I7" s="169">
        <v>1481898.51</v>
      </c>
      <c r="J7" s="672">
        <f t="shared" si="2"/>
        <v>0</v>
      </c>
    </row>
    <row r="8" spans="1:10" s="198" customFormat="1" ht="12.75" customHeight="1" x14ac:dyDescent="0.2">
      <c r="A8" s="1083"/>
      <c r="B8" s="670">
        <v>33071</v>
      </c>
      <c r="C8" s="266" t="s">
        <v>1000</v>
      </c>
      <c r="D8" s="196">
        <v>1102500</v>
      </c>
      <c r="E8" s="169">
        <v>45743.16</v>
      </c>
      <c r="F8" s="169">
        <f t="shared" si="0"/>
        <v>1056756.8400000001</v>
      </c>
      <c r="G8" s="169">
        <v>1056756.8400000001</v>
      </c>
      <c r="H8" s="671">
        <f t="shared" si="1"/>
        <v>0</v>
      </c>
      <c r="I8" s="169">
        <v>0</v>
      </c>
      <c r="J8" s="672">
        <f t="shared" si="2"/>
        <v>0</v>
      </c>
    </row>
    <row r="9" spans="1:10" s="198" customFormat="1" ht="12.75" customHeight="1" x14ac:dyDescent="0.2">
      <c r="A9" s="1083"/>
      <c r="B9" s="670">
        <v>33075</v>
      </c>
      <c r="C9" s="266" t="s">
        <v>1001</v>
      </c>
      <c r="D9" s="196">
        <v>1161124</v>
      </c>
      <c r="E9" s="169">
        <v>884843</v>
      </c>
      <c r="F9" s="169">
        <f t="shared" si="0"/>
        <v>276281</v>
      </c>
      <c r="G9" s="169">
        <v>205047</v>
      </c>
      <c r="H9" s="671">
        <f t="shared" si="1"/>
        <v>71234</v>
      </c>
      <c r="I9" s="169">
        <v>71234</v>
      </c>
      <c r="J9" s="672">
        <f t="shared" si="2"/>
        <v>0</v>
      </c>
    </row>
    <row r="10" spans="1:10" s="198" customFormat="1" ht="34.5" customHeight="1" x14ac:dyDescent="0.2">
      <c r="A10" s="1083"/>
      <c r="B10" s="670">
        <v>33079</v>
      </c>
      <c r="C10" s="266" t="s">
        <v>4447</v>
      </c>
      <c r="D10" s="196">
        <v>32755079</v>
      </c>
      <c r="E10" s="169">
        <v>27168667.640000001</v>
      </c>
      <c r="F10" s="169">
        <f t="shared" si="0"/>
        <v>5586411.3599999994</v>
      </c>
      <c r="G10" s="169">
        <v>4542622.4800000004</v>
      </c>
      <c r="H10" s="671">
        <f t="shared" si="1"/>
        <v>1043788.879999999</v>
      </c>
      <c r="I10" s="169">
        <v>1043788.88</v>
      </c>
      <c r="J10" s="672">
        <f t="shared" si="2"/>
        <v>-1.0477378964424133E-9</v>
      </c>
    </row>
    <row r="11" spans="1:10" s="198" customFormat="1" ht="24" customHeight="1" x14ac:dyDescent="0.2">
      <c r="A11" s="1083"/>
      <c r="B11" s="670">
        <v>33080</v>
      </c>
      <c r="C11" s="266" t="s">
        <v>4448</v>
      </c>
      <c r="D11" s="196">
        <v>16284966</v>
      </c>
      <c r="E11" s="169">
        <v>16284966</v>
      </c>
      <c r="F11" s="169">
        <f t="shared" si="0"/>
        <v>0</v>
      </c>
      <c r="G11" s="169">
        <v>0</v>
      </c>
      <c r="H11" s="671">
        <f t="shared" si="1"/>
        <v>0</v>
      </c>
      <c r="I11" s="169">
        <v>0</v>
      </c>
      <c r="J11" s="672">
        <f t="shared" si="2"/>
        <v>0</v>
      </c>
    </row>
    <row r="12" spans="1:10" s="198" customFormat="1" ht="12.75" customHeight="1" x14ac:dyDescent="0.2">
      <c r="A12" s="1083"/>
      <c r="B12" s="670">
        <v>33122</v>
      </c>
      <c r="C12" s="266" t="s">
        <v>1002</v>
      </c>
      <c r="D12" s="196">
        <v>405600</v>
      </c>
      <c r="E12" s="169">
        <v>287938</v>
      </c>
      <c r="F12" s="169">
        <f t="shared" si="0"/>
        <v>117662</v>
      </c>
      <c r="G12" s="169">
        <v>117620</v>
      </c>
      <c r="H12" s="671">
        <f t="shared" si="1"/>
        <v>42</v>
      </c>
      <c r="I12" s="169">
        <v>0</v>
      </c>
      <c r="J12" s="672">
        <f t="shared" si="2"/>
        <v>42</v>
      </c>
    </row>
    <row r="13" spans="1:10" s="198" customFormat="1" ht="12.75" customHeight="1" x14ac:dyDescent="0.2">
      <c r="A13" s="1083"/>
      <c r="B13" s="670">
        <v>33155</v>
      </c>
      <c r="C13" s="266" t="s">
        <v>1003</v>
      </c>
      <c r="D13" s="196">
        <v>926060716</v>
      </c>
      <c r="E13" s="169">
        <v>926048719</v>
      </c>
      <c r="F13" s="169">
        <f t="shared" si="0"/>
        <v>11997</v>
      </c>
      <c r="G13" s="169">
        <v>11997</v>
      </c>
      <c r="H13" s="671">
        <f t="shared" si="1"/>
        <v>0</v>
      </c>
      <c r="I13" s="169">
        <v>0</v>
      </c>
      <c r="J13" s="672">
        <f t="shared" si="2"/>
        <v>0</v>
      </c>
    </row>
    <row r="14" spans="1:10" s="198" customFormat="1" ht="12.75" customHeight="1" x14ac:dyDescent="0.2">
      <c r="A14" s="1083"/>
      <c r="B14" s="670">
        <v>33160</v>
      </c>
      <c r="C14" s="266" t="s">
        <v>1004</v>
      </c>
      <c r="D14" s="196">
        <v>130750</v>
      </c>
      <c r="E14" s="169">
        <v>48623</v>
      </c>
      <c r="F14" s="169">
        <f t="shared" si="0"/>
        <v>82127</v>
      </c>
      <c r="G14" s="169">
        <v>57759</v>
      </c>
      <c r="H14" s="671">
        <f t="shared" si="1"/>
        <v>24368</v>
      </c>
      <c r="I14" s="169">
        <v>24368</v>
      </c>
      <c r="J14" s="672">
        <f t="shared" si="2"/>
        <v>0</v>
      </c>
    </row>
    <row r="15" spans="1:10" s="198" customFormat="1" ht="12.75" customHeight="1" x14ac:dyDescent="0.2">
      <c r="A15" s="1083"/>
      <c r="B15" s="670">
        <v>33166</v>
      </c>
      <c r="C15" s="266" t="s">
        <v>1005</v>
      </c>
      <c r="D15" s="196">
        <v>3521000</v>
      </c>
      <c r="E15" s="169">
        <v>1032663.66</v>
      </c>
      <c r="F15" s="169">
        <f t="shared" si="0"/>
        <v>2488336.34</v>
      </c>
      <c r="G15" s="169">
        <v>2488336.34</v>
      </c>
      <c r="H15" s="671">
        <f t="shared" si="1"/>
        <v>0</v>
      </c>
      <c r="I15" s="169">
        <v>0</v>
      </c>
      <c r="J15" s="672">
        <f t="shared" si="2"/>
        <v>0</v>
      </c>
    </row>
    <row r="16" spans="1:10" s="198" customFormat="1" ht="12.75" customHeight="1" x14ac:dyDescent="0.2">
      <c r="A16" s="1083"/>
      <c r="B16" s="670">
        <v>33192</v>
      </c>
      <c r="C16" s="266" t="s">
        <v>1006</v>
      </c>
      <c r="D16" s="196">
        <v>104664</v>
      </c>
      <c r="E16" s="169">
        <v>104664</v>
      </c>
      <c r="F16" s="169">
        <f t="shared" si="0"/>
        <v>0</v>
      </c>
      <c r="G16" s="169">
        <v>0</v>
      </c>
      <c r="H16" s="671">
        <f t="shared" si="1"/>
        <v>0</v>
      </c>
      <c r="I16" s="169">
        <v>0</v>
      </c>
      <c r="J16" s="672">
        <f t="shared" si="2"/>
        <v>0</v>
      </c>
    </row>
    <row r="17" spans="1:11" s="198" customFormat="1" ht="12.75" customHeight="1" x14ac:dyDescent="0.2">
      <c r="A17" s="1083"/>
      <c r="B17" s="670">
        <v>33353</v>
      </c>
      <c r="C17" s="266" t="s">
        <v>1007</v>
      </c>
      <c r="D17" s="196">
        <v>16423201042</v>
      </c>
      <c r="E17" s="169">
        <v>16393458345.49</v>
      </c>
      <c r="F17" s="169">
        <f t="shared" si="0"/>
        <v>29742696.510000229</v>
      </c>
      <c r="G17" s="169">
        <v>21779432</v>
      </c>
      <c r="H17" s="671">
        <f t="shared" si="1"/>
        <v>7963264.5100002289</v>
      </c>
      <c r="I17" s="169">
        <v>7963264.5099999998</v>
      </c>
      <c r="J17" s="672">
        <f t="shared" si="2"/>
        <v>2.2910535335540771E-7</v>
      </c>
    </row>
    <row r="18" spans="1:11" s="198" customFormat="1" ht="12.75" customHeight="1" x14ac:dyDescent="0.2">
      <c r="A18" s="1083"/>
      <c r="B18" s="677">
        <v>33354</v>
      </c>
      <c r="C18" s="678" t="s">
        <v>1008</v>
      </c>
      <c r="D18" s="696">
        <v>3541000</v>
      </c>
      <c r="E18" s="679">
        <v>3541000</v>
      </c>
      <c r="F18" s="679">
        <f t="shared" si="0"/>
        <v>0</v>
      </c>
      <c r="G18" s="679">
        <v>0</v>
      </c>
      <c r="H18" s="687">
        <f t="shared" si="1"/>
        <v>0</v>
      </c>
      <c r="I18" s="679">
        <v>0</v>
      </c>
      <c r="J18" s="688">
        <f t="shared" si="2"/>
        <v>0</v>
      </c>
    </row>
    <row r="19" spans="1:11" s="198" customFormat="1" ht="15.75" customHeight="1" x14ac:dyDescent="0.2">
      <c r="A19" s="887" t="s">
        <v>4449</v>
      </c>
      <c r="B19" s="702"/>
      <c r="C19" s="197"/>
      <c r="D19" s="697">
        <f t="shared" ref="D19:J19" si="3">SUM(D4:D18)</f>
        <v>17526300812.73</v>
      </c>
      <c r="E19" s="697">
        <f t="shared" si="3"/>
        <v>17476895038.73</v>
      </c>
      <c r="F19" s="697">
        <f t="shared" si="3"/>
        <v>49405774.000000216</v>
      </c>
      <c r="G19" s="697">
        <f t="shared" si="3"/>
        <v>38808294.099999987</v>
      </c>
      <c r="H19" s="697">
        <f t="shared" si="3"/>
        <v>10597479.900000228</v>
      </c>
      <c r="I19" s="697">
        <f t="shared" si="3"/>
        <v>10597437.9</v>
      </c>
      <c r="J19" s="888">
        <f t="shared" si="3"/>
        <v>42.000000227964485</v>
      </c>
      <c r="K19" s="201"/>
    </row>
    <row r="20" spans="1:11" s="198" customFormat="1" ht="12.75" customHeight="1" x14ac:dyDescent="0.2">
      <c r="A20" s="1083" t="s">
        <v>1009</v>
      </c>
      <c r="B20" s="673">
        <v>27009</v>
      </c>
      <c r="C20" s="674" t="s">
        <v>4450</v>
      </c>
      <c r="D20" s="698">
        <v>5064000</v>
      </c>
      <c r="E20" s="675">
        <v>5015379.6100000003</v>
      </c>
      <c r="F20" s="675">
        <f t="shared" si="0"/>
        <v>48620.389999999665</v>
      </c>
      <c r="G20" s="675">
        <v>48620.39</v>
      </c>
      <c r="H20" s="689">
        <f t="shared" si="1"/>
        <v>-3.3469405025243759E-10</v>
      </c>
      <c r="I20" s="675">
        <v>0</v>
      </c>
      <c r="J20" s="672">
        <f t="shared" si="2"/>
        <v>-3.3469405025243759E-10</v>
      </c>
      <c r="K20" s="201"/>
    </row>
    <row r="21" spans="1:11" s="198" customFormat="1" ht="24" customHeight="1" x14ac:dyDescent="0.2">
      <c r="A21" s="1083"/>
      <c r="B21" s="677">
        <v>27355</v>
      </c>
      <c r="C21" s="678" t="s">
        <v>1010</v>
      </c>
      <c r="D21" s="696">
        <v>312464744</v>
      </c>
      <c r="E21" s="679">
        <v>312464744</v>
      </c>
      <c r="F21" s="679">
        <f t="shared" si="0"/>
        <v>0</v>
      </c>
      <c r="G21" s="679">
        <v>0</v>
      </c>
      <c r="H21" s="687">
        <f t="shared" si="1"/>
        <v>0</v>
      </c>
      <c r="I21" s="679">
        <v>0</v>
      </c>
      <c r="J21" s="688">
        <f t="shared" si="2"/>
        <v>0</v>
      </c>
      <c r="K21" s="201"/>
    </row>
    <row r="22" spans="1:11" s="198" customFormat="1" ht="15.75" customHeight="1" x14ac:dyDescent="0.2">
      <c r="A22" s="887" t="s">
        <v>4451</v>
      </c>
      <c r="B22" s="702"/>
      <c r="C22" s="197"/>
      <c r="D22" s="697">
        <f>SUM(D20:D21)</f>
        <v>317528744</v>
      </c>
      <c r="E22" s="697">
        <f t="shared" ref="E22:J22" si="4">SUM(E20:E21)</f>
        <v>317480123.61000001</v>
      </c>
      <c r="F22" s="697">
        <f t="shared" si="4"/>
        <v>48620.389999999665</v>
      </c>
      <c r="G22" s="697">
        <f t="shared" si="4"/>
        <v>48620.39</v>
      </c>
      <c r="H22" s="697">
        <f t="shared" si="4"/>
        <v>-3.3469405025243759E-10</v>
      </c>
      <c r="I22" s="697">
        <f t="shared" si="4"/>
        <v>0</v>
      </c>
      <c r="J22" s="888">
        <f t="shared" si="4"/>
        <v>-3.3469405025243759E-10</v>
      </c>
      <c r="K22" s="201"/>
    </row>
    <row r="23" spans="1:11" s="198" customFormat="1" ht="12.75" customHeight="1" x14ac:dyDescent="0.2">
      <c r="A23" s="1083" t="s">
        <v>1011</v>
      </c>
      <c r="B23" s="673" t="s">
        <v>4452</v>
      </c>
      <c r="C23" s="674" t="s">
        <v>1012</v>
      </c>
      <c r="D23" s="698">
        <v>53647793.000000007</v>
      </c>
      <c r="E23" s="675">
        <v>48705919.5</v>
      </c>
      <c r="F23" s="675">
        <f t="shared" ref="F23:F30" si="5">D23-E23</f>
        <v>4941873.5000000075</v>
      </c>
      <c r="G23" s="675">
        <v>4941873.5000000075</v>
      </c>
      <c r="H23" s="689">
        <f t="shared" ref="H23:H30" si="6">F23-G23</f>
        <v>0</v>
      </c>
      <c r="I23" s="675">
        <v>0</v>
      </c>
      <c r="J23" s="672">
        <f>H23-I23</f>
        <v>0</v>
      </c>
      <c r="K23" s="201"/>
    </row>
    <row r="24" spans="1:11" s="198" customFormat="1" ht="12.75" customHeight="1" x14ac:dyDescent="0.2">
      <c r="A24" s="1083"/>
      <c r="B24" s="670" t="s">
        <v>4453</v>
      </c>
      <c r="C24" s="266" t="s">
        <v>1013</v>
      </c>
      <c r="D24" s="196">
        <v>23324776.649999999</v>
      </c>
      <c r="E24" s="169">
        <v>7096394.0300000003</v>
      </c>
      <c r="F24" s="169">
        <f t="shared" si="5"/>
        <v>16228382.619999997</v>
      </c>
      <c r="G24" s="169">
        <v>16228382.619999997</v>
      </c>
      <c r="H24" s="671">
        <f t="shared" si="6"/>
        <v>0</v>
      </c>
      <c r="I24" s="169">
        <v>0</v>
      </c>
      <c r="J24" s="672">
        <f>H24-I24</f>
        <v>0</v>
      </c>
      <c r="K24" s="201"/>
    </row>
    <row r="25" spans="1:11" s="198" customFormat="1" ht="34.5" customHeight="1" x14ac:dyDescent="0.2">
      <c r="A25" s="1083"/>
      <c r="B25" s="670">
        <v>13014</v>
      </c>
      <c r="C25" s="266" t="s">
        <v>4454</v>
      </c>
      <c r="D25" s="196">
        <v>241450</v>
      </c>
      <c r="E25" s="169">
        <v>241450</v>
      </c>
      <c r="F25" s="169">
        <f t="shared" si="5"/>
        <v>0</v>
      </c>
      <c r="G25" s="169">
        <v>0</v>
      </c>
      <c r="H25" s="671">
        <f t="shared" si="6"/>
        <v>0</v>
      </c>
      <c r="I25" s="169">
        <v>0</v>
      </c>
      <c r="J25" s="672">
        <f>H25-I25</f>
        <v>0</v>
      </c>
      <c r="K25" s="201"/>
    </row>
    <row r="26" spans="1:11" s="198" customFormat="1" ht="24" customHeight="1" x14ac:dyDescent="0.2">
      <c r="A26" s="1083"/>
      <c r="B26" s="670">
        <v>13015</v>
      </c>
      <c r="C26" s="266" t="s">
        <v>1014</v>
      </c>
      <c r="D26" s="196">
        <v>1730195</v>
      </c>
      <c r="E26" s="169">
        <v>1729750</v>
      </c>
      <c r="F26" s="169">
        <f t="shared" si="5"/>
        <v>445</v>
      </c>
      <c r="G26" s="169">
        <v>0</v>
      </c>
      <c r="H26" s="671">
        <f t="shared" si="6"/>
        <v>445</v>
      </c>
      <c r="I26" s="169">
        <v>0</v>
      </c>
      <c r="J26" s="672">
        <f>H26-I26</f>
        <v>445</v>
      </c>
      <c r="K26" s="201"/>
    </row>
    <row r="27" spans="1:11" s="198" customFormat="1" ht="24" customHeight="1" x14ac:dyDescent="0.2">
      <c r="A27" s="1083"/>
      <c r="B27" s="670">
        <v>13019</v>
      </c>
      <c r="C27" s="266" t="s">
        <v>4455</v>
      </c>
      <c r="D27" s="196">
        <v>308471</v>
      </c>
      <c r="E27" s="169">
        <v>307740</v>
      </c>
      <c r="F27" s="169">
        <f t="shared" si="5"/>
        <v>731</v>
      </c>
      <c r="G27" s="169">
        <v>0</v>
      </c>
      <c r="H27" s="671">
        <f t="shared" si="6"/>
        <v>731</v>
      </c>
      <c r="I27" s="169">
        <v>0</v>
      </c>
      <c r="J27" s="672">
        <f>H27-I27</f>
        <v>731</v>
      </c>
      <c r="K27" s="201"/>
    </row>
    <row r="28" spans="1:11" s="198" customFormat="1" ht="24" customHeight="1" x14ac:dyDescent="0.2">
      <c r="A28" s="1083"/>
      <c r="B28" s="670" t="s">
        <v>4456</v>
      </c>
      <c r="C28" s="266" t="s">
        <v>4457</v>
      </c>
      <c r="D28" s="196">
        <v>2109929664</v>
      </c>
      <c r="E28" s="169">
        <v>2105643678.6700001</v>
      </c>
      <c r="F28" s="169">
        <f t="shared" si="5"/>
        <v>4285985.3299999237</v>
      </c>
      <c r="G28" s="169">
        <v>0</v>
      </c>
      <c r="H28" s="671">
        <f t="shared" si="6"/>
        <v>4285985.3299999237</v>
      </c>
      <c r="I28" s="169">
        <v>4285985.33</v>
      </c>
      <c r="J28" s="672">
        <v>0</v>
      </c>
      <c r="K28" s="201"/>
    </row>
    <row r="29" spans="1:11" s="198" customFormat="1" ht="12.75" customHeight="1" x14ac:dyDescent="0.2">
      <c r="A29" s="1083"/>
      <c r="B29" s="670">
        <v>13307</v>
      </c>
      <c r="C29" s="266" t="s">
        <v>4458</v>
      </c>
      <c r="D29" s="196">
        <v>18991228</v>
      </c>
      <c r="E29" s="169">
        <v>14592028</v>
      </c>
      <c r="F29" s="169">
        <f t="shared" si="5"/>
        <v>4399200</v>
      </c>
      <c r="G29" s="169">
        <v>3400000</v>
      </c>
      <c r="H29" s="671">
        <f t="shared" si="6"/>
        <v>999200</v>
      </c>
      <c r="I29" s="169">
        <v>0</v>
      </c>
      <c r="J29" s="672">
        <f>H29-I29</f>
        <v>999200</v>
      </c>
      <c r="K29" s="201"/>
    </row>
    <row r="30" spans="1:11" s="198" customFormat="1" ht="24" customHeight="1" x14ac:dyDescent="0.2">
      <c r="A30" s="1083"/>
      <c r="B30" s="677">
        <v>13351</v>
      </c>
      <c r="C30" s="678" t="s">
        <v>4459</v>
      </c>
      <c r="D30" s="696">
        <v>118169847</v>
      </c>
      <c r="E30" s="679">
        <v>115251171.05</v>
      </c>
      <c r="F30" s="679">
        <f t="shared" si="5"/>
        <v>2918675.950000003</v>
      </c>
      <c r="G30" s="679">
        <v>0</v>
      </c>
      <c r="H30" s="687">
        <f t="shared" si="6"/>
        <v>2918675.950000003</v>
      </c>
      <c r="I30" s="679">
        <v>721253.55</v>
      </c>
      <c r="J30" s="688">
        <f>H30-I30</f>
        <v>2197422.4000000032</v>
      </c>
      <c r="K30" s="201"/>
    </row>
    <row r="31" spans="1:11" s="198" customFormat="1" ht="15.75" customHeight="1" x14ac:dyDescent="0.2">
      <c r="A31" s="887" t="s">
        <v>4460</v>
      </c>
      <c r="B31" s="702"/>
      <c r="C31" s="197"/>
      <c r="D31" s="697">
        <f t="shared" ref="D31:J31" si="7">SUM(D23:D30)</f>
        <v>2326343424.6500001</v>
      </c>
      <c r="E31" s="697">
        <f t="shared" si="7"/>
        <v>2293568131.2500005</v>
      </c>
      <c r="F31" s="697">
        <f t="shared" si="7"/>
        <v>32775293.399999931</v>
      </c>
      <c r="G31" s="697">
        <f t="shared" si="7"/>
        <v>24570256.120000005</v>
      </c>
      <c r="H31" s="697">
        <f t="shared" si="7"/>
        <v>8205037.2799999267</v>
      </c>
      <c r="I31" s="697">
        <f t="shared" si="7"/>
        <v>5007238.88</v>
      </c>
      <c r="J31" s="888">
        <f t="shared" si="7"/>
        <v>3197798.4000000032</v>
      </c>
      <c r="K31" s="201"/>
    </row>
    <row r="32" spans="1:11" s="198" customFormat="1" ht="12.75" customHeight="1" x14ac:dyDescent="0.2">
      <c r="A32" s="1083" t="s">
        <v>1016</v>
      </c>
      <c r="B32" s="673">
        <v>98022</v>
      </c>
      <c r="C32" s="674" t="s">
        <v>4461</v>
      </c>
      <c r="D32" s="698">
        <v>10000000</v>
      </c>
      <c r="E32" s="675">
        <v>10000000</v>
      </c>
      <c r="F32" s="675">
        <f>D32-E32</f>
        <v>0</v>
      </c>
      <c r="G32" s="675">
        <v>0</v>
      </c>
      <c r="H32" s="689">
        <f>F32-G32</f>
        <v>0</v>
      </c>
      <c r="I32" s="675">
        <v>0</v>
      </c>
      <c r="J32" s="672">
        <f>H32-I32</f>
        <v>0</v>
      </c>
      <c r="K32" s="201"/>
    </row>
    <row r="33" spans="1:11" s="198" customFormat="1" ht="24" customHeight="1" x14ac:dyDescent="0.2">
      <c r="A33" s="1083"/>
      <c r="B33" s="670">
        <v>98074</v>
      </c>
      <c r="C33" s="266" t="s">
        <v>1017</v>
      </c>
      <c r="D33" s="196">
        <v>15000</v>
      </c>
      <c r="E33" s="169">
        <v>1976</v>
      </c>
      <c r="F33" s="169">
        <f>D33-E33</f>
        <v>13024</v>
      </c>
      <c r="G33" s="169">
        <v>0</v>
      </c>
      <c r="H33" s="671">
        <f>F33-G33</f>
        <v>13024</v>
      </c>
      <c r="I33" s="169">
        <v>0</v>
      </c>
      <c r="J33" s="672">
        <f>H33-I33</f>
        <v>13024</v>
      </c>
      <c r="K33" s="201"/>
    </row>
    <row r="34" spans="1:11" s="198" customFormat="1" ht="24" customHeight="1" x14ac:dyDescent="0.2">
      <c r="A34" s="1083"/>
      <c r="B34" s="670">
        <v>98193</v>
      </c>
      <c r="C34" s="266" t="s">
        <v>4462</v>
      </c>
      <c r="D34" s="196">
        <v>1010000</v>
      </c>
      <c r="E34" s="169">
        <v>422359.02</v>
      </c>
      <c r="F34" s="169">
        <f t="shared" ref="F34:F35" si="8">D34-E34</f>
        <v>587640.98</v>
      </c>
      <c r="G34" s="169">
        <v>0</v>
      </c>
      <c r="H34" s="671">
        <f t="shared" ref="H34:H35" si="9">F34-G34</f>
        <v>587640.98</v>
      </c>
      <c r="I34" s="169">
        <v>0</v>
      </c>
      <c r="J34" s="672">
        <f>H34-I34</f>
        <v>587640.98</v>
      </c>
      <c r="K34" s="201"/>
    </row>
    <row r="35" spans="1:11" s="198" customFormat="1" ht="24" customHeight="1" x14ac:dyDescent="0.2">
      <c r="A35" s="1083"/>
      <c r="B35" s="677">
        <v>98278</v>
      </c>
      <c r="C35" s="678" t="s">
        <v>1018</v>
      </c>
      <c r="D35" s="696">
        <v>6127072.4000000004</v>
      </c>
      <c r="E35" s="679">
        <v>6109072.4000000004</v>
      </c>
      <c r="F35" s="679">
        <f t="shared" si="8"/>
        <v>18000</v>
      </c>
      <c r="G35" s="679">
        <v>0</v>
      </c>
      <c r="H35" s="687">
        <f t="shared" si="9"/>
        <v>18000</v>
      </c>
      <c r="I35" s="679">
        <v>0</v>
      </c>
      <c r="J35" s="688">
        <f>H35-I35</f>
        <v>18000</v>
      </c>
      <c r="K35" s="201"/>
    </row>
    <row r="36" spans="1:11" s="198" customFormat="1" ht="15.75" customHeight="1" x14ac:dyDescent="0.2">
      <c r="A36" s="887" t="s">
        <v>4463</v>
      </c>
      <c r="B36" s="702"/>
      <c r="C36" s="197"/>
      <c r="D36" s="697">
        <f t="shared" ref="D36:J36" si="10">SUM(D32:D35)</f>
        <v>17152072.399999999</v>
      </c>
      <c r="E36" s="697">
        <f t="shared" si="10"/>
        <v>16533407.42</v>
      </c>
      <c r="F36" s="697">
        <f t="shared" si="10"/>
        <v>618664.98</v>
      </c>
      <c r="G36" s="697">
        <f t="shared" si="10"/>
        <v>0</v>
      </c>
      <c r="H36" s="697">
        <f t="shared" si="10"/>
        <v>618664.98</v>
      </c>
      <c r="I36" s="697">
        <f t="shared" si="10"/>
        <v>0</v>
      </c>
      <c r="J36" s="888">
        <f t="shared" si="10"/>
        <v>618664.98</v>
      </c>
      <c r="K36" s="201"/>
    </row>
    <row r="37" spans="1:11" s="198" customFormat="1" ht="31.5" x14ac:dyDescent="0.2">
      <c r="A37" s="694" t="s">
        <v>1019</v>
      </c>
      <c r="B37" s="690">
        <v>14034</v>
      </c>
      <c r="C37" s="691" t="s">
        <v>1020</v>
      </c>
      <c r="D37" s="699">
        <v>5546000</v>
      </c>
      <c r="E37" s="692">
        <v>1477942.4</v>
      </c>
      <c r="F37" s="692">
        <f>D37-E37</f>
        <v>4068057.6</v>
      </c>
      <c r="G37" s="692">
        <v>4068057.6</v>
      </c>
      <c r="H37" s="693">
        <f>F37-G37</f>
        <v>0</v>
      </c>
      <c r="I37" s="692">
        <v>0</v>
      </c>
      <c r="J37" s="688">
        <f>H37-I37</f>
        <v>0</v>
      </c>
      <c r="K37" s="201"/>
    </row>
    <row r="38" spans="1:11" s="198" customFormat="1" ht="15.75" customHeight="1" x14ac:dyDescent="0.2">
      <c r="A38" s="887" t="s">
        <v>4464</v>
      </c>
      <c r="B38" s="702"/>
      <c r="C38" s="197"/>
      <c r="D38" s="697">
        <f>SUM(D37)</f>
        <v>5546000</v>
      </c>
      <c r="E38" s="697">
        <f t="shared" ref="E38:J38" si="11">SUM(E37)</f>
        <v>1477942.4</v>
      </c>
      <c r="F38" s="697">
        <f t="shared" si="11"/>
        <v>4068057.6</v>
      </c>
      <c r="G38" s="697">
        <f t="shared" si="11"/>
        <v>4068057.6</v>
      </c>
      <c r="H38" s="697">
        <f t="shared" si="11"/>
        <v>0</v>
      </c>
      <c r="I38" s="697">
        <f t="shared" si="11"/>
        <v>0</v>
      </c>
      <c r="J38" s="888">
        <f t="shared" si="11"/>
        <v>0</v>
      </c>
      <c r="K38" s="201"/>
    </row>
    <row r="39" spans="1:11" s="198" customFormat="1" ht="24" customHeight="1" x14ac:dyDescent="0.2">
      <c r="A39" s="1083" t="s">
        <v>1021</v>
      </c>
      <c r="B39" s="673">
        <v>35015</v>
      </c>
      <c r="C39" s="674" t="s">
        <v>1022</v>
      </c>
      <c r="D39" s="698">
        <v>12789650</v>
      </c>
      <c r="E39" s="675">
        <v>12008100</v>
      </c>
      <c r="F39" s="675">
        <f t="shared" ref="F39:F45" si="12">D39-E39</f>
        <v>781550</v>
      </c>
      <c r="G39" s="675">
        <v>576550</v>
      </c>
      <c r="H39" s="689">
        <f t="shared" ref="H39:H45" si="13">F39-G39</f>
        <v>205000</v>
      </c>
      <c r="I39" s="675">
        <v>205000</v>
      </c>
      <c r="J39" s="672">
        <f t="shared" ref="J39:J45" si="14">H39-I39</f>
        <v>0</v>
      </c>
      <c r="K39" s="201"/>
    </row>
    <row r="40" spans="1:11" s="198" customFormat="1" ht="24" customHeight="1" x14ac:dyDescent="0.2">
      <c r="A40" s="1083"/>
      <c r="B40" s="670">
        <v>35018</v>
      </c>
      <c r="C40" s="266" t="s">
        <v>1023</v>
      </c>
      <c r="D40" s="196">
        <v>135920403</v>
      </c>
      <c r="E40" s="169">
        <v>125805426.04000001</v>
      </c>
      <c r="F40" s="169">
        <f t="shared" si="12"/>
        <v>10114976.959999993</v>
      </c>
      <c r="G40" s="169">
        <v>10114976.960000001</v>
      </c>
      <c r="H40" s="671">
        <f t="shared" si="13"/>
        <v>0</v>
      </c>
      <c r="I40" s="169">
        <v>0</v>
      </c>
      <c r="J40" s="672">
        <f t="shared" si="14"/>
        <v>0</v>
      </c>
      <c r="K40" s="201"/>
    </row>
    <row r="41" spans="1:11" s="198" customFormat="1" ht="12.75" customHeight="1" x14ac:dyDescent="0.2">
      <c r="A41" s="1083"/>
      <c r="B41" s="670" t="s">
        <v>4465</v>
      </c>
      <c r="C41" s="266" t="s">
        <v>1024</v>
      </c>
      <c r="D41" s="196">
        <v>2391798</v>
      </c>
      <c r="E41" s="169">
        <v>1808831</v>
      </c>
      <c r="F41" s="169">
        <f t="shared" si="12"/>
        <v>582967</v>
      </c>
      <c r="G41" s="169">
        <v>438714</v>
      </c>
      <c r="H41" s="671">
        <f t="shared" si="13"/>
        <v>144253</v>
      </c>
      <c r="I41" s="169">
        <v>144253</v>
      </c>
      <c r="J41" s="672">
        <f t="shared" si="14"/>
        <v>0</v>
      </c>
      <c r="K41" s="201"/>
    </row>
    <row r="42" spans="1:11" s="198" customFormat="1" ht="24" customHeight="1" x14ac:dyDescent="0.2">
      <c r="A42" s="1083"/>
      <c r="B42" s="670" t="s">
        <v>4466</v>
      </c>
      <c r="C42" s="266" t="s">
        <v>4467</v>
      </c>
      <c r="D42" s="196">
        <v>1132800</v>
      </c>
      <c r="E42" s="169">
        <v>643000</v>
      </c>
      <c r="F42" s="169">
        <f t="shared" si="12"/>
        <v>489800</v>
      </c>
      <c r="G42" s="169">
        <v>170500</v>
      </c>
      <c r="H42" s="671">
        <f t="shared" si="13"/>
        <v>319300</v>
      </c>
      <c r="I42" s="169">
        <v>319300</v>
      </c>
      <c r="J42" s="672">
        <f t="shared" si="14"/>
        <v>0</v>
      </c>
      <c r="K42" s="201"/>
    </row>
    <row r="43" spans="1:11" s="198" customFormat="1" ht="12.75" customHeight="1" x14ac:dyDescent="0.2">
      <c r="A43" s="1083"/>
      <c r="B43" s="670">
        <v>35025</v>
      </c>
      <c r="C43" s="266" t="s">
        <v>4468</v>
      </c>
      <c r="D43" s="196">
        <v>455296745.05000001</v>
      </c>
      <c r="E43" s="169">
        <v>447376783.98000002</v>
      </c>
      <c r="F43" s="169">
        <f t="shared" si="12"/>
        <v>7919961.0699999928</v>
      </c>
      <c r="G43" s="169">
        <v>0</v>
      </c>
      <c r="H43" s="671">
        <f t="shared" si="13"/>
        <v>7919961.0699999928</v>
      </c>
      <c r="I43" s="169">
        <v>7919961.0700000003</v>
      </c>
      <c r="J43" s="672">
        <f t="shared" si="14"/>
        <v>-7.4505805969238281E-9</v>
      </c>
      <c r="K43" s="201"/>
    </row>
    <row r="44" spans="1:11" s="198" customFormat="1" ht="12.75" customHeight="1" x14ac:dyDescent="0.2">
      <c r="A44" s="1083"/>
      <c r="B44" s="670">
        <v>35442</v>
      </c>
      <c r="C44" s="266" t="s">
        <v>1026</v>
      </c>
      <c r="D44" s="196">
        <v>6653042.1900000004</v>
      </c>
      <c r="E44" s="169">
        <v>6645504.7300000004</v>
      </c>
      <c r="F44" s="169">
        <f t="shared" si="12"/>
        <v>7537.4599999999627</v>
      </c>
      <c r="G44" s="169">
        <v>0</v>
      </c>
      <c r="H44" s="671">
        <f t="shared" si="13"/>
        <v>7537.4599999999627</v>
      </c>
      <c r="I44" s="169">
        <v>7537.46</v>
      </c>
      <c r="J44" s="672">
        <f t="shared" si="14"/>
        <v>-3.7289282772690058E-11</v>
      </c>
      <c r="K44" s="201"/>
    </row>
    <row r="45" spans="1:11" s="198" customFormat="1" ht="24" customHeight="1" x14ac:dyDescent="0.2">
      <c r="A45" s="1083"/>
      <c r="B45" s="677">
        <v>35500</v>
      </c>
      <c r="C45" s="678" t="s">
        <v>1025</v>
      </c>
      <c r="D45" s="696">
        <v>12255485</v>
      </c>
      <c r="E45" s="679">
        <v>12255485</v>
      </c>
      <c r="F45" s="679">
        <f t="shared" si="12"/>
        <v>0</v>
      </c>
      <c r="G45" s="679">
        <v>0</v>
      </c>
      <c r="H45" s="687">
        <f t="shared" si="13"/>
        <v>0</v>
      </c>
      <c r="I45" s="679">
        <v>0</v>
      </c>
      <c r="J45" s="688">
        <f t="shared" si="14"/>
        <v>0</v>
      </c>
      <c r="K45" s="201"/>
    </row>
    <row r="46" spans="1:11" s="198" customFormat="1" ht="15.75" customHeight="1" x14ac:dyDescent="0.2">
      <c r="A46" s="887" t="s">
        <v>4469</v>
      </c>
      <c r="B46" s="702"/>
      <c r="C46" s="197"/>
      <c r="D46" s="697">
        <f t="shared" ref="D46:J46" si="15">SUM(D39:D45)</f>
        <v>626439923.24000001</v>
      </c>
      <c r="E46" s="697">
        <f t="shared" si="15"/>
        <v>606543130.75</v>
      </c>
      <c r="F46" s="697">
        <f t="shared" si="15"/>
        <v>19896792.489999987</v>
      </c>
      <c r="G46" s="697">
        <f t="shared" si="15"/>
        <v>11300740.960000001</v>
      </c>
      <c r="H46" s="697">
        <f t="shared" si="15"/>
        <v>8596051.5299999937</v>
      </c>
      <c r="I46" s="697">
        <f t="shared" si="15"/>
        <v>8596051.5300000012</v>
      </c>
      <c r="J46" s="888">
        <f t="shared" si="15"/>
        <v>-7.4878698796965182E-9</v>
      </c>
      <c r="K46" s="201"/>
    </row>
    <row r="47" spans="1:11" s="198" customFormat="1" ht="34.5" customHeight="1" x14ac:dyDescent="0.2">
      <c r="A47" s="694" t="s">
        <v>4470</v>
      </c>
      <c r="B47" s="690">
        <v>22011</v>
      </c>
      <c r="C47" s="691" t="s">
        <v>4471</v>
      </c>
      <c r="D47" s="699">
        <v>1372006</v>
      </c>
      <c r="E47" s="692">
        <v>1370506</v>
      </c>
      <c r="F47" s="692">
        <f>D47-E47</f>
        <v>1500</v>
      </c>
      <c r="G47" s="692">
        <v>0</v>
      </c>
      <c r="H47" s="693">
        <f>F47-G47</f>
        <v>1500</v>
      </c>
      <c r="I47" s="693">
        <v>0</v>
      </c>
      <c r="J47" s="688">
        <f>H47-I47</f>
        <v>1500</v>
      </c>
      <c r="K47" s="201"/>
    </row>
    <row r="48" spans="1:11" s="198" customFormat="1" ht="15.75" customHeight="1" x14ac:dyDescent="0.2">
      <c r="A48" s="887" t="s">
        <v>4472</v>
      </c>
      <c r="B48" s="702"/>
      <c r="C48" s="197"/>
      <c r="D48" s="697">
        <f t="shared" ref="D48:J48" si="16">D47</f>
        <v>1372006</v>
      </c>
      <c r="E48" s="697">
        <f t="shared" si="16"/>
        <v>1370506</v>
      </c>
      <c r="F48" s="697">
        <f t="shared" si="16"/>
        <v>1500</v>
      </c>
      <c r="G48" s="697">
        <f t="shared" si="16"/>
        <v>0</v>
      </c>
      <c r="H48" s="697">
        <f t="shared" si="16"/>
        <v>1500</v>
      </c>
      <c r="I48" s="697">
        <f t="shared" si="16"/>
        <v>0</v>
      </c>
      <c r="J48" s="888">
        <f t="shared" si="16"/>
        <v>1500</v>
      </c>
      <c r="K48" s="201"/>
    </row>
    <row r="49" spans="1:11" s="198" customFormat="1" ht="12.75" customHeight="1" x14ac:dyDescent="0.2">
      <c r="A49" s="1083" t="s">
        <v>1027</v>
      </c>
      <c r="B49" s="673">
        <v>34021</v>
      </c>
      <c r="C49" s="674" t="s">
        <v>4473</v>
      </c>
      <c r="D49" s="698">
        <v>198000</v>
      </c>
      <c r="E49" s="675">
        <v>198000</v>
      </c>
      <c r="F49" s="692">
        <f t="shared" ref="F49:F59" si="17">D49-E49</f>
        <v>0</v>
      </c>
      <c r="G49" s="675">
        <v>0</v>
      </c>
      <c r="H49" s="693">
        <f t="shared" ref="H49:H59" si="18">F49-G49</f>
        <v>0</v>
      </c>
      <c r="I49" s="675">
        <v>0</v>
      </c>
      <c r="J49" s="672">
        <v>0</v>
      </c>
      <c r="K49" s="201"/>
    </row>
    <row r="50" spans="1:11" s="198" customFormat="1" ht="24" customHeight="1" x14ac:dyDescent="0.2">
      <c r="A50" s="1083"/>
      <c r="B50" s="670">
        <v>34026</v>
      </c>
      <c r="C50" s="266" t="s">
        <v>1028</v>
      </c>
      <c r="D50" s="196">
        <v>300000</v>
      </c>
      <c r="E50" s="169">
        <v>221430</v>
      </c>
      <c r="F50" s="169">
        <f t="shared" si="17"/>
        <v>78570</v>
      </c>
      <c r="G50" s="169">
        <v>78570</v>
      </c>
      <c r="H50" s="671">
        <f t="shared" si="18"/>
        <v>0</v>
      </c>
      <c r="I50" s="169">
        <v>0</v>
      </c>
      <c r="J50" s="676">
        <v>0</v>
      </c>
      <c r="K50" s="201"/>
    </row>
    <row r="51" spans="1:11" s="198" customFormat="1" ht="24" customHeight="1" x14ac:dyDescent="0.2">
      <c r="A51" s="1083"/>
      <c r="B51" s="670">
        <v>34031</v>
      </c>
      <c r="C51" s="266" t="s">
        <v>4474</v>
      </c>
      <c r="D51" s="196">
        <v>311000</v>
      </c>
      <c r="E51" s="169">
        <v>311000</v>
      </c>
      <c r="F51" s="169">
        <f t="shared" si="17"/>
        <v>0</v>
      </c>
      <c r="G51" s="169">
        <v>0</v>
      </c>
      <c r="H51" s="671">
        <f t="shared" si="18"/>
        <v>0</v>
      </c>
      <c r="I51" s="169">
        <v>0</v>
      </c>
      <c r="J51" s="676">
        <v>0</v>
      </c>
      <c r="K51" s="201"/>
    </row>
    <row r="52" spans="1:11" s="198" customFormat="1" ht="12.75" customHeight="1" x14ac:dyDescent="0.2">
      <c r="A52" s="1083"/>
      <c r="B52" s="670">
        <v>34053</v>
      </c>
      <c r="C52" s="266" t="s">
        <v>1029</v>
      </c>
      <c r="D52" s="196">
        <v>333000</v>
      </c>
      <c r="E52" s="169">
        <v>328500</v>
      </c>
      <c r="F52" s="169">
        <f t="shared" si="17"/>
        <v>4500</v>
      </c>
      <c r="G52" s="169">
        <v>4500</v>
      </c>
      <c r="H52" s="671">
        <f t="shared" si="18"/>
        <v>0</v>
      </c>
      <c r="I52" s="169">
        <v>0</v>
      </c>
      <c r="J52" s="676">
        <v>0</v>
      </c>
      <c r="K52" s="201"/>
    </row>
    <row r="53" spans="1:11" s="198" customFormat="1" ht="12.75" customHeight="1" x14ac:dyDescent="0.2">
      <c r="A53" s="1083"/>
      <c r="B53" s="670">
        <v>34070</v>
      </c>
      <c r="C53" s="266" t="s">
        <v>1030</v>
      </c>
      <c r="D53" s="196">
        <v>3446800</v>
      </c>
      <c r="E53" s="169">
        <v>3446800</v>
      </c>
      <c r="F53" s="169">
        <f t="shared" si="17"/>
        <v>0</v>
      </c>
      <c r="G53" s="169">
        <v>0</v>
      </c>
      <c r="H53" s="671">
        <f t="shared" si="18"/>
        <v>0</v>
      </c>
      <c r="I53" s="169">
        <v>0</v>
      </c>
      <c r="J53" s="676">
        <v>0</v>
      </c>
      <c r="K53" s="201"/>
    </row>
    <row r="54" spans="1:11" s="198" customFormat="1" ht="12.75" customHeight="1" x14ac:dyDescent="0.2">
      <c r="A54" s="1083"/>
      <c r="B54" s="670">
        <v>34090</v>
      </c>
      <c r="C54" s="266" t="s">
        <v>1031</v>
      </c>
      <c r="D54" s="196">
        <v>300000</v>
      </c>
      <c r="E54" s="169">
        <v>300000</v>
      </c>
      <c r="F54" s="169">
        <f t="shared" si="17"/>
        <v>0</v>
      </c>
      <c r="G54" s="169">
        <v>0</v>
      </c>
      <c r="H54" s="671">
        <f t="shared" si="18"/>
        <v>0</v>
      </c>
      <c r="I54" s="169">
        <v>0</v>
      </c>
      <c r="J54" s="676">
        <v>0</v>
      </c>
      <c r="K54" s="201"/>
    </row>
    <row r="55" spans="1:11" s="198" customFormat="1" ht="24" customHeight="1" x14ac:dyDescent="0.2">
      <c r="A55" s="1083"/>
      <c r="B55" s="670">
        <v>34341</v>
      </c>
      <c r="C55" s="266" t="s">
        <v>1032</v>
      </c>
      <c r="D55" s="196">
        <v>1500000</v>
      </c>
      <c r="E55" s="169">
        <v>1500000</v>
      </c>
      <c r="F55" s="169">
        <f t="shared" si="17"/>
        <v>0</v>
      </c>
      <c r="G55" s="169">
        <v>0</v>
      </c>
      <c r="H55" s="671">
        <f t="shared" si="18"/>
        <v>0</v>
      </c>
      <c r="I55" s="169">
        <v>0</v>
      </c>
      <c r="J55" s="676">
        <v>0</v>
      </c>
      <c r="K55" s="201"/>
    </row>
    <row r="56" spans="1:11" s="198" customFormat="1" ht="24" customHeight="1" x14ac:dyDescent="0.2">
      <c r="A56" s="1083"/>
      <c r="B56" s="670">
        <v>34352</v>
      </c>
      <c r="C56" s="266" t="s">
        <v>1033</v>
      </c>
      <c r="D56" s="196">
        <v>6700000</v>
      </c>
      <c r="E56" s="169">
        <v>6700000</v>
      </c>
      <c r="F56" s="169">
        <f t="shared" si="17"/>
        <v>0</v>
      </c>
      <c r="G56" s="169">
        <v>0</v>
      </c>
      <c r="H56" s="671">
        <f t="shared" si="18"/>
        <v>0</v>
      </c>
      <c r="I56" s="169">
        <v>0</v>
      </c>
      <c r="J56" s="676">
        <v>0</v>
      </c>
      <c r="K56" s="201"/>
    </row>
    <row r="57" spans="1:11" s="198" customFormat="1" ht="12.75" customHeight="1" x14ac:dyDescent="0.2">
      <c r="A57" s="1083"/>
      <c r="B57" s="670">
        <v>34502</v>
      </c>
      <c r="C57" s="266" t="s">
        <v>4475</v>
      </c>
      <c r="D57" s="196">
        <v>1704000</v>
      </c>
      <c r="E57" s="169">
        <v>1704000</v>
      </c>
      <c r="F57" s="169">
        <f t="shared" si="17"/>
        <v>0</v>
      </c>
      <c r="G57" s="169">
        <v>0</v>
      </c>
      <c r="H57" s="671">
        <f t="shared" si="18"/>
        <v>0</v>
      </c>
      <c r="I57" s="169">
        <v>0</v>
      </c>
      <c r="J57" s="676">
        <v>0</v>
      </c>
      <c r="K57" s="201"/>
    </row>
    <row r="58" spans="1:11" s="198" customFormat="1" ht="12.75" customHeight="1" x14ac:dyDescent="0.2">
      <c r="A58" s="1083"/>
      <c r="B58" s="670">
        <v>34503</v>
      </c>
      <c r="C58" s="266" t="s">
        <v>4476</v>
      </c>
      <c r="D58" s="196">
        <v>582000</v>
      </c>
      <c r="E58" s="169">
        <v>582000</v>
      </c>
      <c r="F58" s="169">
        <f t="shared" si="17"/>
        <v>0</v>
      </c>
      <c r="G58" s="169">
        <v>0</v>
      </c>
      <c r="H58" s="671">
        <f t="shared" si="18"/>
        <v>0</v>
      </c>
      <c r="I58" s="169">
        <v>0</v>
      </c>
      <c r="J58" s="676">
        <v>0</v>
      </c>
      <c r="K58" s="201"/>
    </row>
    <row r="59" spans="1:11" s="198" customFormat="1" ht="24" customHeight="1" x14ac:dyDescent="0.2">
      <c r="A59" s="1083"/>
      <c r="B59" s="677">
        <v>34505</v>
      </c>
      <c r="C59" s="678" t="s">
        <v>4477</v>
      </c>
      <c r="D59" s="696">
        <v>434000</v>
      </c>
      <c r="E59" s="679">
        <v>434000</v>
      </c>
      <c r="F59" s="679">
        <f t="shared" si="17"/>
        <v>0</v>
      </c>
      <c r="G59" s="679">
        <v>0</v>
      </c>
      <c r="H59" s="687">
        <f t="shared" si="18"/>
        <v>0</v>
      </c>
      <c r="I59" s="679">
        <v>0</v>
      </c>
      <c r="J59" s="680">
        <v>0</v>
      </c>
      <c r="K59" s="201"/>
    </row>
    <row r="60" spans="1:11" s="198" customFormat="1" ht="15.75" customHeight="1" x14ac:dyDescent="0.2">
      <c r="A60" s="887" t="s">
        <v>4469</v>
      </c>
      <c r="B60" s="702"/>
      <c r="C60" s="197"/>
      <c r="D60" s="697">
        <f t="shared" ref="D60:J60" si="19">SUM(D49:D59)</f>
        <v>15808800</v>
      </c>
      <c r="E60" s="697">
        <f t="shared" si="19"/>
        <v>15725730</v>
      </c>
      <c r="F60" s="697">
        <f t="shared" si="19"/>
        <v>83070</v>
      </c>
      <c r="G60" s="697">
        <f t="shared" si="19"/>
        <v>83070</v>
      </c>
      <c r="H60" s="697">
        <f t="shared" si="19"/>
        <v>0</v>
      </c>
      <c r="I60" s="697">
        <f t="shared" si="19"/>
        <v>0</v>
      </c>
      <c r="J60" s="888">
        <f t="shared" si="19"/>
        <v>0</v>
      </c>
      <c r="K60" s="201"/>
    </row>
    <row r="61" spans="1:11" s="198" customFormat="1" ht="12.75" customHeight="1" x14ac:dyDescent="0.2">
      <c r="A61" s="694" t="s">
        <v>4478</v>
      </c>
      <c r="B61" s="690">
        <v>4001</v>
      </c>
      <c r="C61" s="691" t="s">
        <v>4479</v>
      </c>
      <c r="D61" s="699">
        <v>400000</v>
      </c>
      <c r="E61" s="692">
        <v>400000</v>
      </c>
      <c r="F61" s="692">
        <f>D61-E61</f>
        <v>0</v>
      </c>
      <c r="G61" s="692">
        <v>0</v>
      </c>
      <c r="H61" s="693">
        <f>F61-G61</f>
        <v>0</v>
      </c>
      <c r="I61" s="693">
        <v>0</v>
      </c>
      <c r="J61" s="688">
        <f>H61-I61</f>
        <v>0</v>
      </c>
      <c r="K61" s="201"/>
    </row>
    <row r="62" spans="1:11" s="198" customFormat="1" ht="15.75" customHeight="1" x14ac:dyDescent="0.2">
      <c r="A62" s="887" t="s">
        <v>4480</v>
      </c>
      <c r="B62" s="702"/>
      <c r="C62" s="197"/>
      <c r="D62" s="697">
        <f>SUM(D61)</f>
        <v>400000</v>
      </c>
      <c r="E62" s="697">
        <f t="shared" ref="E62:J62" si="20">SUM(E61)</f>
        <v>400000</v>
      </c>
      <c r="F62" s="697">
        <f t="shared" si="20"/>
        <v>0</v>
      </c>
      <c r="G62" s="697">
        <f t="shared" si="20"/>
        <v>0</v>
      </c>
      <c r="H62" s="697">
        <f t="shared" si="20"/>
        <v>0</v>
      </c>
      <c r="I62" s="697">
        <f t="shared" si="20"/>
        <v>0</v>
      </c>
      <c r="J62" s="888">
        <f t="shared" si="20"/>
        <v>0</v>
      </c>
      <c r="K62" s="201"/>
    </row>
    <row r="63" spans="1:11" s="198" customFormat="1" ht="12.75" customHeight="1" x14ac:dyDescent="0.2">
      <c r="A63" s="1084" t="s">
        <v>1034</v>
      </c>
      <c r="B63" s="670">
        <v>91252</v>
      </c>
      <c r="C63" s="266" t="s">
        <v>1035</v>
      </c>
      <c r="D63" s="196">
        <v>209639043</v>
      </c>
      <c r="E63" s="169">
        <v>209639043</v>
      </c>
      <c r="F63" s="169">
        <f>D63-E63</f>
        <v>0</v>
      </c>
      <c r="G63" s="169">
        <v>0</v>
      </c>
      <c r="H63" s="671">
        <f>F63-G63</f>
        <v>0</v>
      </c>
      <c r="I63" s="169">
        <v>0</v>
      </c>
      <c r="J63" s="676">
        <f>H63-I63</f>
        <v>0</v>
      </c>
      <c r="K63" s="201"/>
    </row>
    <row r="64" spans="1:11" s="198" customFormat="1" ht="12.75" customHeight="1" x14ac:dyDescent="0.2">
      <c r="A64" s="1085"/>
      <c r="B64" s="670">
        <v>91628</v>
      </c>
      <c r="C64" s="266" t="s">
        <v>1036</v>
      </c>
      <c r="D64" s="196">
        <v>7695634.8700000001</v>
      </c>
      <c r="E64" s="169">
        <v>7695634.8700000001</v>
      </c>
      <c r="F64" s="169">
        <f>D64-E64</f>
        <v>0</v>
      </c>
      <c r="G64" s="169">
        <v>0</v>
      </c>
      <c r="H64" s="671">
        <f>F64-G64</f>
        <v>0</v>
      </c>
      <c r="I64" s="169">
        <v>0</v>
      </c>
      <c r="J64" s="672">
        <f>H64-I64</f>
        <v>0</v>
      </c>
      <c r="K64" s="201"/>
    </row>
    <row r="65" spans="1:11" s="198" customFormat="1" ht="15.75" customHeight="1" thickBot="1" x14ac:dyDescent="0.25">
      <c r="A65" s="703" t="s">
        <v>4481</v>
      </c>
      <c r="B65" s="704"/>
      <c r="C65" s="705"/>
      <c r="D65" s="700">
        <f>SUM(D63:D64)</f>
        <v>217334677.87</v>
      </c>
      <c r="E65" s="700">
        <f t="shared" ref="E65:J65" si="21">SUM(E63:E64)</f>
        <v>217334677.87</v>
      </c>
      <c r="F65" s="700">
        <f>SUM(F63:F64)</f>
        <v>0</v>
      </c>
      <c r="G65" s="700">
        <f t="shared" si="21"/>
        <v>0</v>
      </c>
      <c r="H65" s="700">
        <f t="shared" si="21"/>
        <v>0</v>
      </c>
      <c r="I65" s="700">
        <f t="shared" si="21"/>
        <v>0</v>
      </c>
      <c r="J65" s="706">
        <f t="shared" si="21"/>
        <v>0</v>
      </c>
      <c r="K65" s="201"/>
    </row>
    <row r="66" spans="1:11" s="198" customFormat="1" ht="18" customHeight="1" thickBot="1" x14ac:dyDescent="0.25">
      <c r="A66" s="707" t="s">
        <v>10</v>
      </c>
      <c r="B66" s="708"/>
      <c r="C66" s="709"/>
      <c r="D66" s="701">
        <f>D65+D62+D60+D48+D46+D38+D36+D31+D22+D19</f>
        <v>21054226460.889999</v>
      </c>
      <c r="E66" s="701">
        <f t="shared" ref="E66:J66" si="22">E65+E62+E60+E48+E46+E38+E36+E31+E22+E19</f>
        <v>20947328688.029999</v>
      </c>
      <c r="F66" s="701">
        <f t="shared" si="22"/>
        <v>106897772.86000013</v>
      </c>
      <c r="G66" s="701">
        <f t="shared" si="22"/>
        <v>78879039.169999987</v>
      </c>
      <c r="H66" s="701">
        <f t="shared" si="22"/>
        <v>28018733.690000147</v>
      </c>
      <c r="I66" s="701">
        <f t="shared" si="22"/>
        <v>24200728.310000002</v>
      </c>
      <c r="J66" s="710">
        <f t="shared" si="22"/>
        <v>3818005.3800002234</v>
      </c>
      <c r="K66" s="201"/>
    </row>
    <row r="67" spans="1:11" s="198" customFormat="1" ht="7.5" customHeight="1" x14ac:dyDescent="0.2">
      <c r="A67" s="681"/>
      <c r="B67" s="682"/>
      <c r="C67" s="683"/>
      <c r="D67" s="210"/>
      <c r="E67" s="210"/>
      <c r="F67" s="210"/>
      <c r="G67" s="210"/>
      <c r="H67" s="210"/>
      <c r="I67" s="210"/>
      <c r="J67" s="210"/>
    </row>
    <row r="68" spans="1:11" s="198" customFormat="1" x14ac:dyDescent="0.2">
      <c r="A68" s="173" t="s">
        <v>1037</v>
      </c>
      <c r="B68" s="174"/>
      <c r="C68" s="313"/>
      <c r="D68" s="201"/>
      <c r="E68" s="201"/>
      <c r="F68" s="201"/>
      <c r="G68" s="201"/>
      <c r="H68" s="201"/>
      <c r="I68" s="201"/>
      <c r="J68" s="201"/>
    </row>
    <row r="69" spans="1:11" s="198" customFormat="1" x14ac:dyDescent="0.2">
      <c r="A69" s="173" t="s">
        <v>4482</v>
      </c>
      <c r="B69" s="174"/>
      <c r="C69" s="313"/>
      <c r="D69" s="201"/>
      <c r="E69" s="201"/>
      <c r="F69" s="201"/>
      <c r="G69" s="201"/>
      <c r="H69" s="210"/>
      <c r="I69" s="210"/>
      <c r="J69" s="210"/>
    </row>
    <row r="70" spans="1:11" s="198" customFormat="1" x14ac:dyDescent="0.2">
      <c r="A70" s="173" t="s">
        <v>4483</v>
      </c>
      <c r="B70" s="174"/>
      <c r="C70" s="313"/>
      <c r="D70" s="201"/>
      <c r="E70" s="201"/>
      <c r="F70" s="201"/>
      <c r="G70" s="201"/>
      <c r="H70" s="210"/>
      <c r="I70" s="210"/>
      <c r="J70" s="210"/>
    </row>
    <row r="71" spans="1:11" s="198" customFormat="1" x14ac:dyDescent="0.2">
      <c r="A71" s="173" t="s">
        <v>4484</v>
      </c>
      <c r="B71" s="174"/>
      <c r="C71" s="313"/>
      <c r="D71" s="201"/>
      <c r="E71" s="201"/>
      <c r="F71" s="201"/>
      <c r="G71" s="201"/>
      <c r="H71" s="210"/>
      <c r="I71" s="210"/>
      <c r="J71" s="210"/>
    </row>
  </sheetData>
  <mergeCells count="8">
    <mergeCell ref="A49:A59"/>
    <mergeCell ref="A63:A64"/>
    <mergeCell ref="A1:J1"/>
    <mergeCell ref="A4:A18"/>
    <mergeCell ref="A20:A21"/>
    <mergeCell ref="A23:A30"/>
    <mergeCell ref="A32:A35"/>
    <mergeCell ref="A39:A45"/>
  </mergeCells>
  <printOptions horizontalCentered="1"/>
  <pageMargins left="0.39370078740157483" right="0.39370078740157483" top="0.59055118110236227" bottom="0.39370078740157483" header="0.31496062992125984" footer="0.11811023622047245"/>
  <pageSetup paperSize="9" scale="77" firstPageNumber="258" fitToHeight="0" orientation="landscape" useFirstPageNumber="1" r:id="rId1"/>
  <headerFooter>
    <oddHeader>&amp;L&amp;"Tahoma,Kurzíva"Závěrečný účet kraje za rok 2020&amp;R&amp;"Tahoma,Kurzíva"Tabulka č. 7</oddHeader>
    <oddFooter>&amp;C&amp;"Tahoma,Obyčejné"&amp;P</oddFooter>
  </headerFooter>
  <rowBreaks count="1" manualBreakCount="1">
    <brk id="36" max="9" man="1"/>
  </rowBreaks>
  <ignoredErrors>
    <ignoredError sqref="H19 J19 F19 F22:J22 F31:J31 F36:J36 F38:J38 F46:J46 F48:J48 F60:J60 F62:J62"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D8D11-7125-434A-9DC5-CE5D0728F066}">
  <sheetPr>
    <pageSetUpPr fitToPage="1"/>
  </sheetPr>
  <dimension ref="A1:K91"/>
  <sheetViews>
    <sheetView zoomScaleNormal="100" zoomScaleSheetLayoutView="100" workbookViewId="0">
      <selection activeCell="O6" sqref="O6"/>
    </sheetView>
  </sheetViews>
  <sheetFormatPr defaultColWidth="9.140625" defaultRowHeight="10.5" x14ac:dyDescent="0.2"/>
  <cols>
    <col min="1" max="1" width="6.42578125" style="198" customWidth="1"/>
    <col min="2" max="2" width="42.7109375" style="200" customWidth="1"/>
    <col min="3" max="4" width="13.140625" style="201" customWidth="1"/>
    <col min="5" max="5" width="13.140625" style="198" customWidth="1"/>
    <col min="6" max="6" width="7.5703125" style="202" customWidth="1"/>
    <col min="7" max="7" width="9.7109375" style="199" customWidth="1"/>
    <col min="8" max="8" width="42.7109375" style="203" customWidth="1"/>
    <col min="9" max="9" width="7.140625" style="548" customWidth="1"/>
    <col min="10" max="10" width="9.140625" style="198"/>
    <col min="11" max="11" width="4.85546875" style="198" customWidth="1"/>
    <col min="12" max="16384" width="9.140625" style="198"/>
  </cols>
  <sheetData>
    <row r="1" spans="1:11" s="168" customFormat="1" ht="18" customHeight="1" x14ac:dyDescent="0.2">
      <c r="A1" s="1090" t="s">
        <v>3699</v>
      </c>
      <c r="B1" s="1090"/>
      <c r="C1" s="1090"/>
      <c r="D1" s="1090"/>
      <c r="E1" s="1090"/>
      <c r="F1" s="1090"/>
      <c r="G1" s="1090"/>
      <c r="H1" s="1090"/>
      <c r="I1" s="547"/>
    </row>
    <row r="2" spans="1:11" ht="12" customHeight="1" x14ac:dyDescent="0.2"/>
    <row r="3" spans="1:11" ht="12" customHeight="1" thickBot="1" x14ac:dyDescent="0.2">
      <c r="A3" s="170"/>
      <c r="F3" s="204" t="s">
        <v>1049</v>
      </c>
    </row>
    <row r="4" spans="1:11" ht="23.45" customHeight="1" x14ac:dyDescent="0.2">
      <c r="A4" s="1091"/>
      <c r="B4" s="1092"/>
      <c r="C4" s="205" t="s">
        <v>3700</v>
      </c>
      <c r="D4" s="205" t="s">
        <v>3701</v>
      </c>
      <c r="E4" s="205" t="s">
        <v>4333</v>
      </c>
      <c r="F4" s="246" t="s">
        <v>377</v>
      </c>
      <c r="G4" s="247"/>
      <c r="H4" s="248"/>
    </row>
    <row r="5" spans="1:11" ht="12.95" customHeight="1" x14ac:dyDescent="0.2">
      <c r="A5" s="1088" t="s">
        <v>1050</v>
      </c>
      <c r="B5" s="1089"/>
      <c r="C5" s="171">
        <f>C37</f>
        <v>2168526</v>
      </c>
      <c r="D5" s="171">
        <f>D37</f>
        <v>2259702.2600000002</v>
      </c>
      <c r="E5" s="171">
        <f>E37</f>
        <v>2174665.1216199994</v>
      </c>
      <c r="F5" s="206">
        <f t="shared" ref="F5:F9" si="0">E5/D5*100</f>
        <v>96.236798985190163</v>
      </c>
      <c r="G5" s="243"/>
      <c r="H5" s="244"/>
    </row>
    <row r="6" spans="1:11" ht="12.95" customHeight="1" x14ac:dyDescent="0.2">
      <c r="A6" s="1088" t="s">
        <v>1051</v>
      </c>
      <c r="B6" s="1089"/>
      <c r="C6" s="172">
        <f>C44</f>
        <v>721628</v>
      </c>
      <c r="D6" s="172">
        <f>D44</f>
        <v>701109.04</v>
      </c>
      <c r="E6" s="172">
        <f>E44</f>
        <v>701109.04299999995</v>
      </c>
      <c r="F6" s="206">
        <f t="shared" si="0"/>
        <v>100.00000042789348</v>
      </c>
      <c r="G6" s="243"/>
      <c r="H6" s="244"/>
    </row>
    <row r="7" spans="1:11" ht="12.95" customHeight="1" x14ac:dyDescent="0.2">
      <c r="A7" s="1088" t="s">
        <v>1052</v>
      </c>
      <c r="B7" s="1089"/>
      <c r="C7" s="172">
        <f>C63</f>
        <v>300754</v>
      </c>
      <c r="D7" s="172">
        <f>D63</f>
        <v>463053.12000000005</v>
      </c>
      <c r="E7" s="172">
        <f>E63</f>
        <v>460790.24871000001</v>
      </c>
      <c r="F7" s="206">
        <f t="shared" si="0"/>
        <v>99.511314967492268</v>
      </c>
      <c r="G7" s="243"/>
      <c r="H7" s="244"/>
    </row>
    <row r="8" spans="1:11" ht="12.95" customHeight="1" x14ac:dyDescent="0.2">
      <c r="A8" s="1088" t="s">
        <v>1053</v>
      </c>
      <c r="B8" s="1089"/>
      <c r="C8" s="172">
        <f>C90</f>
        <v>332328</v>
      </c>
      <c r="D8" s="172">
        <f>D90</f>
        <v>261084.49999999991</v>
      </c>
      <c r="E8" s="172">
        <f>E90</f>
        <v>253179.1284999999</v>
      </c>
      <c r="F8" s="206">
        <f t="shared" si="0"/>
        <v>96.972102327024388</v>
      </c>
      <c r="G8" s="243"/>
      <c r="H8" s="244"/>
    </row>
    <row r="9" spans="1:11" s="170" customFormat="1" ht="13.5" customHeight="1" thickBot="1" x14ac:dyDescent="0.25">
      <c r="A9" s="1093" t="s">
        <v>429</v>
      </c>
      <c r="B9" s="1094"/>
      <c r="C9" s="207">
        <f>SUM(C5:C8)</f>
        <v>3523236</v>
      </c>
      <c r="D9" s="207">
        <f>SUM(D5:D8)</f>
        <v>3684948.9200000004</v>
      </c>
      <c r="E9" s="207">
        <f>SUM(E5:E8)</f>
        <v>3589743.5418299995</v>
      </c>
      <c r="F9" s="208">
        <f t="shared" si="0"/>
        <v>97.416371834809567</v>
      </c>
      <c r="G9" s="243"/>
      <c r="H9" s="244"/>
      <c r="I9" s="549"/>
    </row>
    <row r="10" spans="1:11" s="212" customFormat="1" ht="10.5" customHeight="1" x14ac:dyDescent="0.2">
      <c r="A10" s="170"/>
      <c r="B10" s="209"/>
      <c r="C10" s="210"/>
      <c r="D10" s="210"/>
      <c r="E10" s="210"/>
      <c r="F10" s="211"/>
      <c r="G10" s="199"/>
      <c r="H10" s="203"/>
      <c r="I10" s="549"/>
      <c r="J10" s="170"/>
      <c r="K10" s="170"/>
    </row>
    <row r="11" spans="1:11" s="212" customFormat="1" ht="10.5" customHeight="1" x14ac:dyDescent="0.2">
      <c r="A11" s="170"/>
      <c r="B11" s="209"/>
      <c r="C11" s="210"/>
      <c r="D11" s="210"/>
      <c r="E11" s="210"/>
      <c r="F11" s="211"/>
      <c r="G11" s="199"/>
      <c r="H11" s="203"/>
      <c r="I11" s="549"/>
      <c r="J11" s="170"/>
      <c r="K11" s="170"/>
    </row>
    <row r="12" spans="1:11" s="212" customFormat="1" ht="10.5" customHeight="1" thickBot="1" x14ac:dyDescent="0.2">
      <c r="A12" s="170"/>
      <c r="B12" s="209"/>
      <c r="C12" s="210"/>
      <c r="D12" s="210"/>
      <c r="E12" s="210"/>
      <c r="F12" s="211"/>
      <c r="G12" s="199"/>
      <c r="H12" s="204" t="s">
        <v>1049</v>
      </c>
      <c r="I12" s="549"/>
      <c r="J12" s="170"/>
      <c r="K12" s="170"/>
    </row>
    <row r="13" spans="1:11" ht="28.5" customHeight="1" thickBot="1" x14ac:dyDescent="0.25">
      <c r="A13" s="213" t="s">
        <v>1054</v>
      </c>
      <c r="B13" s="214" t="s">
        <v>792</v>
      </c>
      <c r="C13" s="215" t="s">
        <v>3700</v>
      </c>
      <c r="D13" s="215" t="s">
        <v>3701</v>
      </c>
      <c r="E13" s="215" t="s">
        <v>4333</v>
      </c>
      <c r="F13" s="215" t="s">
        <v>377</v>
      </c>
      <c r="G13" s="215" t="s">
        <v>1055</v>
      </c>
      <c r="H13" s="216" t="s">
        <v>1056</v>
      </c>
    </row>
    <row r="14" spans="1:11" ht="15" customHeight="1" thickBot="1" x14ac:dyDescent="0.2">
      <c r="A14" s="249" t="s">
        <v>1057</v>
      </c>
      <c r="B14" s="217"/>
      <c r="C14" s="218"/>
      <c r="D14" s="218"/>
      <c r="E14" s="219"/>
      <c r="F14" s="220"/>
      <c r="G14" s="221"/>
      <c r="H14" s="222"/>
    </row>
    <row r="15" spans="1:11" s="200" customFormat="1" ht="34.5" customHeight="1" x14ac:dyDescent="0.2">
      <c r="A15" s="250">
        <v>1</v>
      </c>
      <c r="B15" s="550" t="s">
        <v>3702</v>
      </c>
      <c r="C15" s="551">
        <v>25700</v>
      </c>
      <c r="D15" s="551">
        <v>0</v>
      </c>
      <c r="E15" s="551">
        <v>0</v>
      </c>
      <c r="F15" s="224" t="s">
        <v>188</v>
      </c>
      <c r="G15" s="552" t="s">
        <v>1059</v>
      </c>
      <c r="H15" s="252" t="s">
        <v>3703</v>
      </c>
      <c r="I15" s="553"/>
    </row>
    <row r="16" spans="1:11" s="200" customFormat="1" ht="67.5" customHeight="1" x14ac:dyDescent="0.2">
      <c r="A16" s="253">
        <f>A15+1</f>
        <v>2</v>
      </c>
      <c r="B16" s="550" t="s">
        <v>1058</v>
      </c>
      <c r="C16" s="551">
        <v>1043065</v>
      </c>
      <c r="D16" s="551">
        <v>1063282</v>
      </c>
      <c r="E16" s="551">
        <v>1042744.439</v>
      </c>
      <c r="F16" s="224">
        <f t="shared" ref="F16:F37" si="1">E16/D16*100</f>
        <v>98.068474684984793</v>
      </c>
      <c r="G16" s="552" t="s">
        <v>1059</v>
      </c>
      <c r="H16" s="255" t="s">
        <v>3704</v>
      </c>
      <c r="I16" s="554"/>
    </row>
    <row r="17" spans="1:11" s="200" customFormat="1" ht="94.5" x14ac:dyDescent="0.2">
      <c r="A17" s="253">
        <f t="shared" ref="A17:A36" si="2">A16+1</f>
        <v>3</v>
      </c>
      <c r="B17" s="550" t="s">
        <v>1060</v>
      </c>
      <c r="C17" s="551">
        <v>896424</v>
      </c>
      <c r="D17" s="551">
        <v>1061553.07</v>
      </c>
      <c r="E17" s="551">
        <v>1029085.88656</v>
      </c>
      <c r="F17" s="224">
        <f t="shared" si="1"/>
        <v>96.941539301468922</v>
      </c>
      <c r="G17" s="552" t="s">
        <v>1059</v>
      </c>
      <c r="H17" s="255" t="s">
        <v>3705</v>
      </c>
      <c r="I17" s="554"/>
    </row>
    <row r="18" spans="1:11" s="200" customFormat="1" ht="15" customHeight="1" x14ac:dyDescent="0.2">
      <c r="A18" s="253">
        <f t="shared" si="2"/>
        <v>4</v>
      </c>
      <c r="B18" s="550" t="s">
        <v>219</v>
      </c>
      <c r="C18" s="551">
        <v>850</v>
      </c>
      <c r="D18" s="551">
        <v>850</v>
      </c>
      <c r="E18" s="551">
        <v>850</v>
      </c>
      <c r="F18" s="224">
        <f t="shared" si="1"/>
        <v>100</v>
      </c>
      <c r="G18" s="552" t="s">
        <v>1059</v>
      </c>
      <c r="H18" s="255" t="s">
        <v>812</v>
      </c>
      <c r="I18" s="554"/>
    </row>
    <row r="19" spans="1:11" s="200" customFormat="1" ht="45" customHeight="1" x14ac:dyDescent="0.2">
      <c r="A19" s="253">
        <f t="shared" si="2"/>
        <v>5</v>
      </c>
      <c r="B19" s="550" t="s">
        <v>3706</v>
      </c>
      <c r="C19" s="551">
        <v>170</v>
      </c>
      <c r="D19" s="551">
        <v>0</v>
      </c>
      <c r="E19" s="551">
        <v>0</v>
      </c>
      <c r="F19" s="224" t="s">
        <v>188</v>
      </c>
      <c r="G19" s="552" t="s">
        <v>1059</v>
      </c>
      <c r="H19" s="255" t="s">
        <v>3707</v>
      </c>
      <c r="I19" s="553"/>
    </row>
    <row r="20" spans="1:11" s="200" customFormat="1" ht="24" customHeight="1" x14ac:dyDescent="0.2">
      <c r="A20" s="253">
        <f t="shared" si="2"/>
        <v>6</v>
      </c>
      <c r="B20" s="550" t="s">
        <v>1061</v>
      </c>
      <c r="C20" s="551">
        <v>0</v>
      </c>
      <c r="D20" s="551">
        <v>7800</v>
      </c>
      <c r="E20" s="551">
        <v>7800</v>
      </c>
      <c r="F20" s="224">
        <f t="shared" si="1"/>
        <v>100</v>
      </c>
      <c r="G20" s="552" t="s">
        <v>1072</v>
      </c>
      <c r="H20" s="555" t="s">
        <v>812</v>
      </c>
      <c r="I20" s="554"/>
    </row>
    <row r="21" spans="1:11" s="257" customFormat="1" ht="24" customHeight="1" x14ac:dyDescent="0.2">
      <c r="A21" s="253">
        <f t="shared" si="2"/>
        <v>7</v>
      </c>
      <c r="B21" s="550" t="s">
        <v>1063</v>
      </c>
      <c r="C21" s="551">
        <v>17254</v>
      </c>
      <c r="D21" s="551">
        <v>17254</v>
      </c>
      <c r="E21" s="551">
        <v>17254</v>
      </c>
      <c r="F21" s="224">
        <f t="shared" si="1"/>
        <v>100</v>
      </c>
      <c r="G21" s="256" t="s">
        <v>1072</v>
      </c>
      <c r="H21" s="254" t="s">
        <v>812</v>
      </c>
      <c r="I21" s="556"/>
      <c r="J21" s="200"/>
      <c r="K21" s="200"/>
    </row>
    <row r="22" spans="1:11" s="257" customFormat="1" ht="24" customHeight="1" x14ac:dyDescent="0.2">
      <c r="A22" s="253">
        <f t="shared" si="2"/>
        <v>8</v>
      </c>
      <c r="B22" s="550" t="s">
        <v>1064</v>
      </c>
      <c r="C22" s="551">
        <v>54000</v>
      </c>
      <c r="D22" s="551">
        <v>58255.979999999996</v>
      </c>
      <c r="E22" s="551">
        <v>58180.838949999998</v>
      </c>
      <c r="F22" s="224">
        <f t="shared" si="1"/>
        <v>99.87101573091725</v>
      </c>
      <c r="G22" s="256" t="s">
        <v>1059</v>
      </c>
      <c r="H22" s="255" t="s">
        <v>812</v>
      </c>
      <c r="I22" s="554"/>
      <c r="J22" s="200"/>
      <c r="K22" s="200"/>
    </row>
    <row r="23" spans="1:11" s="257" customFormat="1" ht="126" x14ac:dyDescent="0.2">
      <c r="A23" s="253">
        <f t="shared" si="2"/>
        <v>9</v>
      </c>
      <c r="B23" s="550" t="s">
        <v>437</v>
      </c>
      <c r="C23" s="551">
        <v>0</v>
      </c>
      <c r="D23" s="551">
        <v>28365</v>
      </c>
      <c r="E23" s="551">
        <v>2865</v>
      </c>
      <c r="F23" s="224">
        <f t="shared" si="1"/>
        <v>10.100475938656796</v>
      </c>
      <c r="G23" s="552" t="s">
        <v>1062</v>
      </c>
      <c r="H23" s="254" t="s">
        <v>3708</v>
      </c>
      <c r="I23" s="554"/>
      <c r="J23" s="200"/>
      <c r="K23" s="200"/>
    </row>
    <row r="24" spans="1:11" s="257" customFormat="1" ht="15" customHeight="1" x14ac:dyDescent="0.2">
      <c r="A24" s="253">
        <f t="shared" si="2"/>
        <v>10</v>
      </c>
      <c r="B24" s="550" t="s">
        <v>1065</v>
      </c>
      <c r="C24" s="551">
        <v>2000</v>
      </c>
      <c r="D24" s="551">
        <v>342.43</v>
      </c>
      <c r="E24" s="551">
        <v>342.43</v>
      </c>
      <c r="F24" s="224">
        <f t="shared" si="1"/>
        <v>100</v>
      </c>
      <c r="G24" s="552" t="s">
        <v>1072</v>
      </c>
      <c r="H24" s="255" t="s">
        <v>812</v>
      </c>
      <c r="I24" s="554"/>
      <c r="J24" s="200"/>
      <c r="K24" s="200"/>
    </row>
    <row r="25" spans="1:11" s="200" customFormat="1" ht="109.5" customHeight="1" x14ac:dyDescent="0.2">
      <c r="A25" s="253">
        <f t="shared" si="2"/>
        <v>11</v>
      </c>
      <c r="B25" s="550" t="s">
        <v>1066</v>
      </c>
      <c r="C25" s="551">
        <v>701</v>
      </c>
      <c r="D25" s="551">
        <v>6811.53</v>
      </c>
      <c r="E25" s="551">
        <v>3377.2424999999998</v>
      </c>
      <c r="F25" s="224">
        <f t="shared" si="1"/>
        <v>49.581261478698622</v>
      </c>
      <c r="G25" s="256" t="s">
        <v>1062</v>
      </c>
      <c r="H25" s="557" t="s">
        <v>3709</v>
      </c>
      <c r="I25" s="554"/>
    </row>
    <row r="26" spans="1:11" s="257" customFormat="1" ht="15" customHeight="1" x14ac:dyDescent="0.2">
      <c r="A26" s="253">
        <f t="shared" si="2"/>
        <v>12</v>
      </c>
      <c r="B26" s="550" t="s">
        <v>1067</v>
      </c>
      <c r="C26" s="551">
        <v>8200</v>
      </c>
      <c r="D26" s="551">
        <v>267.01</v>
      </c>
      <c r="E26" s="551">
        <v>267.00513000000001</v>
      </c>
      <c r="F26" s="224">
        <f t="shared" si="1"/>
        <v>99.99817609827349</v>
      </c>
      <c r="G26" s="256" t="s">
        <v>1059</v>
      </c>
      <c r="H26" s="255" t="s">
        <v>812</v>
      </c>
      <c r="I26" s="554"/>
      <c r="J26" s="200"/>
      <c r="K26" s="200"/>
    </row>
    <row r="27" spans="1:11" s="200" customFormat="1" ht="78" customHeight="1" x14ac:dyDescent="0.2">
      <c r="A27" s="253">
        <f t="shared" si="2"/>
        <v>13</v>
      </c>
      <c r="B27" s="258" t="s">
        <v>1068</v>
      </c>
      <c r="C27" s="551">
        <v>15000</v>
      </c>
      <c r="D27" s="551">
        <v>7260.8099999999995</v>
      </c>
      <c r="E27" s="551">
        <v>5530.6126199999999</v>
      </c>
      <c r="F27" s="224">
        <f t="shared" si="1"/>
        <v>76.17073880186922</v>
      </c>
      <c r="G27" s="256" t="s">
        <v>1062</v>
      </c>
      <c r="H27" s="557" t="s">
        <v>3710</v>
      </c>
      <c r="I27" s="554"/>
    </row>
    <row r="28" spans="1:11" s="257" customFormat="1" ht="222.75" customHeight="1" x14ac:dyDescent="0.2">
      <c r="A28" s="253">
        <f t="shared" si="2"/>
        <v>14</v>
      </c>
      <c r="B28" s="258" t="s">
        <v>1069</v>
      </c>
      <c r="C28" s="551">
        <v>80000</v>
      </c>
      <c r="D28" s="551">
        <v>3828.66</v>
      </c>
      <c r="E28" s="551">
        <v>2539.1829999999995</v>
      </c>
      <c r="F28" s="224">
        <f t="shared" si="1"/>
        <v>66.320409751714692</v>
      </c>
      <c r="G28" s="256" t="s">
        <v>1062</v>
      </c>
      <c r="H28" s="557" t="s">
        <v>3711</v>
      </c>
      <c r="I28" s="558"/>
      <c r="J28" s="200"/>
      <c r="K28" s="200"/>
    </row>
    <row r="29" spans="1:11" s="257" customFormat="1" ht="73.5" x14ac:dyDescent="0.2">
      <c r="A29" s="253">
        <f t="shared" si="2"/>
        <v>15</v>
      </c>
      <c r="B29" s="258" t="s">
        <v>1070</v>
      </c>
      <c r="C29" s="551">
        <v>25000</v>
      </c>
      <c r="D29" s="551">
        <v>0</v>
      </c>
      <c r="E29" s="551">
        <v>0</v>
      </c>
      <c r="F29" s="224" t="s">
        <v>188</v>
      </c>
      <c r="G29" s="256" t="s">
        <v>3712</v>
      </c>
      <c r="H29" s="557" t="s">
        <v>3713</v>
      </c>
      <c r="I29" s="553"/>
      <c r="J29" s="200"/>
      <c r="K29" s="200"/>
    </row>
    <row r="30" spans="1:11" s="200" customFormat="1" ht="24" customHeight="1" x14ac:dyDescent="0.2">
      <c r="A30" s="253">
        <f t="shared" si="2"/>
        <v>16</v>
      </c>
      <c r="B30" s="550" t="s">
        <v>1071</v>
      </c>
      <c r="C30" s="551">
        <v>162</v>
      </c>
      <c r="D30" s="551">
        <v>82</v>
      </c>
      <c r="E30" s="551">
        <v>78.724360000000004</v>
      </c>
      <c r="F30" s="224">
        <f>E30/D30*100</f>
        <v>96.005317073170744</v>
      </c>
      <c r="G30" s="552" t="s">
        <v>1059</v>
      </c>
      <c r="H30" s="254" t="s">
        <v>812</v>
      </c>
      <c r="I30" s="554"/>
    </row>
    <row r="31" spans="1:11" s="257" customFormat="1" ht="24" customHeight="1" x14ac:dyDescent="0.2">
      <c r="A31" s="253">
        <f t="shared" si="2"/>
        <v>17</v>
      </c>
      <c r="B31" s="259" t="s">
        <v>1074</v>
      </c>
      <c r="C31" s="225">
        <v>0</v>
      </c>
      <c r="D31" s="559">
        <v>575.52</v>
      </c>
      <c r="E31" s="559">
        <v>575.51289999999995</v>
      </c>
      <c r="F31" s="560">
        <f t="shared" si="1"/>
        <v>99.998766333055329</v>
      </c>
      <c r="G31" s="256" t="s">
        <v>1072</v>
      </c>
      <c r="H31" s="255" t="s">
        <v>812</v>
      </c>
      <c r="I31" s="558"/>
      <c r="J31" s="200"/>
      <c r="K31" s="200"/>
    </row>
    <row r="32" spans="1:11" s="257" customFormat="1" ht="15" customHeight="1" x14ac:dyDescent="0.2">
      <c r="A32" s="253">
        <f t="shared" si="2"/>
        <v>18</v>
      </c>
      <c r="B32" s="259" t="s">
        <v>1075</v>
      </c>
      <c r="C32" s="225">
        <v>0</v>
      </c>
      <c r="D32" s="559">
        <v>59.85</v>
      </c>
      <c r="E32" s="559">
        <v>59.846600000000002</v>
      </c>
      <c r="F32" s="560">
        <f t="shared" si="1"/>
        <v>99.994319131161234</v>
      </c>
      <c r="G32" s="256" t="s">
        <v>1072</v>
      </c>
      <c r="H32" s="255" t="s">
        <v>812</v>
      </c>
      <c r="I32" s="558"/>
      <c r="J32" s="200"/>
      <c r="K32" s="200"/>
    </row>
    <row r="33" spans="1:11" s="200" customFormat="1" ht="34.5" customHeight="1" x14ac:dyDescent="0.2">
      <c r="A33" s="253">
        <f t="shared" si="2"/>
        <v>19</v>
      </c>
      <c r="B33" s="259" t="s">
        <v>1076</v>
      </c>
      <c r="C33" s="225">
        <v>0</v>
      </c>
      <c r="D33" s="559">
        <v>1500</v>
      </c>
      <c r="E33" s="559">
        <v>1500</v>
      </c>
      <c r="F33" s="560">
        <f t="shared" si="1"/>
        <v>100</v>
      </c>
      <c r="G33" s="256" t="s">
        <v>1072</v>
      </c>
      <c r="H33" s="255" t="s">
        <v>812</v>
      </c>
      <c r="I33" s="558"/>
    </row>
    <row r="34" spans="1:11" s="200" customFormat="1" ht="84" x14ac:dyDescent="0.2">
      <c r="A34" s="253">
        <f t="shared" si="2"/>
        <v>20</v>
      </c>
      <c r="B34" s="259" t="s">
        <v>3714</v>
      </c>
      <c r="C34" s="225">
        <v>0</v>
      </c>
      <c r="D34" s="225">
        <v>1400</v>
      </c>
      <c r="E34" s="225">
        <v>1400</v>
      </c>
      <c r="F34" s="224">
        <f t="shared" si="1"/>
        <v>100</v>
      </c>
      <c r="G34" s="256" t="s">
        <v>1062</v>
      </c>
      <c r="H34" s="255" t="s">
        <v>3715</v>
      </c>
      <c r="I34" s="558"/>
    </row>
    <row r="35" spans="1:11" s="200" customFormat="1" ht="34.5" customHeight="1" x14ac:dyDescent="0.2">
      <c r="A35" s="253">
        <f t="shared" si="2"/>
        <v>21</v>
      </c>
      <c r="B35" s="259" t="s">
        <v>3716</v>
      </c>
      <c r="C35" s="225">
        <v>0</v>
      </c>
      <c r="D35" s="225">
        <v>200</v>
      </c>
      <c r="E35" s="225">
        <v>200</v>
      </c>
      <c r="F35" s="224">
        <f t="shared" si="1"/>
        <v>100</v>
      </c>
      <c r="G35" s="256" t="s">
        <v>1072</v>
      </c>
      <c r="H35" s="255" t="s">
        <v>812</v>
      </c>
      <c r="I35" s="558"/>
    </row>
    <row r="36" spans="1:11" s="200" customFormat="1" ht="24" customHeight="1" x14ac:dyDescent="0.2">
      <c r="A36" s="253">
        <f t="shared" si="2"/>
        <v>22</v>
      </c>
      <c r="B36" s="259" t="s">
        <v>1073</v>
      </c>
      <c r="C36" s="225">
        <v>0</v>
      </c>
      <c r="D36" s="225">
        <v>14.4</v>
      </c>
      <c r="E36" s="225">
        <v>14.4</v>
      </c>
      <c r="F36" s="224">
        <f t="shared" si="1"/>
        <v>100</v>
      </c>
      <c r="G36" s="256" t="s">
        <v>1072</v>
      </c>
      <c r="H36" s="255" t="s">
        <v>812</v>
      </c>
      <c r="I36" s="558"/>
    </row>
    <row r="37" spans="1:11" s="209" customFormat="1" ht="13.5" customHeight="1" thickBot="1" x14ac:dyDescent="0.25">
      <c r="A37" s="1095" t="s">
        <v>429</v>
      </c>
      <c r="B37" s="1096"/>
      <c r="C37" s="226">
        <f>SUM(C15:C36)</f>
        <v>2168526</v>
      </c>
      <c r="D37" s="226">
        <f>SUM(D15:D36)</f>
        <v>2259702.2600000002</v>
      </c>
      <c r="E37" s="226">
        <f>SUM(E15:E36)</f>
        <v>2174665.1216199994</v>
      </c>
      <c r="F37" s="227">
        <f t="shared" si="1"/>
        <v>96.236798985190163</v>
      </c>
      <c r="G37" s="228"/>
      <c r="H37" s="260"/>
      <c r="I37" s="553"/>
    </row>
    <row r="38" spans="1:11" s="170" customFormat="1" ht="18" customHeight="1" thickBot="1" x14ac:dyDescent="0.2">
      <c r="A38" s="249" t="s">
        <v>1051</v>
      </c>
      <c r="B38" s="229"/>
      <c r="C38" s="230"/>
      <c r="D38" s="230"/>
      <c r="E38" s="231"/>
      <c r="F38" s="220"/>
      <c r="G38" s="221"/>
      <c r="H38" s="267"/>
      <c r="I38" s="549"/>
    </row>
    <row r="39" spans="1:11" s="200" customFormat="1" ht="24" customHeight="1" x14ac:dyDescent="0.2">
      <c r="A39" s="561">
        <f>A36+1</f>
        <v>23</v>
      </c>
      <c r="B39" s="562" t="s">
        <v>1077</v>
      </c>
      <c r="C39" s="563">
        <v>511798</v>
      </c>
      <c r="D39" s="563">
        <v>493203.14</v>
      </c>
      <c r="E39" s="563">
        <v>493203.14399999997</v>
      </c>
      <c r="F39" s="224">
        <f t="shared" ref="F39:F43" si="3">E39/D39*100</f>
        <v>100.00000081102482</v>
      </c>
      <c r="G39" s="564" t="s">
        <v>1059</v>
      </c>
      <c r="H39" s="555" t="s">
        <v>812</v>
      </c>
      <c r="I39" s="554"/>
    </row>
    <row r="40" spans="1:11" s="200" customFormat="1" ht="24" customHeight="1" x14ac:dyDescent="0.2">
      <c r="A40" s="253">
        <f t="shared" ref="A40:A43" si="4">A39+1</f>
        <v>24</v>
      </c>
      <c r="B40" s="562" t="s">
        <v>1078</v>
      </c>
      <c r="C40" s="563">
        <v>180330</v>
      </c>
      <c r="D40" s="563">
        <v>188330</v>
      </c>
      <c r="E40" s="563">
        <v>188330</v>
      </c>
      <c r="F40" s="224">
        <f t="shared" si="3"/>
        <v>100</v>
      </c>
      <c r="G40" s="564" t="s">
        <v>1059</v>
      </c>
      <c r="H40" s="555" t="s">
        <v>812</v>
      </c>
      <c r="I40" s="554"/>
    </row>
    <row r="41" spans="1:11" s="200" customFormat="1" ht="24" customHeight="1" x14ac:dyDescent="0.2">
      <c r="A41" s="253">
        <f t="shared" si="4"/>
        <v>25</v>
      </c>
      <c r="B41" s="562" t="s">
        <v>1079</v>
      </c>
      <c r="C41" s="563">
        <v>10000</v>
      </c>
      <c r="D41" s="563">
        <v>11825.9</v>
      </c>
      <c r="E41" s="563">
        <v>11825.898999999999</v>
      </c>
      <c r="F41" s="224">
        <f t="shared" si="3"/>
        <v>99.999991543983967</v>
      </c>
      <c r="G41" s="564" t="s">
        <v>1059</v>
      </c>
      <c r="H41" s="555" t="s">
        <v>812</v>
      </c>
      <c r="I41" s="554"/>
    </row>
    <row r="42" spans="1:11" s="200" customFormat="1" ht="24" customHeight="1" x14ac:dyDescent="0.2">
      <c r="A42" s="253">
        <f t="shared" si="4"/>
        <v>26</v>
      </c>
      <c r="B42" s="550" t="s">
        <v>1080</v>
      </c>
      <c r="C42" s="551">
        <v>19000</v>
      </c>
      <c r="D42" s="551">
        <v>7000</v>
      </c>
      <c r="E42" s="551">
        <v>7000</v>
      </c>
      <c r="F42" s="224">
        <f t="shared" si="3"/>
        <v>100</v>
      </c>
      <c r="G42" s="236" t="s">
        <v>1059</v>
      </c>
      <c r="H42" s="555" t="s">
        <v>812</v>
      </c>
      <c r="I42" s="548"/>
    </row>
    <row r="43" spans="1:11" s="200" customFormat="1" ht="24" customHeight="1" x14ac:dyDescent="0.2">
      <c r="A43" s="253">
        <f t="shared" si="4"/>
        <v>27</v>
      </c>
      <c r="B43" s="550" t="s">
        <v>1081</v>
      </c>
      <c r="C43" s="551">
        <v>500</v>
      </c>
      <c r="D43" s="551">
        <v>750</v>
      </c>
      <c r="E43" s="551">
        <v>750</v>
      </c>
      <c r="F43" s="224">
        <f t="shared" si="3"/>
        <v>100</v>
      </c>
      <c r="G43" s="236" t="s">
        <v>1059</v>
      </c>
      <c r="H43" s="555" t="s">
        <v>812</v>
      </c>
      <c r="I43" s="554"/>
    </row>
    <row r="44" spans="1:11" s="200" customFormat="1" ht="13.5" customHeight="1" thickBot="1" x14ac:dyDescent="0.25">
      <c r="A44" s="1095" t="s">
        <v>429</v>
      </c>
      <c r="B44" s="1096"/>
      <c r="C44" s="226">
        <f>SUM(C39:C43)</f>
        <v>721628</v>
      </c>
      <c r="D44" s="226">
        <f>SUM(D39:D43)</f>
        <v>701109.04</v>
      </c>
      <c r="E44" s="226">
        <f>SUM(E39:E43)</f>
        <v>701109.04299999995</v>
      </c>
      <c r="F44" s="227">
        <f>E44/D44*100</f>
        <v>100.00000042789348</v>
      </c>
      <c r="G44" s="228"/>
      <c r="H44" s="260"/>
      <c r="I44" s="554"/>
    </row>
    <row r="45" spans="1:11" ht="18" customHeight="1" thickBot="1" x14ac:dyDescent="0.2">
      <c r="A45" s="261" t="s">
        <v>1082</v>
      </c>
      <c r="B45" s="232"/>
      <c r="C45" s="233"/>
      <c r="D45" s="233"/>
      <c r="E45" s="234"/>
      <c r="F45" s="235"/>
      <c r="G45" s="262"/>
      <c r="H45" s="263"/>
    </row>
    <row r="46" spans="1:11" s="554" customFormat="1" ht="57" customHeight="1" x14ac:dyDescent="0.2">
      <c r="A46" s="561">
        <f>A43+1</f>
        <v>28</v>
      </c>
      <c r="B46" s="550" t="s">
        <v>3717</v>
      </c>
      <c r="C46" s="551">
        <v>0</v>
      </c>
      <c r="D46" s="551">
        <v>1431</v>
      </c>
      <c r="E46" s="551">
        <v>1009.14</v>
      </c>
      <c r="F46" s="224">
        <f>E46/D46*100</f>
        <v>70.519916142557648</v>
      </c>
      <c r="G46" s="236" t="s">
        <v>1062</v>
      </c>
      <c r="H46" s="557" t="s">
        <v>3718</v>
      </c>
      <c r="I46" s="565"/>
      <c r="J46" s="241"/>
      <c r="K46" s="566"/>
    </row>
    <row r="47" spans="1:11" s="200" customFormat="1" ht="24" customHeight="1" x14ac:dyDescent="0.2">
      <c r="A47" s="253">
        <f t="shared" ref="A47:A62" si="5">A46+1</f>
        <v>29</v>
      </c>
      <c r="B47" s="550" t="s">
        <v>3719</v>
      </c>
      <c r="C47" s="551">
        <v>0</v>
      </c>
      <c r="D47" s="551">
        <v>54.16</v>
      </c>
      <c r="E47" s="551">
        <v>54.155500000000004</v>
      </c>
      <c r="F47" s="224">
        <f>E47/D47*100</f>
        <v>99.991691285081259</v>
      </c>
      <c r="G47" s="236" t="s">
        <v>1072</v>
      </c>
      <c r="H47" s="557" t="s">
        <v>812</v>
      </c>
      <c r="I47" s="554"/>
    </row>
    <row r="48" spans="1:11" s="200" customFormat="1" ht="24" customHeight="1" x14ac:dyDescent="0.2">
      <c r="A48" s="253">
        <f t="shared" si="5"/>
        <v>30</v>
      </c>
      <c r="B48" s="550" t="s">
        <v>3720</v>
      </c>
      <c r="C48" s="551">
        <v>0</v>
      </c>
      <c r="D48" s="551">
        <v>12498.3</v>
      </c>
      <c r="E48" s="551">
        <v>12455.46321</v>
      </c>
      <c r="F48" s="224">
        <f t="shared" ref="F48:F63" si="6">E48/D48*100</f>
        <v>99.657259067233156</v>
      </c>
      <c r="G48" s="236" t="s">
        <v>1072</v>
      </c>
      <c r="H48" s="557" t="s">
        <v>812</v>
      </c>
      <c r="I48" s="554"/>
    </row>
    <row r="49" spans="1:11" s="200" customFormat="1" ht="34.5" customHeight="1" x14ac:dyDescent="0.2">
      <c r="A49" s="253">
        <f t="shared" si="5"/>
        <v>31</v>
      </c>
      <c r="B49" s="550" t="s">
        <v>810</v>
      </c>
      <c r="C49" s="551">
        <v>57500</v>
      </c>
      <c r="D49" s="551">
        <v>345379.04000000004</v>
      </c>
      <c r="E49" s="551">
        <v>345379.04300000001</v>
      </c>
      <c r="F49" s="224">
        <f t="shared" si="6"/>
        <v>100.0000008686109</v>
      </c>
      <c r="G49" s="236" t="s">
        <v>1059</v>
      </c>
      <c r="H49" s="567" t="s">
        <v>812</v>
      </c>
      <c r="I49" s="554"/>
    </row>
    <row r="50" spans="1:11" s="200" customFormat="1" ht="67.5" customHeight="1" x14ac:dyDescent="0.2">
      <c r="A50" s="253">
        <f t="shared" si="5"/>
        <v>32</v>
      </c>
      <c r="B50" s="550" t="s">
        <v>1083</v>
      </c>
      <c r="C50" s="551">
        <v>3000</v>
      </c>
      <c r="D50" s="551">
        <v>0</v>
      </c>
      <c r="E50" s="551">
        <v>0</v>
      </c>
      <c r="F50" s="224">
        <v>0</v>
      </c>
      <c r="G50" s="236" t="s">
        <v>1059</v>
      </c>
      <c r="H50" s="557" t="s">
        <v>3721</v>
      </c>
      <c r="I50" s="568"/>
    </row>
    <row r="51" spans="1:11" s="200" customFormat="1" ht="31.5" x14ac:dyDescent="0.2">
      <c r="A51" s="253">
        <f t="shared" si="5"/>
        <v>33</v>
      </c>
      <c r="B51" s="550" t="s">
        <v>1084</v>
      </c>
      <c r="C51" s="551">
        <v>13000</v>
      </c>
      <c r="D51" s="551">
        <v>9757</v>
      </c>
      <c r="E51" s="551">
        <v>9671.3147300000001</v>
      </c>
      <c r="F51" s="224">
        <f t="shared" si="6"/>
        <v>99.121807215332581</v>
      </c>
      <c r="G51" s="236" t="s">
        <v>1059</v>
      </c>
      <c r="H51" s="557" t="s">
        <v>3722</v>
      </c>
      <c r="I51" s="554"/>
    </row>
    <row r="52" spans="1:11" s="200" customFormat="1" ht="24" customHeight="1" x14ac:dyDescent="0.2">
      <c r="A52" s="253">
        <f t="shared" si="5"/>
        <v>34</v>
      </c>
      <c r="B52" s="550" t="s">
        <v>813</v>
      </c>
      <c r="C52" s="551">
        <v>0</v>
      </c>
      <c r="D52" s="551">
        <v>867.7</v>
      </c>
      <c r="E52" s="551">
        <v>867.7</v>
      </c>
      <c r="F52" s="224">
        <f t="shared" si="6"/>
        <v>100</v>
      </c>
      <c r="G52" s="236" t="s">
        <v>1072</v>
      </c>
      <c r="H52" s="557" t="s">
        <v>812</v>
      </c>
      <c r="I52" s="554"/>
    </row>
    <row r="53" spans="1:11" s="200" customFormat="1" ht="45" customHeight="1" x14ac:dyDescent="0.2">
      <c r="A53" s="253">
        <f t="shared" si="5"/>
        <v>35</v>
      </c>
      <c r="B53" s="550" t="s">
        <v>3723</v>
      </c>
      <c r="C53" s="551">
        <v>9000</v>
      </c>
      <c r="D53" s="551">
        <v>1000</v>
      </c>
      <c r="E53" s="551">
        <v>0</v>
      </c>
      <c r="F53" s="224">
        <f t="shared" si="6"/>
        <v>0</v>
      </c>
      <c r="G53" s="236" t="s">
        <v>1062</v>
      </c>
      <c r="H53" s="567" t="s">
        <v>3724</v>
      </c>
      <c r="I53" s="554"/>
    </row>
    <row r="54" spans="1:11" s="200" customFormat="1" ht="57" customHeight="1" x14ac:dyDescent="0.2">
      <c r="A54" s="253">
        <f t="shared" si="5"/>
        <v>36</v>
      </c>
      <c r="B54" s="550" t="s">
        <v>814</v>
      </c>
      <c r="C54" s="551">
        <v>8954</v>
      </c>
      <c r="D54" s="551">
        <v>447.31</v>
      </c>
      <c r="E54" s="551">
        <v>447.22257000000002</v>
      </c>
      <c r="F54" s="224">
        <f t="shared" si="6"/>
        <v>99.980454271087169</v>
      </c>
      <c r="G54" s="236" t="s">
        <v>1059</v>
      </c>
      <c r="H54" s="557" t="s">
        <v>3725</v>
      </c>
      <c r="I54" s="554"/>
    </row>
    <row r="55" spans="1:11" s="554" customFormat="1" ht="24" customHeight="1" x14ac:dyDescent="0.2">
      <c r="A55" s="253">
        <f t="shared" si="5"/>
        <v>37</v>
      </c>
      <c r="B55" s="550" t="s">
        <v>816</v>
      </c>
      <c r="C55" s="551">
        <v>0</v>
      </c>
      <c r="D55" s="551">
        <v>21590.17</v>
      </c>
      <c r="E55" s="551">
        <v>21590.167450000001</v>
      </c>
      <c r="F55" s="224">
        <f t="shared" si="6"/>
        <v>99.999988189069384</v>
      </c>
      <c r="G55" s="236" t="s">
        <v>1072</v>
      </c>
      <c r="H55" s="557" t="s">
        <v>68</v>
      </c>
      <c r="I55" s="565"/>
      <c r="J55" s="241"/>
      <c r="K55" s="566"/>
    </row>
    <row r="56" spans="1:11" s="200" customFormat="1" ht="99" customHeight="1" x14ac:dyDescent="0.2">
      <c r="A56" s="253">
        <f t="shared" si="5"/>
        <v>38</v>
      </c>
      <c r="B56" s="550" t="s">
        <v>1086</v>
      </c>
      <c r="C56" s="551">
        <v>29000</v>
      </c>
      <c r="D56" s="551">
        <v>64.38</v>
      </c>
      <c r="E56" s="551">
        <v>0</v>
      </c>
      <c r="F56" s="224">
        <f t="shared" si="6"/>
        <v>0</v>
      </c>
      <c r="G56" s="236" t="s">
        <v>1062</v>
      </c>
      <c r="H56" s="557" t="s">
        <v>3726</v>
      </c>
      <c r="I56" s="209"/>
    </row>
    <row r="57" spans="1:11" s="554" customFormat="1" ht="24" customHeight="1" x14ac:dyDescent="0.2">
      <c r="A57" s="253">
        <f t="shared" si="5"/>
        <v>39</v>
      </c>
      <c r="B57" s="550" t="s">
        <v>817</v>
      </c>
      <c r="C57" s="551">
        <v>0</v>
      </c>
      <c r="D57" s="551">
        <v>3770.3</v>
      </c>
      <c r="E57" s="551">
        <v>3770.2921800000004</v>
      </c>
      <c r="F57" s="224">
        <f t="shared" si="6"/>
        <v>99.999792589449115</v>
      </c>
      <c r="G57" s="236" t="s">
        <v>1072</v>
      </c>
      <c r="H57" s="255" t="s">
        <v>68</v>
      </c>
      <c r="I57" s="565"/>
      <c r="J57" s="241"/>
      <c r="K57" s="566"/>
    </row>
    <row r="58" spans="1:11" s="554" customFormat="1" ht="152.25" customHeight="1" x14ac:dyDescent="0.2">
      <c r="A58" s="253">
        <f t="shared" si="5"/>
        <v>40</v>
      </c>
      <c r="B58" s="550" t="s">
        <v>1087</v>
      </c>
      <c r="C58" s="551">
        <v>15000</v>
      </c>
      <c r="D58" s="551">
        <v>0</v>
      </c>
      <c r="E58" s="551">
        <v>0</v>
      </c>
      <c r="F58" s="224">
        <v>0</v>
      </c>
      <c r="G58" s="236" t="s">
        <v>3727</v>
      </c>
      <c r="H58" s="557" t="s">
        <v>3728</v>
      </c>
      <c r="I58" s="565"/>
      <c r="J58" s="241"/>
      <c r="K58" s="566"/>
    </row>
    <row r="59" spans="1:11" s="200" customFormat="1" ht="24" customHeight="1" x14ac:dyDescent="0.2">
      <c r="A59" s="253">
        <f t="shared" si="5"/>
        <v>41</v>
      </c>
      <c r="B59" s="550" t="s">
        <v>818</v>
      </c>
      <c r="C59" s="551">
        <v>38000</v>
      </c>
      <c r="D59" s="551">
        <v>3000</v>
      </c>
      <c r="E59" s="551">
        <v>2964.5</v>
      </c>
      <c r="F59" s="224">
        <f t="shared" si="6"/>
        <v>98.816666666666663</v>
      </c>
      <c r="G59" s="236" t="s">
        <v>1072</v>
      </c>
      <c r="H59" s="567" t="s">
        <v>812</v>
      </c>
      <c r="I59" s="554"/>
    </row>
    <row r="60" spans="1:11" s="200" customFormat="1" ht="45" customHeight="1" x14ac:dyDescent="0.2">
      <c r="A60" s="253">
        <f t="shared" si="5"/>
        <v>42</v>
      </c>
      <c r="B60" s="550" t="s">
        <v>3729</v>
      </c>
      <c r="C60" s="551">
        <v>40600</v>
      </c>
      <c r="D60" s="551">
        <v>42000</v>
      </c>
      <c r="E60" s="551">
        <v>41450</v>
      </c>
      <c r="F60" s="224">
        <f t="shared" si="6"/>
        <v>98.69047619047619</v>
      </c>
      <c r="G60" s="236" t="s">
        <v>1062</v>
      </c>
      <c r="H60" s="567" t="s">
        <v>3724</v>
      </c>
      <c r="I60" s="554"/>
    </row>
    <row r="61" spans="1:11" s="200" customFormat="1" ht="24" customHeight="1" x14ac:dyDescent="0.2">
      <c r="A61" s="253">
        <f t="shared" si="5"/>
        <v>43</v>
      </c>
      <c r="B61" s="550" t="s">
        <v>3730</v>
      </c>
      <c r="C61" s="551">
        <v>22500</v>
      </c>
      <c r="D61" s="551">
        <v>21100</v>
      </c>
      <c r="E61" s="551">
        <v>21100</v>
      </c>
      <c r="F61" s="224">
        <f t="shared" si="6"/>
        <v>100</v>
      </c>
      <c r="G61" s="236" t="s">
        <v>1072</v>
      </c>
      <c r="H61" s="255" t="s">
        <v>812</v>
      </c>
      <c r="I61" s="554"/>
    </row>
    <row r="62" spans="1:11" s="554" customFormat="1" ht="89.25" customHeight="1" x14ac:dyDescent="0.2">
      <c r="A62" s="253">
        <f t="shared" si="5"/>
        <v>44</v>
      </c>
      <c r="B62" s="550" t="s">
        <v>3731</v>
      </c>
      <c r="C62" s="551">
        <v>64200</v>
      </c>
      <c r="D62" s="551">
        <v>93.76</v>
      </c>
      <c r="E62" s="551">
        <v>31.250070000000001</v>
      </c>
      <c r="F62" s="224">
        <f t="shared" si="6"/>
        <v>33.32985281569966</v>
      </c>
      <c r="G62" s="236" t="s">
        <v>1062</v>
      </c>
      <c r="H62" s="567" t="s">
        <v>3732</v>
      </c>
      <c r="I62" s="565"/>
      <c r="J62" s="241"/>
      <c r="K62" s="566"/>
    </row>
    <row r="63" spans="1:11" s="200" customFormat="1" ht="13.5" customHeight="1" thickBot="1" x14ac:dyDescent="0.25">
      <c r="A63" s="1095" t="s">
        <v>429</v>
      </c>
      <c r="B63" s="1096"/>
      <c r="C63" s="226">
        <f>SUM(C46:C62)</f>
        <v>300754</v>
      </c>
      <c r="D63" s="238">
        <f>SUM(D46:D62)</f>
        <v>463053.12000000005</v>
      </c>
      <c r="E63" s="238">
        <f>SUM(E46:E62)</f>
        <v>460790.24871000001</v>
      </c>
      <c r="F63" s="239">
        <f t="shared" si="6"/>
        <v>99.511314967492268</v>
      </c>
      <c r="G63" s="228"/>
      <c r="H63" s="240"/>
      <c r="I63" s="554"/>
    </row>
    <row r="64" spans="1:11" ht="18" customHeight="1" thickBot="1" x14ac:dyDescent="0.2">
      <c r="A64" s="249" t="s">
        <v>1053</v>
      </c>
      <c r="B64" s="217"/>
      <c r="C64" s="218"/>
      <c r="D64" s="218"/>
      <c r="E64" s="219"/>
      <c r="F64" s="220"/>
      <c r="G64" s="221"/>
      <c r="H64" s="264"/>
    </row>
    <row r="65" spans="1:11" s="554" customFormat="1" ht="15" customHeight="1" x14ac:dyDescent="0.2">
      <c r="A65" s="561">
        <f>A62+1</f>
        <v>45</v>
      </c>
      <c r="B65" s="550" t="s">
        <v>1088</v>
      </c>
      <c r="C65" s="551">
        <v>32780</v>
      </c>
      <c r="D65" s="551">
        <v>29140.79</v>
      </c>
      <c r="E65" s="551">
        <v>29090.414200000003</v>
      </c>
      <c r="F65" s="224">
        <f t="shared" ref="F65:F90" si="7">E65/D65*100</f>
        <v>99.827129600810423</v>
      </c>
      <c r="G65" s="236" t="s">
        <v>1072</v>
      </c>
      <c r="H65" s="557" t="s">
        <v>68</v>
      </c>
      <c r="I65" s="565"/>
      <c r="J65" s="241"/>
      <c r="K65" s="566"/>
    </row>
    <row r="66" spans="1:11" s="554" customFormat="1" ht="89.25" customHeight="1" x14ac:dyDescent="0.2">
      <c r="A66" s="253">
        <f t="shared" ref="A66:A89" si="8">A65+1</f>
        <v>46</v>
      </c>
      <c r="B66" s="550" t="s">
        <v>912</v>
      </c>
      <c r="C66" s="551">
        <v>600</v>
      </c>
      <c r="D66" s="551">
        <v>877.1</v>
      </c>
      <c r="E66" s="551">
        <v>148.89600999999999</v>
      </c>
      <c r="F66" s="224">
        <f t="shared" si="7"/>
        <v>16.975944590126552</v>
      </c>
      <c r="G66" s="236" t="s">
        <v>1062</v>
      </c>
      <c r="H66" s="255" t="s">
        <v>3733</v>
      </c>
      <c r="I66" s="565"/>
      <c r="J66" s="241"/>
      <c r="K66" s="566"/>
    </row>
    <row r="67" spans="1:11" s="554" customFormat="1" ht="15" customHeight="1" x14ac:dyDescent="0.2">
      <c r="A67" s="253">
        <f t="shared" si="8"/>
        <v>47</v>
      </c>
      <c r="B67" s="550" t="s">
        <v>1038</v>
      </c>
      <c r="C67" s="551">
        <v>40953</v>
      </c>
      <c r="D67" s="551">
        <v>52019.999999999993</v>
      </c>
      <c r="E67" s="551">
        <v>52017.059879999993</v>
      </c>
      <c r="F67" s="224">
        <f t="shared" si="7"/>
        <v>99.994348096885815</v>
      </c>
      <c r="G67" s="236" t="s">
        <v>1072</v>
      </c>
      <c r="H67" s="557" t="s">
        <v>68</v>
      </c>
      <c r="I67" s="565"/>
      <c r="J67" s="241"/>
      <c r="K67" s="566"/>
    </row>
    <row r="68" spans="1:11" s="554" customFormat="1" ht="24" customHeight="1" x14ac:dyDescent="0.2">
      <c r="A68" s="253">
        <f t="shared" si="8"/>
        <v>48</v>
      </c>
      <c r="B68" s="550" t="s">
        <v>1039</v>
      </c>
      <c r="C68" s="551">
        <v>64000</v>
      </c>
      <c r="D68" s="551">
        <v>67140.990000000005</v>
      </c>
      <c r="E68" s="551">
        <v>67136.693610000002</v>
      </c>
      <c r="F68" s="224">
        <f t="shared" si="7"/>
        <v>99.99360094332836</v>
      </c>
      <c r="G68" s="236" t="s">
        <v>1072</v>
      </c>
      <c r="H68" s="557" t="s">
        <v>68</v>
      </c>
      <c r="I68" s="565"/>
      <c r="J68" s="241"/>
      <c r="K68" s="566"/>
    </row>
    <row r="69" spans="1:11" s="554" customFormat="1" ht="78" customHeight="1" x14ac:dyDescent="0.2">
      <c r="A69" s="253">
        <f t="shared" si="8"/>
        <v>49</v>
      </c>
      <c r="B69" s="550" t="s">
        <v>1040</v>
      </c>
      <c r="C69" s="551">
        <v>0</v>
      </c>
      <c r="D69" s="551">
        <v>199.55</v>
      </c>
      <c r="E69" s="551">
        <v>0</v>
      </c>
      <c r="F69" s="224">
        <f t="shared" si="7"/>
        <v>0</v>
      </c>
      <c r="G69" s="236" t="s">
        <v>1072</v>
      </c>
      <c r="H69" s="557" t="s">
        <v>3734</v>
      </c>
      <c r="I69" s="565"/>
      <c r="J69" s="241"/>
      <c r="K69" s="566"/>
    </row>
    <row r="70" spans="1:11" s="554" customFormat="1" ht="15" customHeight="1" x14ac:dyDescent="0.2">
      <c r="A70" s="253">
        <f t="shared" si="8"/>
        <v>50</v>
      </c>
      <c r="B70" s="550" t="s">
        <v>1041</v>
      </c>
      <c r="C70" s="551">
        <v>0</v>
      </c>
      <c r="D70" s="551">
        <v>169.54</v>
      </c>
      <c r="E70" s="551">
        <v>169.52799999999999</v>
      </c>
      <c r="F70" s="224">
        <f t="shared" si="7"/>
        <v>99.992922024301052</v>
      </c>
      <c r="G70" s="236" t="s">
        <v>1072</v>
      </c>
      <c r="H70" s="255" t="s">
        <v>68</v>
      </c>
      <c r="I70" s="565"/>
      <c r="J70" s="241"/>
      <c r="K70" s="566"/>
    </row>
    <row r="71" spans="1:11" s="554" customFormat="1" ht="24" customHeight="1" x14ac:dyDescent="0.2">
      <c r="A71" s="253">
        <f t="shared" si="8"/>
        <v>51</v>
      </c>
      <c r="B71" s="550" t="s">
        <v>913</v>
      </c>
      <c r="C71" s="551">
        <v>12000</v>
      </c>
      <c r="D71" s="551">
        <v>28925.639999999996</v>
      </c>
      <c r="E71" s="551">
        <v>28925.277469999997</v>
      </c>
      <c r="F71" s="224">
        <f t="shared" si="7"/>
        <v>99.998746682873758</v>
      </c>
      <c r="G71" s="236" t="s">
        <v>1072</v>
      </c>
      <c r="H71" s="557" t="s">
        <v>68</v>
      </c>
      <c r="I71" s="565"/>
      <c r="J71" s="241"/>
      <c r="K71" s="566"/>
    </row>
    <row r="72" spans="1:11" s="554" customFormat="1" ht="57" customHeight="1" x14ac:dyDescent="0.2">
      <c r="A72" s="253">
        <f t="shared" si="8"/>
        <v>52</v>
      </c>
      <c r="B72" s="550" t="s">
        <v>914</v>
      </c>
      <c r="C72" s="551">
        <v>500</v>
      </c>
      <c r="D72" s="551">
        <v>950.96999999999991</v>
      </c>
      <c r="E72" s="551">
        <v>2.7830000000000004</v>
      </c>
      <c r="F72" s="224">
        <f t="shared" si="7"/>
        <v>0.29264855883992141</v>
      </c>
      <c r="G72" s="236" t="s">
        <v>1062</v>
      </c>
      <c r="H72" s="255" t="s">
        <v>3735</v>
      </c>
      <c r="I72" s="565"/>
      <c r="J72" s="241"/>
      <c r="K72" s="566"/>
    </row>
    <row r="73" spans="1:11" s="554" customFormat="1" ht="89.25" customHeight="1" x14ac:dyDescent="0.2">
      <c r="A73" s="253">
        <f t="shared" si="8"/>
        <v>53</v>
      </c>
      <c r="B73" s="550" t="s">
        <v>1089</v>
      </c>
      <c r="C73" s="551">
        <v>2500</v>
      </c>
      <c r="D73" s="551">
        <v>2744.5499999999997</v>
      </c>
      <c r="E73" s="551">
        <v>399.17500000000001</v>
      </c>
      <c r="F73" s="224">
        <f t="shared" si="7"/>
        <v>14.544278661347034</v>
      </c>
      <c r="G73" s="236" t="s">
        <v>1062</v>
      </c>
      <c r="H73" s="557" t="s">
        <v>3736</v>
      </c>
      <c r="I73" s="565"/>
      <c r="J73" s="241"/>
      <c r="K73" s="566"/>
    </row>
    <row r="74" spans="1:11" s="554" customFormat="1" ht="45" customHeight="1" x14ac:dyDescent="0.2">
      <c r="A74" s="253">
        <f t="shared" si="8"/>
        <v>54</v>
      </c>
      <c r="B74" s="550" t="s">
        <v>1090</v>
      </c>
      <c r="C74" s="551">
        <v>800</v>
      </c>
      <c r="D74" s="551">
        <v>100</v>
      </c>
      <c r="E74" s="551">
        <v>0</v>
      </c>
      <c r="F74" s="224">
        <f t="shared" si="7"/>
        <v>0</v>
      </c>
      <c r="G74" s="236" t="s">
        <v>1062</v>
      </c>
      <c r="H74" s="557" t="s">
        <v>3737</v>
      </c>
      <c r="I74" s="565"/>
      <c r="J74" s="241"/>
      <c r="K74" s="569"/>
    </row>
    <row r="75" spans="1:11" s="554" customFormat="1" ht="57" customHeight="1" x14ac:dyDescent="0.2">
      <c r="A75" s="253">
        <f t="shared" si="8"/>
        <v>55</v>
      </c>
      <c r="B75" s="550" t="s">
        <v>1091</v>
      </c>
      <c r="C75" s="551">
        <v>500</v>
      </c>
      <c r="D75" s="551">
        <v>200</v>
      </c>
      <c r="E75" s="551">
        <v>0</v>
      </c>
      <c r="F75" s="224">
        <f t="shared" si="7"/>
        <v>0</v>
      </c>
      <c r="G75" s="236" t="s">
        <v>1062</v>
      </c>
      <c r="H75" s="557" t="s">
        <v>3738</v>
      </c>
      <c r="I75" s="565"/>
      <c r="J75" s="241"/>
      <c r="K75" s="569"/>
    </row>
    <row r="76" spans="1:11" s="554" customFormat="1" ht="45" customHeight="1" x14ac:dyDescent="0.2">
      <c r="A76" s="253">
        <f t="shared" si="8"/>
        <v>56</v>
      </c>
      <c r="B76" s="550" t="s">
        <v>915</v>
      </c>
      <c r="C76" s="551">
        <v>25000</v>
      </c>
      <c r="D76" s="551">
        <v>20</v>
      </c>
      <c r="E76" s="551">
        <v>19.965</v>
      </c>
      <c r="F76" s="224">
        <f t="shared" si="7"/>
        <v>99.825000000000003</v>
      </c>
      <c r="G76" s="236" t="s">
        <v>1062</v>
      </c>
      <c r="H76" s="255" t="s">
        <v>3739</v>
      </c>
      <c r="I76" s="565"/>
      <c r="J76" s="241"/>
      <c r="K76" s="569"/>
    </row>
    <row r="77" spans="1:11" s="554" customFormat="1" ht="147" x14ac:dyDescent="0.2">
      <c r="A77" s="253">
        <f t="shared" si="8"/>
        <v>57</v>
      </c>
      <c r="B77" s="550" t="s">
        <v>3740</v>
      </c>
      <c r="C77" s="551">
        <v>0</v>
      </c>
      <c r="D77" s="551">
        <v>129.06</v>
      </c>
      <c r="E77" s="551">
        <v>46.585000000000001</v>
      </c>
      <c r="F77" s="224">
        <f t="shared" si="7"/>
        <v>36.095614442894778</v>
      </c>
      <c r="G77" s="236" t="s">
        <v>1062</v>
      </c>
      <c r="H77" s="557" t="s">
        <v>3741</v>
      </c>
      <c r="I77" s="565"/>
      <c r="J77" s="241"/>
      <c r="K77" s="566"/>
    </row>
    <row r="78" spans="1:11" s="554" customFormat="1" ht="89.25" customHeight="1" x14ac:dyDescent="0.2">
      <c r="A78" s="253">
        <f t="shared" si="8"/>
        <v>58</v>
      </c>
      <c r="B78" s="550" t="s">
        <v>916</v>
      </c>
      <c r="C78" s="551">
        <v>70695</v>
      </c>
      <c r="D78" s="551">
        <v>44999.999999999993</v>
      </c>
      <c r="E78" s="551">
        <v>41843.41633</v>
      </c>
      <c r="F78" s="224">
        <f t="shared" si="7"/>
        <v>92.985369622222237</v>
      </c>
      <c r="G78" s="236" t="s">
        <v>1062</v>
      </c>
      <c r="H78" s="557" t="s">
        <v>3742</v>
      </c>
      <c r="I78" s="565"/>
      <c r="J78" s="241"/>
      <c r="K78" s="566"/>
    </row>
    <row r="79" spans="1:11" s="554" customFormat="1" ht="45" customHeight="1" x14ac:dyDescent="0.2">
      <c r="A79" s="253">
        <f t="shared" si="8"/>
        <v>59</v>
      </c>
      <c r="B79" s="550" t="s">
        <v>3743</v>
      </c>
      <c r="C79" s="551">
        <v>16000</v>
      </c>
      <c r="D79" s="551">
        <v>0</v>
      </c>
      <c r="E79" s="551">
        <v>0</v>
      </c>
      <c r="F79" s="224">
        <v>0</v>
      </c>
      <c r="G79" s="236" t="s">
        <v>1062</v>
      </c>
      <c r="H79" s="557" t="s">
        <v>3744</v>
      </c>
      <c r="I79" s="565"/>
      <c r="J79" s="241"/>
      <c r="K79" s="569"/>
    </row>
    <row r="80" spans="1:11" s="554" customFormat="1" ht="45" customHeight="1" x14ac:dyDescent="0.2">
      <c r="A80" s="253">
        <f t="shared" si="8"/>
        <v>60</v>
      </c>
      <c r="B80" s="550" t="s">
        <v>3745</v>
      </c>
      <c r="C80" s="551">
        <v>14000</v>
      </c>
      <c r="D80" s="551">
        <v>0</v>
      </c>
      <c r="E80" s="551">
        <v>0</v>
      </c>
      <c r="F80" s="224">
        <v>0</v>
      </c>
      <c r="G80" s="236" t="s">
        <v>1062</v>
      </c>
      <c r="H80" s="557" t="s">
        <v>3744</v>
      </c>
      <c r="I80" s="565"/>
      <c r="J80" s="241"/>
      <c r="K80" s="569"/>
    </row>
    <row r="81" spans="1:11" s="554" customFormat="1" ht="45" customHeight="1" x14ac:dyDescent="0.2">
      <c r="A81" s="253">
        <f t="shared" si="8"/>
        <v>61</v>
      </c>
      <c r="B81" s="550" t="s">
        <v>3746</v>
      </c>
      <c r="C81" s="551">
        <v>19000</v>
      </c>
      <c r="D81" s="551">
        <v>0</v>
      </c>
      <c r="E81" s="551">
        <v>0</v>
      </c>
      <c r="F81" s="224">
        <v>0</v>
      </c>
      <c r="G81" s="236" t="s">
        <v>1062</v>
      </c>
      <c r="H81" s="557" t="s">
        <v>3744</v>
      </c>
      <c r="I81" s="565"/>
      <c r="J81" s="241"/>
      <c r="K81" s="569"/>
    </row>
    <row r="82" spans="1:11" s="554" customFormat="1" ht="45" customHeight="1" x14ac:dyDescent="0.2">
      <c r="A82" s="253">
        <f t="shared" si="8"/>
        <v>62</v>
      </c>
      <c r="B82" s="550" t="s">
        <v>1092</v>
      </c>
      <c r="C82" s="551">
        <v>0</v>
      </c>
      <c r="D82" s="551">
        <v>67</v>
      </c>
      <c r="E82" s="551">
        <v>66.55</v>
      </c>
      <c r="F82" s="224">
        <f t="shared" si="7"/>
        <v>99.328358208955208</v>
      </c>
      <c r="G82" s="236" t="s">
        <v>1062</v>
      </c>
      <c r="H82" s="557" t="s">
        <v>3747</v>
      </c>
      <c r="I82" s="565"/>
      <c r="J82" s="241"/>
      <c r="K82" s="566"/>
    </row>
    <row r="83" spans="1:11" s="554" customFormat="1" ht="24" customHeight="1" x14ac:dyDescent="0.2">
      <c r="A83" s="253">
        <f t="shared" si="8"/>
        <v>63</v>
      </c>
      <c r="B83" s="550" t="s">
        <v>3748</v>
      </c>
      <c r="C83" s="551">
        <v>0</v>
      </c>
      <c r="D83" s="551">
        <v>66.55</v>
      </c>
      <c r="E83" s="551">
        <v>66.55</v>
      </c>
      <c r="F83" s="224">
        <f t="shared" si="7"/>
        <v>100</v>
      </c>
      <c r="G83" s="236" t="s">
        <v>3749</v>
      </c>
      <c r="H83" s="557" t="s">
        <v>68</v>
      </c>
      <c r="I83" s="565"/>
      <c r="J83" s="241"/>
      <c r="K83" s="566"/>
    </row>
    <row r="84" spans="1:11" s="554" customFormat="1" ht="24" customHeight="1" x14ac:dyDescent="0.2">
      <c r="A84" s="253">
        <f t="shared" si="8"/>
        <v>64</v>
      </c>
      <c r="B84" s="550" t="s">
        <v>3750</v>
      </c>
      <c r="C84" s="551">
        <v>0</v>
      </c>
      <c r="D84" s="551">
        <v>66.55</v>
      </c>
      <c r="E84" s="551">
        <v>66.55</v>
      </c>
      <c r="F84" s="224">
        <f t="shared" si="7"/>
        <v>100</v>
      </c>
      <c r="G84" s="236" t="s">
        <v>3749</v>
      </c>
      <c r="H84" s="557" t="s">
        <v>68</v>
      </c>
      <c r="I84" s="565"/>
      <c r="J84" s="241"/>
      <c r="K84" s="566"/>
    </row>
    <row r="85" spans="1:11" s="554" customFormat="1" ht="24" customHeight="1" x14ac:dyDescent="0.2">
      <c r="A85" s="253">
        <f t="shared" si="8"/>
        <v>65</v>
      </c>
      <c r="B85" s="550" t="s">
        <v>3751</v>
      </c>
      <c r="C85" s="551">
        <v>0</v>
      </c>
      <c r="D85" s="551">
        <v>66.55</v>
      </c>
      <c r="E85" s="551">
        <v>66.55</v>
      </c>
      <c r="F85" s="224">
        <f t="shared" si="7"/>
        <v>100</v>
      </c>
      <c r="G85" s="236" t="s">
        <v>3749</v>
      </c>
      <c r="H85" s="557" t="s">
        <v>68</v>
      </c>
      <c r="I85" s="565"/>
      <c r="J85" s="241"/>
      <c r="K85" s="566"/>
    </row>
    <row r="86" spans="1:11" s="554" customFormat="1" ht="57" customHeight="1" x14ac:dyDescent="0.2">
      <c r="A86" s="253">
        <f t="shared" si="8"/>
        <v>66</v>
      </c>
      <c r="B86" s="550" t="s">
        <v>3752</v>
      </c>
      <c r="C86" s="551">
        <v>0</v>
      </c>
      <c r="D86" s="551">
        <v>66.55</v>
      </c>
      <c r="E86" s="551">
        <v>0</v>
      </c>
      <c r="F86" s="224">
        <f t="shared" si="7"/>
        <v>0</v>
      </c>
      <c r="G86" s="236" t="s">
        <v>1062</v>
      </c>
      <c r="H86" s="557" t="s">
        <v>3753</v>
      </c>
      <c r="I86" s="565"/>
      <c r="J86" s="241"/>
      <c r="K86" s="566"/>
    </row>
    <row r="87" spans="1:11" s="554" customFormat="1" ht="24" customHeight="1" x14ac:dyDescent="0.2">
      <c r="A87" s="253">
        <f t="shared" si="8"/>
        <v>67</v>
      </c>
      <c r="B87" s="550" t="s">
        <v>3754</v>
      </c>
      <c r="C87" s="551">
        <v>0</v>
      </c>
      <c r="D87" s="551">
        <v>66.56</v>
      </c>
      <c r="E87" s="551">
        <v>66.55</v>
      </c>
      <c r="F87" s="224">
        <f t="shared" si="7"/>
        <v>99.984975961538453</v>
      </c>
      <c r="G87" s="236" t="s">
        <v>1062</v>
      </c>
      <c r="H87" s="557" t="s">
        <v>68</v>
      </c>
      <c r="I87" s="565"/>
      <c r="J87" s="241"/>
      <c r="K87" s="566"/>
    </row>
    <row r="88" spans="1:11" s="554" customFormat="1" ht="115.5" x14ac:dyDescent="0.2">
      <c r="A88" s="253">
        <f t="shared" si="8"/>
        <v>68</v>
      </c>
      <c r="B88" s="550" t="s">
        <v>3755</v>
      </c>
      <c r="C88" s="551">
        <v>0</v>
      </c>
      <c r="D88" s="551">
        <v>66.55</v>
      </c>
      <c r="E88" s="551">
        <v>46.585000000000001</v>
      </c>
      <c r="F88" s="224">
        <f t="shared" si="7"/>
        <v>70</v>
      </c>
      <c r="G88" s="236" t="s">
        <v>1062</v>
      </c>
      <c r="H88" s="557" t="s">
        <v>3756</v>
      </c>
      <c r="I88" s="565"/>
      <c r="J88" s="241"/>
      <c r="K88" s="566"/>
    </row>
    <row r="89" spans="1:11" s="200" customFormat="1" ht="34.5" customHeight="1" x14ac:dyDescent="0.2">
      <c r="A89" s="253">
        <f t="shared" si="8"/>
        <v>69</v>
      </c>
      <c r="B89" s="550" t="s">
        <v>1093</v>
      </c>
      <c r="C89" s="551">
        <v>33000</v>
      </c>
      <c r="D89" s="551">
        <v>33000</v>
      </c>
      <c r="E89" s="551">
        <v>33000</v>
      </c>
      <c r="F89" s="224">
        <f t="shared" si="7"/>
        <v>100</v>
      </c>
      <c r="G89" s="236" t="s">
        <v>1059</v>
      </c>
      <c r="H89" s="567" t="s">
        <v>812</v>
      </c>
      <c r="I89" s="565"/>
      <c r="J89" s="241"/>
      <c r="K89" s="566"/>
    </row>
    <row r="90" spans="1:11" s="200" customFormat="1" ht="13.5" customHeight="1" thickBot="1" x14ac:dyDescent="0.25">
      <c r="A90" s="1095" t="s">
        <v>429</v>
      </c>
      <c r="B90" s="1096"/>
      <c r="C90" s="226">
        <f>SUM(C65:C89)</f>
        <v>332328</v>
      </c>
      <c r="D90" s="226">
        <f>SUM(D65:D89)</f>
        <v>261084.49999999991</v>
      </c>
      <c r="E90" s="226">
        <f>SUM(E65:E89)</f>
        <v>253179.1284999999</v>
      </c>
      <c r="F90" s="239">
        <f t="shared" si="7"/>
        <v>96.972102327024388</v>
      </c>
      <c r="G90" s="228"/>
      <c r="H90" s="240"/>
      <c r="I90" s="554"/>
    </row>
    <row r="91" spans="1:11" s="245" customFormat="1" x14ac:dyDescent="0.2">
      <c r="A91" s="201"/>
      <c r="B91" s="241"/>
      <c r="C91" s="201"/>
      <c r="D91" s="201"/>
      <c r="E91" s="201"/>
      <c r="F91" s="242"/>
      <c r="G91" s="243"/>
      <c r="H91" s="244"/>
      <c r="I91" s="570"/>
      <c r="J91" s="210"/>
      <c r="K91" s="210"/>
    </row>
  </sheetData>
  <mergeCells count="11">
    <mergeCell ref="A9:B9"/>
    <mergeCell ref="A37:B37"/>
    <mergeCell ref="A44:B44"/>
    <mergeCell ref="A63:B63"/>
    <mergeCell ref="A90:B90"/>
    <mergeCell ref="A8:B8"/>
    <mergeCell ref="A1:H1"/>
    <mergeCell ref="A4:B4"/>
    <mergeCell ref="A5:B5"/>
    <mergeCell ref="A6:B6"/>
    <mergeCell ref="A7:B7"/>
  </mergeCells>
  <printOptions horizontalCentered="1"/>
  <pageMargins left="0.31496062992125984" right="0.31496062992125984" top="0.51181102362204722" bottom="0.43307086614173229" header="0.31496062992125984" footer="0.23622047244094491"/>
  <pageSetup paperSize="9" scale="96" firstPageNumber="260" fitToHeight="0" orientation="landscape" useFirstPageNumber="1" r:id="rId1"/>
  <headerFooter>
    <oddHeader>&amp;L&amp;"Tahoma,Kurzíva"&amp;9Závěrečný účet za rok 2020&amp;R&amp;"Tahoma,Kurzíva"&amp;9Tabulka č. 8</oddHeader>
    <oddFooter>&amp;C&amp;"Tahoma,Obyčejné"&amp;10&amp;P</oddFooter>
  </headerFooter>
  <rowBreaks count="2" manualBreakCount="2">
    <brk id="35" max="7" man="1"/>
    <brk id="61" max="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BADC8-B8DB-4B5C-B9D1-A0CFB7D22C3D}">
  <sheetPr>
    <pageSetUpPr fitToPage="1"/>
  </sheetPr>
  <dimension ref="A1:L63"/>
  <sheetViews>
    <sheetView zoomScaleNormal="100" zoomScaleSheetLayoutView="100" workbookViewId="0">
      <selection activeCell="O6" sqref="O6"/>
    </sheetView>
  </sheetViews>
  <sheetFormatPr defaultColWidth="9.140625" defaultRowHeight="10.5" x14ac:dyDescent="0.2"/>
  <cols>
    <col min="1" max="1" width="6.42578125" style="198" customWidth="1"/>
    <col min="2" max="2" width="42.7109375" style="200" customWidth="1"/>
    <col min="3" max="4" width="13.140625" style="201" customWidth="1"/>
    <col min="5" max="5" width="13.7109375" style="198" customWidth="1"/>
    <col min="6" max="6" width="8" style="202" customWidth="1"/>
    <col min="7" max="7" width="8.7109375" style="199" customWidth="1"/>
    <col min="8" max="8" width="42.7109375" style="203" customWidth="1"/>
    <col min="9" max="9" width="9.140625" style="198" customWidth="1"/>
    <col min="10" max="11" width="9.140625" style="198"/>
    <col min="12" max="13" width="9.140625" style="198" customWidth="1"/>
    <col min="14" max="16384" width="9.140625" style="198"/>
  </cols>
  <sheetData>
    <row r="1" spans="1:11" s="168" customFormat="1" ht="18" customHeight="1" x14ac:dyDescent="0.2">
      <c r="A1" s="1090" t="s">
        <v>3757</v>
      </c>
      <c r="B1" s="1090"/>
      <c r="C1" s="1090"/>
      <c r="D1" s="1090"/>
      <c r="E1" s="1090"/>
      <c r="F1" s="1090"/>
      <c r="G1" s="1090"/>
      <c r="H1" s="1090"/>
    </row>
    <row r="2" spans="1:11" ht="12" customHeight="1" x14ac:dyDescent="0.2"/>
    <row r="3" spans="1:11" ht="12" customHeight="1" thickBot="1" x14ac:dyDescent="0.2">
      <c r="A3" s="170"/>
      <c r="F3" s="204" t="s">
        <v>1049</v>
      </c>
    </row>
    <row r="4" spans="1:11" ht="23.45" customHeight="1" x14ac:dyDescent="0.2">
      <c r="A4" s="1091"/>
      <c r="B4" s="1092"/>
      <c r="C4" s="205" t="s">
        <v>3700</v>
      </c>
      <c r="D4" s="205" t="s">
        <v>3701</v>
      </c>
      <c r="E4" s="205" t="s">
        <v>4333</v>
      </c>
      <c r="F4" s="246" t="s">
        <v>377</v>
      </c>
      <c r="G4" s="247"/>
      <c r="H4" s="248"/>
    </row>
    <row r="5" spans="1:11" ht="12.95" customHeight="1" x14ac:dyDescent="0.2">
      <c r="A5" s="1088" t="s">
        <v>1050</v>
      </c>
      <c r="B5" s="1089"/>
      <c r="C5" s="171">
        <f>C44</f>
        <v>142030</v>
      </c>
      <c r="D5" s="171">
        <f>D44</f>
        <v>271371.17</v>
      </c>
      <c r="E5" s="171">
        <f>E44</f>
        <v>201503.30090000003</v>
      </c>
      <c r="F5" s="206">
        <f>E5/D5*100</f>
        <v>74.253761333600778</v>
      </c>
      <c r="G5" s="243"/>
      <c r="H5" s="244"/>
    </row>
    <row r="6" spans="1:11" ht="12.95" customHeight="1" x14ac:dyDescent="0.2">
      <c r="A6" s="1088" t="s">
        <v>1051</v>
      </c>
      <c r="B6" s="1089"/>
      <c r="C6" s="172">
        <f>C47</f>
        <v>0</v>
      </c>
      <c r="D6" s="172">
        <f>D47</f>
        <v>23839.38</v>
      </c>
      <c r="E6" s="172">
        <f>E47</f>
        <v>23488.8174</v>
      </c>
      <c r="F6" s="206">
        <f>E6/D6*100</f>
        <v>98.52948105194011</v>
      </c>
      <c r="G6" s="243"/>
      <c r="H6" s="244"/>
    </row>
    <row r="7" spans="1:11" ht="12.95" customHeight="1" x14ac:dyDescent="0.2">
      <c r="A7" s="1088" t="s">
        <v>1052</v>
      </c>
      <c r="B7" s="1089"/>
      <c r="C7" s="172">
        <f>C56</f>
        <v>0</v>
      </c>
      <c r="D7" s="172">
        <f>D56</f>
        <v>12155.91</v>
      </c>
      <c r="E7" s="172">
        <f>E56</f>
        <v>11667.490779999998</v>
      </c>
      <c r="F7" s="206">
        <f>E7/D7*100</f>
        <v>95.982043137864608</v>
      </c>
      <c r="G7" s="243"/>
      <c r="H7" s="244"/>
    </row>
    <row r="8" spans="1:11" ht="12.95" customHeight="1" x14ac:dyDescent="0.2">
      <c r="A8" s="1088" t="s">
        <v>1053</v>
      </c>
      <c r="B8" s="1089"/>
      <c r="C8" s="172">
        <f>C62</f>
        <v>4700</v>
      </c>
      <c r="D8" s="172">
        <f>D62</f>
        <v>806.22</v>
      </c>
      <c r="E8" s="172">
        <f>E62</f>
        <v>0</v>
      </c>
      <c r="F8" s="206">
        <f>E8/D8*100</f>
        <v>0</v>
      </c>
      <c r="G8" s="243"/>
      <c r="H8" s="244"/>
    </row>
    <row r="9" spans="1:11" s="170" customFormat="1" ht="13.5" customHeight="1" thickBot="1" x14ac:dyDescent="0.25">
      <c r="A9" s="1093" t="s">
        <v>429</v>
      </c>
      <c r="B9" s="1094"/>
      <c r="C9" s="207">
        <f>SUM(C5:C8)</f>
        <v>146730</v>
      </c>
      <c r="D9" s="207">
        <f>SUM(D5:D8)</f>
        <v>308172.67999999993</v>
      </c>
      <c r="E9" s="207">
        <f>SUM(E5:E8)</f>
        <v>236659.60908000002</v>
      </c>
      <c r="F9" s="208">
        <f>E9/D9*100</f>
        <v>76.794480639880234</v>
      </c>
      <c r="G9" s="243"/>
      <c r="H9" s="244"/>
    </row>
    <row r="10" spans="1:11" s="212" customFormat="1" ht="10.5" customHeight="1" x14ac:dyDescent="0.2">
      <c r="A10" s="170"/>
      <c r="B10" s="209"/>
      <c r="C10" s="210"/>
      <c r="D10" s="210"/>
      <c r="E10" s="210"/>
      <c r="F10" s="211"/>
      <c r="G10" s="199"/>
      <c r="H10" s="203"/>
      <c r="I10" s="170"/>
      <c r="J10" s="170"/>
      <c r="K10" s="170"/>
    </row>
    <row r="11" spans="1:11" s="212" customFormat="1" ht="10.5" customHeight="1" x14ac:dyDescent="0.2">
      <c r="A11" s="170"/>
      <c r="B11" s="209"/>
      <c r="C11" s="210"/>
      <c r="D11" s="210"/>
      <c r="E11" s="210"/>
      <c r="F11" s="211"/>
      <c r="G11" s="199"/>
      <c r="H11" s="203"/>
      <c r="I11" s="170"/>
      <c r="J11" s="170"/>
      <c r="K11" s="170"/>
    </row>
    <row r="12" spans="1:11" s="212" customFormat="1" ht="10.5" customHeight="1" thickBot="1" x14ac:dyDescent="0.2">
      <c r="A12" s="170"/>
      <c r="B12" s="209"/>
      <c r="C12" s="210"/>
      <c r="D12" s="210"/>
      <c r="E12" s="210"/>
      <c r="F12" s="211"/>
      <c r="G12" s="199"/>
      <c r="H12" s="204" t="s">
        <v>1049</v>
      </c>
      <c r="I12" s="170"/>
      <c r="J12" s="170"/>
      <c r="K12" s="170"/>
    </row>
    <row r="13" spans="1:11" ht="28.5" customHeight="1" thickBot="1" x14ac:dyDescent="0.25">
      <c r="A13" s="213" t="s">
        <v>1054</v>
      </c>
      <c r="B13" s="214" t="s">
        <v>792</v>
      </c>
      <c r="C13" s="215" t="s">
        <v>3700</v>
      </c>
      <c r="D13" s="215" t="s">
        <v>3701</v>
      </c>
      <c r="E13" s="215" t="s">
        <v>4333</v>
      </c>
      <c r="F13" s="215" t="s">
        <v>377</v>
      </c>
      <c r="G13" s="215" t="s">
        <v>1055</v>
      </c>
      <c r="H13" s="216" t="s">
        <v>1056</v>
      </c>
    </row>
    <row r="14" spans="1:11" ht="15" customHeight="1" thickBot="1" x14ac:dyDescent="0.2">
      <c r="A14" s="249" t="s">
        <v>1057</v>
      </c>
      <c r="B14" s="217"/>
      <c r="C14" s="218"/>
      <c r="D14" s="218"/>
      <c r="E14" s="219"/>
      <c r="F14" s="220"/>
      <c r="G14" s="221"/>
      <c r="H14" s="222"/>
    </row>
    <row r="15" spans="1:11" s="200" customFormat="1" ht="21" x14ac:dyDescent="0.2">
      <c r="A15" s="250">
        <v>1</v>
      </c>
      <c r="B15" s="550" t="s">
        <v>1094</v>
      </c>
      <c r="C15" s="551">
        <v>4000</v>
      </c>
      <c r="D15" s="551">
        <v>8837.8299999999981</v>
      </c>
      <c r="E15" s="551">
        <v>8572.6360099999984</v>
      </c>
      <c r="F15" s="251">
        <f t="shared" ref="F15:F26" si="0">E15/D15*100</f>
        <v>96.999331396960571</v>
      </c>
      <c r="G15" s="223" t="s">
        <v>1059</v>
      </c>
      <c r="H15" s="252" t="s">
        <v>68</v>
      </c>
    </row>
    <row r="16" spans="1:11" s="200" customFormat="1" ht="67.5" customHeight="1" x14ac:dyDescent="0.2">
      <c r="A16" s="253">
        <f>A15+1</f>
        <v>2</v>
      </c>
      <c r="B16" s="550" t="s">
        <v>3758</v>
      </c>
      <c r="C16" s="551">
        <v>3000</v>
      </c>
      <c r="D16" s="551">
        <v>3000</v>
      </c>
      <c r="E16" s="551">
        <v>0</v>
      </c>
      <c r="F16" s="224">
        <f t="shared" si="0"/>
        <v>0</v>
      </c>
      <c r="G16" s="552" t="s">
        <v>1059</v>
      </c>
      <c r="H16" s="254" t="s">
        <v>3759</v>
      </c>
    </row>
    <row r="17" spans="1:12" s="200" customFormat="1" ht="34.5" customHeight="1" x14ac:dyDescent="0.2">
      <c r="A17" s="253">
        <f t="shared" ref="A17:A43" si="1">A16+1</f>
        <v>3</v>
      </c>
      <c r="B17" s="550" t="s">
        <v>466</v>
      </c>
      <c r="C17" s="551">
        <v>17000</v>
      </c>
      <c r="D17" s="551">
        <v>17000</v>
      </c>
      <c r="E17" s="551">
        <v>17000</v>
      </c>
      <c r="F17" s="224">
        <f t="shared" si="0"/>
        <v>100</v>
      </c>
      <c r="G17" s="552" t="s">
        <v>1059</v>
      </c>
      <c r="H17" s="255" t="s">
        <v>68</v>
      </c>
    </row>
    <row r="18" spans="1:12" s="200" customFormat="1" ht="152.25" customHeight="1" x14ac:dyDescent="0.2">
      <c r="A18" s="253">
        <f t="shared" si="1"/>
        <v>4</v>
      </c>
      <c r="B18" s="550" t="s">
        <v>3760</v>
      </c>
      <c r="C18" s="551">
        <v>0</v>
      </c>
      <c r="D18" s="551">
        <v>77544.479999999996</v>
      </c>
      <c r="E18" s="551">
        <v>60149.237039999993</v>
      </c>
      <c r="F18" s="224">
        <f t="shared" si="0"/>
        <v>77.567400077993938</v>
      </c>
      <c r="G18" s="552" t="s">
        <v>1059</v>
      </c>
      <c r="H18" s="555" t="s">
        <v>3761</v>
      </c>
    </row>
    <row r="19" spans="1:12" s="200" customFormat="1" ht="89.25" customHeight="1" x14ac:dyDescent="0.2">
      <c r="A19" s="253">
        <f t="shared" si="1"/>
        <v>5</v>
      </c>
      <c r="B19" s="550" t="s">
        <v>1095</v>
      </c>
      <c r="C19" s="551">
        <v>9800</v>
      </c>
      <c r="D19" s="551">
        <v>17751.45</v>
      </c>
      <c r="E19" s="551">
        <v>9669.8956799999978</v>
      </c>
      <c r="F19" s="224">
        <f t="shared" si="0"/>
        <v>54.473835545828628</v>
      </c>
      <c r="G19" s="552" t="s">
        <v>1059</v>
      </c>
      <c r="H19" s="255" t="s">
        <v>3762</v>
      </c>
    </row>
    <row r="20" spans="1:12" s="200" customFormat="1" ht="67.5" customHeight="1" x14ac:dyDescent="0.2">
      <c r="A20" s="253">
        <f t="shared" si="1"/>
        <v>6</v>
      </c>
      <c r="B20" s="550" t="s">
        <v>3763</v>
      </c>
      <c r="C20" s="551">
        <v>335</v>
      </c>
      <c r="D20" s="551">
        <v>335</v>
      </c>
      <c r="E20" s="551">
        <v>147.875</v>
      </c>
      <c r="F20" s="224">
        <f t="shared" si="0"/>
        <v>44.14179104477612</v>
      </c>
      <c r="G20" s="552" t="s">
        <v>1059</v>
      </c>
      <c r="H20" s="255" t="s">
        <v>3764</v>
      </c>
      <c r="K20" s="241"/>
    </row>
    <row r="21" spans="1:12" s="200" customFormat="1" ht="24" customHeight="1" x14ac:dyDescent="0.2">
      <c r="A21" s="253">
        <f t="shared" si="1"/>
        <v>7</v>
      </c>
      <c r="B21" s="550" t="s">
        <v>456</v>
      </c>
      <c r="C21" s="551">
        <v>1150</v>
      </c>
      <c r="D21" s="551">
        <v>1120</v>
      </c>
      <c r="E21" s="551">
        <v>1120</v>
      </c>
      <c r="F21" s="224">
        <f t="shared" si="0"/>
        <v>100</v>
      </c>
      <c r="G21" s="552" t="s">
        <v>1059</v>
      </c>
      <c r="H21" s="555" t="s">
        <v>68</v>
      </c>
      <c r="L21" s="571"/>
    </row>
    <row r="22" spans="1:12" s="257" customFormat="1" ht="57" customHeight="1" x14ac:dyDescent="0.2">
      <c r="A22" s="253">
        <f t="shared" si="1"/>
        <v>8</v>
      </c>
      <c r="B22" s="550" t="s">
        <v>1096</v>
      </c>
      <c r="C22" s="551">
        <v>10722</v>
      </c>
      <c r="D22" s="551">
        <v>9598</v>
      </c>
      <c r="E22" s="551">
        <v>9580</v>
      </c>
      <c r="F22" s="224">
        <f t="shared" si="0"/>
        <v>99.812460929360284</v>
      </c>
      <c r="G22" s="256" t="s">
        <v>1059</v>
      </c>
      <c r="H22" s="572" t="s">
        <v>3765</v>
      </c>
      <c r="I22" s="166"/>
      <c r="J22" s="200"/>
      <c r="K22" s="200"/>
    </row>
    <row r="23" spans="1:12" s="257" customFormat="1" ht="109.5" customHeight="1" x14ac:dyDescent="0.2">
      <c r="A23" s="253">
        <f t="shared" si="1"/>
        <v>9</v>
      </c>
      <c r="B23" s="550" t="s">
        <v>1097</v>
      </c>
      <c r="C23" s="551">
        <v>12000</v>
      </c>
      <c r="D23" s="551">
        <v>22414.18</v>
      </c>
      <c r="E23" s="551">
        <v>10559.177449999999</v>
      </c>
      <c r="F23" s="224">
        <f t="shared" si="0"/>
        <v>47.109363135300953</v>
      </c>
      <c r="G23" s="256" t="s">
        <v>1059</v>
      </c>
      <c r="H23" s="254" t="s">
        <v>3766</v>
      </c>
      <c r="I23" s="200"/>
      <c r="J23" s="200"/>
      <c r="K23" s="200"/>
    </row>
    <row r="24" spans="1:12" s="257" customFormat="1" ht="24" customHeight="1" x14ac:dyDescent="0.2">
      <c r="A24" s="253">
        <f t="shared" si="1"/>
        <v>10</v>
      </c>
      <c r="B24" s="550" t="s">
        <v>1098</v>
      </c>
      <c r="C24" s="551">
        <v>20850</v>
      </c>
      <c r="D24" s="551">
        <v>20850</v>
      </c>
      <c r="E24" s="551">
        <v>20850</v>
      </c>
      <c r="F24" s="224">
        <f t="shared" si="0"/>
        <v>100</v>
      </c>
      <c r="G24" s="256" t="s">
        <v>1059</v>
      </c>
      <c r="H24" s="255" t="s">
        <v>68</v>
      </c>
      <c r="I24" s="200"/>
      <c r="J24" s="200"/>
      <c r="K24" s="200"/>
    </row>
    <row r="25" spans="1:12" s="257" customFormat="1" ht="157.5" x14ac:dyDescent="0.2">
      <c r="A25" s="253">
        <f t="shared" si="1"/>
        <v>11</v>
      </c>
      <c r="B25" s="550" t="s">
        <v>468</v>
      </c>
      <c r="C25" s="551">
        <v>28200</v>
      </c>
      <c r="D25" s="551">
        <v>43434.35</v>
      </c>
      <c r="E25" s="551">
        <v>18533.750459999999</v>
      </c>
      <c r="F25" s="224">
        <f t="shared" si="0"/>
        <v>42.670721353030494</v>
      </c>
      <c r="G25" s="552" t="s">
        <v>1059</v>
      </c>
      <c r="H25" s="255" t="s">
        <v>3767</v>
      </c>
      <c r="I25" s="200"/>
      <c r="J25" s="200"/>
      <c r="K25" s="200"/>
    </row>
    <row r="26" spans="1:12" s="200" customFormat="1" ht="15" customHeight="1" x14ac:dyDescent="0.2">
      <c r="A26" s="253">
        <f t="shared" si="1"/>
        <v>12</v>
      </c>
      <c r="B26" s="550" t="s">
        <v>452</v>
      </c>
      <c r="C26" s="551">
        <v>2000</v>
      </c>
      <c r="D26" s="551">
        <v>2000</v>
      </c>
      <c r="E26" s="551">
        <v>2000</v>
      </c>
      <c r="F26" s="224">
        <f t="shared" si="0"/>
        <v>100</v>
      </c>
      <c r="G26" s="256" t="s">
        <v>1059</v>
      </c>
      <c r="H26" s="567" t="s">
        <v>68</v>
      </c>
    </row>
    <row r="27" spans="1:12" s="257" customFormat="1" ht="45" customHeight="1" x14ac:dyDescent="0.2">
      <c r="A27" s="253">
        <f t="shared" si="1"/>
        <v>13</v>
      </c>
      <c r="B27" s="550" t="s">
        <v>1099</v>
      </c>
      <c r="C27" s="551">
        <v>520</v>
      </c>
      <c r="D27" s="551">
        <v>0</v>
      </c>
      <c r="E27" s="551">
        <v>0</v>
      </c>
      <c r="F27" s="224" t="s">
        <v>188</v>
      </c>
      <c r="G27" s="256" t="s">
        <v>1059</v>
      </c>
      <c r="H27" s="255" t="s">
        <v>3768</v>
      </c>
      <c r="I27" s="200"/>
      <c r="J27" s="200"/>
      <c r="K27" s="200"/>
    </row>
    <row r="28" spans="1:12" s="200" customFormat="1" ht="24" customHeight="1" x14ac:dyDescent="0.2">
      <c r="A28" s="253">
        <f t="shared" si="1"/>
        <v>14</v>
      </c>
      <c r="B28" s="258" t="s">
        <v>1100</v>
      </c>
      <c r="C28" s="551">
        <v>2573</v>
      </c>
      <c r="D28" s="551">
        <v>2573</v>
      </c>
      <c r="E28" s="551">
        <v>2573</v>
      </c>
      <c r="F28" s="224">
        <f t="shared" ref="F28:F34" si="2">E28/D28*100</f>
        <v>100</v>
      </c>
      <c r="G28" s="256" t="s">
        <v>1059</v>
      </c>
      <c r="H28" s="557" t="s">
        <v>68</v>
      </c>
    </row>
    <row r="29" spans="1:12" s="257" customFormat="1" ht="73.5" x14ac:dyDescent="0.2">
      <c r="A29" s="253">
        <f t="shared" si="1"/>
        <v>15</v>
      </c>
      <c r="B29" s="258" t="s">
        <v>1101</v>
      </c>
      <c r="C29" s="551">
        <v>2580</v>
      </c>
      <c r="D29" s="551">
        <v>3205.7799999999997</v>
      </c>
      <c r="E29" s="551">
        <v>3145.7798299999999</v>
      </c>
      <c r="F29" s="224">
        <f t="shared" si="2"/>
        <v>98.128375309597047</v>
      </c>
      <c r="G29" s="256" t="s">
        <v>1059</v>
      </c>
      <c r="H29" s="573" t="s">
        <v>3769</v>
      </c>
      <c r="I29" s="200"/>
      <c r="J29" s="200"/>
      <c r="K29" s="200"/>
    </row>
    <row r="30" spans="1:12" s="257" customFormat="1" ht="78" customHeight="1" x14ac:dyDescent="0.2">
      <c r="A30" s="253">
        <f t="shared" si="1"/>
        <v>16</v>
      </c>
      <c r="B30" s="258" t="s">
        <v>1102</v>
      </c>
      <c r="C30" s="551">
        <v>700</v>
      </c>
      <c r="D30" s="551">
        <v>700</v>
      </c>
      <c r="E30" s="551">
        <v>0</v>
      </c>
      <c r="F30" s="224">
        <f t="shared" si="2"/>
        <v>0</v>
      </c>
      <c r="G30" s="256" t="s">
        <v>1059</v>
      </c>
      <c r="H30" s="557" t="s">
        <v>3770</v>
      </c>
      <c r="I30" s="200"/>
      <c r="J30" s="200"/>
      <c r="K30" s="200"/>
    </row>
    <row r="31" spans="1:12" s="200" customFormat="1" ht="15" customHeight="1" x14ac:dyDescent="0.2">
      <c r="A31" s="253">
        <f t="shared" si="1"/>
        <v>17</v>
      </c>
      <c r="B31" s="574" t="s">
        <v>3771</v>
      </c>
      <c r="C31" s="551">
        <v>0</v>
      </c>
      <c r="D31" s="551">
        <v>1000</v>
      </c>
      <c r="E31" s="551">
        <v>1000</v>
      </c>
      <c r="F31" s="224">
        <f t="shared" si="2"/>
        <v>100</v>
      </c>
      <c r="G31" s="256" t="s">
        <v>1059</v>
      </c>
      <c r="H31" s="255" t="s">
        <v>68</v>
      </c>
    </row>
    <row r="32" spans="1:12" s="257" customFormat="1" ht="15" customHeight="1" x14ac:dyDescent="0.2">
      <c r="A32" s="253">
        <f t="shared" si="1"/>
        <v>18</v>
      </c>
      <c r="B32" s="550" t="s">
        <v>454</v>
      </c>
      <c r="C32" s="551">
        <v>0</v>
      </c>
      <c r="D32" s="551">
        <v>12965.66</v>
      </c>
      <c r="E32" s="551">
        <v>12965.652380000001</v>
      </c>
      <c r="F32" s="224">
        <f t="shared" si="2"/>
        <v>99.999941229370521</v>
      </c>
      <c r="G32" s="256" t="s">
        <v>1072</v>
      </c>
      <c r="H32" s="255" t="s">
        <v>68</v>
      </c>
      <c r="I32" s="200"/>
      <c r="J32" s="200"/>
      <c r="K32" s="200"/>
    </row>
    <row r="33" spans="1:11" s="257" customFormat="1" ht="24" customHeight="1" x14ac:dyDescent="0.2">
      <c r="A33" s="253">
        <f t="shared" si="1"/>
        <v>19</v>
      </c>
      <c r="B33" s="550" t="s">
        <v>1103</v>
      </c>
      <c r="C33" s="551">
        <v>20000</v>
      </c>
      <c r="D33" s="551">
        <v>15000</v>
      </c>
      <c r="E33" s="551">
        <v>15000</v>
      </c>
      <c r="F33" s="224">
        <f t="shared" si="2"/>
        <v>100</v>
      </c>
      <c r="G33" s="256" t="s">
        <v>1062</v>
      </c>
      <c r="H33" s="255" t="s">
        <v>68</v>
      </c>
      <c r="I33" s="200"/>
      <c r="J33" s="200"/>
      <c r="K33" s="200"/>
    </row>
    <row r="34" spans="1:11" s="200" customFormat="1" ht="24" customHeight="1" x14ac:dyDescent="0.2">
      <c r="A34" s="253">
        <f t="shared" si="1"/>
        <v>20</v>
      </c>
      <c r="B34" s="575" t="s">
        <v>519</v>
      </c>
      <c r="C34" s="225">
        <v>5900</v>
      </c>
      <c r="D34" s="225">
        <v>5745</v>
      </c>
      <c r="E34" s="225">
        <v>5744.8546500000002</v>
      </c>
      <c r="F34" s="224">
        <f t="shared" si="2"/>
        <v>99.997469973890347</v>
      </c>
      <c r="G34" s="256" t="s">
        <v>1059</v>
      </c>
      <c r="H34" s="567" t="s">
        <v>68</v>
      </c>
    </row>
    <row r="35" spans="1:11" s="200" customFormat="1" ht="57" customHeight="1" x14ac:dyDescent="0.2">
      <c r="A35" s="253">
        <f t="shared" si="1"/>
        <v>21</v>
      </c>
      <c r="B35" s="268" t="s">
        <v>1104</v>
      </c>
      <c r="C35" s="225">
        <v>500</v>
      </c>
      <c r="D35" s="225">
        <v>0</v>
      </c>
      <c r="E35" s="225">
        <v>0</v>
      </c>
      <c r="F35" s="224" t="s">
        <v>188</v>
      </c>
      <c r="G35" s="256" t="s">
        <v>1059</v>
      </c>
      <c r="H35" s="255" t="s">
        <v>3772</v>
      </c>
    </row>
    <row r="36" spans="1:11" s="200" customFormat="1" ht="89.25" customHeight="1" x14ac:dyDescent="0.2">
      <c r="A36" s="253">
        <f t="shared" si="1"/>
        <v>22</v>
      </c>
      <c r="B36" s="259" t="s">
        <v>3773</v>
      </c>
      <c r="C36" s="225">
        <v>0</v>
      </c>
      <c r="D36" s="225">
        <v>1477.94</v>
      </c>
      <c r="E36" s="225">
        <v>1477.9423999999999</v>
      </c>
      <c r="F36" s="224">
        <f>E36/D36*100</f>
        <v>100.00016238818897</v>
      </c>
      <c r="G36" s="256" t="s">
        <v>1072</v>
      </c>
      <c r="H36" s="557" t="s">
        <v>3774</v>
      </c>
    </row>
    <row r="37" spans="1:11" s="200" customFormat="1" ht="67.5" customHeight="1" x14ac:dyDescent="0.2">
      <c r="A37" s="253">
        <f t="shared" si="1"/>
        <v>23</v>
      </c>
      <c r="B37" s="576" t="s">
        <v>3775</v>
      </c>
      <c r="C37" s="225">
        <v>200</v>
      </c>
      <c r="D37" s="225">
        <v>0</v>
      </c>
      <c r="E37" s="225">
        <v>0</v>
      </c>
      <c r="F37" s="224" t="s">
        <v>188</v>
      </c>
      <c r="G37" s="256" t="s">
        <v>1072</v>
      </c>
      <c r="H37" s="255" t="s">
        <v>3776</v>
      </c>
    </row>
    <row r="38" spans="1:11" s="200" customFormat="1" ht="34.5" customHeight="1" x14ac:dyDescent="0.2">
      <c r="A38" s="253">
        <f t="shared" si="1"/>
        <v>24</v>
      </c>
      <c r="B38" s="259" t="s">
        <v>3777</v>
      </c>
      <c r="C38" s="225">
        <v>0</v>
      </c>
      <c r="D38" s="225">
        <v>83.5</v>
      </c>
      <c r="E38" s="225">
        <v>83.5</v>
      </c>
      <c r="F38" s="224">
        <f t="shared" ref="F38:F44" si="3">E38/D38*100</f>
        <v>100</v>
      </c>
      <c r="G38" s="256" t="s">
        <v>1072</v>
      </c>
      <c r="H38" s="255" t="s">
        <v>68</v>
      </c>
    </row>
    <row r="39" spans="1:11" s="200" customFormat="1" ht="34.5" customHeight="1" x14ac:dyDescent="0.2">
      <c r="A39" s="253">
        <f t="shared" si="1"/>
        <v>25</v>
      </c>
      <c r="B39" s="259" t="s">
        <v>3778</v>
      </c>
      <c r="C39" s="225">
        <v>0</v>
      </c>
      <c r="D39" s="225">
        <v>200</v>
      </c>
      <c r="E39" s="225">
        <v>200</v>
      </c>
      <c r="F39" s="224">
        <f t="shared" si="3"/>
        <v>100</v>
      </c>
      <c r="G39" s="256" t="s">
        <v>1072</v>
      </c>
      <c r="H39" s="255" t="s">
        <v>68</v>
      </c>
    </row>
    <row r="40" spans="1:11" s="200" customFormat="1" ht="24" customHeight="1" x14ac:dyDescent="0.2">
      <c r="A40" s="253">
        <f t="shared" si="1"/>
        <v>26</v>
      </c>
      <c r="B40" s="259" t="s">
        <v>3779</v>
      </c>
      <c r="C40" s="225">
        <v>0</v>
      </c>
      <c r="D40" s="225">
        <v>130</v>
      </c>
      <c r="E40" s="225">
        <v>130</v>
      </c>
      <c r="F40" s="224">
        <f t="shared" si="3"/>
        <v>100</v>
      </c>
      <c r="G40" s="256" t="s">
        <v>1072</v>
      </c>
      <c r="H40" s="255" t="s">
        <v>68</v>
      </c>
    </row>
    <row r="41" spans="1:11" s="200" customFormat="1" ht="45" customHeight="1" x14ac:dyDescent="0.2">
      <c r="A41" s="253">
        <f t="shared" si="1"/>
        <v>27</v>
      </c>
      <c r="B41" s="259" t="s">
        <v>3780</v>
      </c>
      <c r="C41" s="225">
        <v>0</v>
      </c>
      <c r="D41" s="225">
        <v>2000</v>
      </c>
      <c r="E41" s="225">
        <v>0</v>
      </c>
      <c r="F41" s="224">
        <f t="shared" si="3"/>
        <v>0</v>
      </c>
      <c r="G41" s="256" t="s">
        <v>1062</v>
      </c>
      <c r="H41" s="255" t="s">
        <v>3781</v>
      </c>
    </row>
    <row r="42" spans="1:11" s="200" customFormat="1" ht="45" customHeight="1" x14ac:dyDescent="0.2">
      <c r="A42" s="253">
        <f t="shared" si="1"/>
        <v>28</v>
      </c>
      <c r="B42" s="259" t="s">
        <v>3782</v>
      </c>
      <c r="C42" s="225">
        <v>0</v>
      </c>
      <c r="D42" s="225">
        <v>1405</v>
      </c>
      <c r="E42" s="225">
        <v>0</v>
      </c>
      <c r="F42" s="224">
        <f t="shared" si="3"/>
        <v>0</v>
      </c>
      <c r="G42" s="256" t="s">
        <v>1062</v>
      </c>
      <c r="H42" s="255" t="s">
        <v>3783</v>
      </c>
    </row>
    <row r="43" spans="1:11" s="200" customFormat="1" ht="34.5" customHeight="1" x14ac:dyDescent="0.2">
      <c r="A43" s="253">
        <f t="shared" si="1"/>
        <v>29</v>
      </c>
      <c r="B43" s="259" t="s">
        <v>3784</v>
      </c>
      <c r="C43" s="225">
        <v>0</v>
      </c>
      <c r="D43" s="225">
        <v>1000</v>
      </c>
      <c r="E43" s="225">
        <v>1000</v>
      </c>
      <c r="F43" s="224">
        <f t="shared" si="3"/>
        <v>100</v>
      </c>
      <c r="G43" s="256" t="s">
        <v>1072</v>
      </c>
      <c r="H43" s="255" t="s">
        <v>68</v>
      </c>
    </row>
    <row r="44" spans="1:11" s="209" customFormat="1" ht="13.5" customHeight="1" thickBot="1" x14ac:dyDescent="0.25">
      <c r="A44" s="1095" t="s">
        <v>429</v>
      </c>
      <c r="B44" s="1096"/>
      <c r="C44" s="226">
        <f>SUM(C15:C43)</f>
        <v>142030</v>
      </c>
      <c r="D44" s="226">
        <f>SUM(D15:D43)</f>
        <v>271371.17</v>
      </c>
      <c r="E44" s="226">
        <f>SUM(E15:E43)</f>
        <v>201503.30090000003</v>
      </c>
      <c r="F44" s="227">
        <f t="shared" si="3"/>
        <v>74.253761333600778</v>
      </c>
      <c r="G44" s="228"/>
      <c r="H44" s="260"/>
    </row>
    <row r="45" spans="1:11" s="170" customFormat="1" ht="18" customHeight="1" thickBot="1" x14ac:dyDescent="0.2">
      <c r="A45" s="249" t="s">
        <v>1051</v>
      </c>
      <c r="B45" s="229"/>
      <c r="C45" s="230"/>
      <c r="D45" s="230"/>
      <c r="E45" s="231"/>
      <c r="F45" s="220"/>
      <c r="G45" s="221"/>
      <c r="H45" s="267"/>
    </row>
    <row r="46" spans="1:11" s="200" customFormat="1" ht="24" customHeight="1" x14ac:dyDescent="0.2">
      <c r="A46" s="561">
        <f>A43+1</f>
        <v>30</v>
      </c>
      <c r="B46" s="562" t="s">
        <v>3785</v>
      </c>
      <c r="C46" s="563">
        <v>0</v>
      </c>
      <c r="D46" s="563">
        <v>23839.38</v>
      </c>
      <c r="E46" s="563">
        <v>23488.8174</v>
      </c>
      <c r="F46" s="224">
        <f>E46/D46*100</f>
        <v>98.52948105194011</v>
      </c>
      <c r="G46" s="564" t="s">
        <v>1059</v>
      </c>
      <c r="H46" s="555" t="s">
        <v>68</v>
      </c>
      <c r="I46" s="198"/>
    </row>
    <row r="47" spans="1:11" s="200" customFormat="1" ht="13.5" customHeight="1" thickBot="1" x14ac:dyDescent="0.25">
      <c r="A47" s="1095" t="s">
        <v>429</v>
      </c>
      <c r="B47" s="1096"/>
      <c r="C47" s="226">
        <f>SUM(C46:C46)</f>
        <v>0</v>
      </c>
      <c r="D47" s="226">
        <f>SUM(D46:D46)</f>
        <v>23839.38</v>
      </c>
      <c r="E47" s="226">
        <f>SUM(E46:E46)</f>
        <v>23488.8174</v>
      </c>
      <c r="F47" s="227">
        <f>E47/D47*100</f>
        <v>98.52948105194011</v>
      </c>
      <c r="G47" s="228"/>
      <c r="H47" s="260"/>
    </row>
    <row r="48" spans="1:11" ht="18" customHeight="1" thickBot="1" x14ac:dyDescent="0.2">
      <c r="A48" s="261" t="s">
        <v>1082</v>
      </c>
      <c r="B48" s="232"/>
      <c r="C48" s="233"/>
      <c r="D48" s="233"/>
      <c r="E48" s="234"/>
      <c r="F48" s="235"/>
      <c r="G48" s="262"/>
      <c r="H48" s="263"/>
    </row>
    <row r="49" spans="1:11" s="200" customFormat="1" ht="45" customHeight="1" x14ac:dyDescent="0.2">
      <c r="A49" s="561">
        <f>A46+1</f>
        <v>31</v>
      </c>
      <c r="B49" s="550" t="s">
        <v>3786</v>
      </c>
      <c r="C49" s="551">
        <v>0</v>
      </c>
      <c r="D49" s="551">
        <v>8162.32</v>
      </c>
      <c r="E49" s="551">
        <v>8156.5829999999996</v>
      </c>
      <c r="F49" s="224">
        <f t="shared" ref="F49:F56" si="4">E49/D49*100</f>
        <v>99.929713610836131</v>
      </c>
      <c r="G49" s="564" t="s">
        <v>1059</v>
      </c>
      <c r="H49" s="577" t="s">
        <v>3787</v>
      </c>
      <c r="I49" s="565"/>
      <c r="J49" s="241"/>
      <c r="K49" s="566"/>
    </row>
    <row r="50" spans="1:11" s="200" customFormat="1" ht="94.5" x14ac:dyDescent="0.2">
      <c r="A50" s="253">
        <f t="shared" ref="A50:A55" si="5">A49+1</f>
        <v>32</v>
      </c>
      <c r="B50" s="550" t="s">
        <v>820</v>
      </c>
      <c r="C50" s="551">
        <v>0</v>
      </c>
      <c r="D50" s="551">
        <v>1763.5</v>
      </c>
      <c r="E50" s="551">
        <v>1549.4896999999999</v>
      </c>
      <c r="F50" s="224">
        <f t="shared" si="4"/>
        <v>87.864457045647853</v>
      </c>
      <c r="G50" s="236" t="s">
        <v>1062</v>
      </c>
      <c r="H50" s="557" t="s">
        <v>3788</v>
      </c>
      <c r="I50" s="565"/>
      <c r="J50" s="241"/>
      <c r="K50" s="566"/>
    </row>
    <row r="51" spans="1:11" s="200" customFormat="1" ht="24" customHeight="1" x14ac:dyDescent="0.2">
      <c r="A51" s="253">
        <f t="shared" si="5"/>
        <v>33</v>
      </c>
      <c r="B51" s="550" t="s">
        <v>821</v>
      </c>
      <c r="C51" s="551">
        <v>0</v>
      </c>
      <c r="D51" s="551">
        <v>3.75</v>
      </c>
      <c r="E51" s="551">
        <v>3.7469999999999999</v>
      </c>
      <c r="F51" s="224">
        <f t="shared" si="4"/>
        <v>99.92</v>
      </c>
      <c r="G51" s="236" t="s">
        <v>1072</v>
      </c>
      <c r="H51" s="557" t="s">
        <v>812</v>
      </c>
      <c r="I51" s="565"/>
      <c r="J51" s="241"/>
      <c r="K51" s="566"/>
    </row>
    <row r="52" spans="1:11" s="200" customFormat="1" ht="21" x14ac:dyDescent="0.2">
      <c r="A52" s="253">
        <f t="shared" si="5"/>
        <v>34</v>
      </c>
      <c r="B52" s="550" t="s">
        <v>822</v>
      </c>
      <c r="C52" s="551">
        <v>0</v>
      </c>
      <c r="D52" s="551">
        <v>45.95</v>
      </c>
      <c r="E52" s="551">
        <v>45.94491</v>
      </c>
      <c r="F52" s="224">
        <f t="shared" si="4"/>
        <v>99.988922742110987</v>
      </c>
      <c r="G52" s="236" t="s">
        <v>1072</v>
      </c>
      <c r="H52" s="567" t="s">
        <v>68</v>
      </c>
      <c r="I52" s="565"/>
      <c r="J52" s="241"/>
      <c r="K52" s="566"/>
    </row>
    <row r="53" spans="1:11" s="200" customFormat="1" ht="24" customHeight="1" x14ac:dyDescent="0.2">
      <c r="A53" s="253">
        <f t="shared" si="5"/>
        <v>35</v>
      </c>
      <c r="B53" s="550" t="s">
        <v>1105</v>
      </c>
      <c r="C53" s="551">
        <v>0</v>
      </c>
      <c r="D53" s="551">
        <v>352.1</v>
      </c>
      <c r="E53" s="551">
        <v>352.09305999999998</v>
      </c>
      <c r="F53" s="224">
        <f t="shared" si="4"/>
        <v>99.998028969042878</v>
      </c>
      <c r="G53" s="236" t="s">
        <v>1072</v>
      </c>
      <c r="H53" s="567" t="s">
        <v>68</v>
      </c>
      <c r="I53" s="565"/>
      <c r="J53" s="241"/>
      <c r="K53" s="566"/>
    </row>
    <row r="54" spans="1:11" s="200" customFormat="1" ht="78" customHeight="1" x14ac:dyDescent="0.2">
      <c r="A54" s="253">
        <f t="shared" si="5"/>
        <v>36</v>
      </c>
      <c r="B54" s="550" t="s">
        <v>823</v>
      </c>
      <c r="C54" s="551">
        <v>0</v>
      </c>
      <c r="D54" s="551">
        <v>1047.33</v>
      </c>
      <c r="E54" s="551">
        <v>891.03512000000001</v>
      </c>
      <c r="F54" s="224">
        <f t="shared" si="4"/>
        <v>85.076825833309471</v>
      </c>
      <c r="G54" s="236" t="s">
        <v>1062</v>
      </c>
      <c r="H54" s="557" t="s">
        <v>3789</v>
      </c>
      <c r="I54" s="565"/>
      <c r="J54" s="241"/>
      <c r="K54" s="566"/>
    </row>
    <row r="55" spans="1:11" s="200" customFormat="1" ht="99" customHeight="1" x14ac:dyDescent="0.2">
      <c r="A55" s="253">
        <f t="shared" si="5"/>
        <v>37</v>
      </c>
      <c r="B55" s="550" t="s">
        <v>824</v>
      </c>
      <c r="C55" s="551">
        <v>0</v>
      </c>
      <c r="D55" s="551">
        <v>780.96</v>
      </c>
      <c r="E55" s="551">
        <v>668.5979900000001</v>
      </c>
      <c r="F55" s="224">
        <f t="shared" si="4"/>
        <v>85.612322013931575</v>
      </c>
      <c r="G55" s="236" t="s">
        <v>1062</v>
      </c>
      <c r="H55" s="557" t="s">
        <v>3790</v>
      </c>
      <c r="I55" s="565"/>
      <c r="J55" s="241"/>
      <c r="K55" s="566"/>
    </row>
    <row r="56" spans="1:11" s="200" customFormat="1" ht="13.5" customHeight="1" thickBot="1" x14ac:dyDescent="0.25">
      <c r="A56" s="1095" t="s">
        <v>429</v>
      </c>
      <c r="B56" s="1096"/>
      <c r="C56" s="226">
        <f>SUM(C49:C55)</f>
        <v>0</v>
      </c>
      <c r="D56" s="238">
        <f>SUM(D49:D55)</f>
        <v>12155.91</v>
      </c>
      <c r="E56" s="238">
        <f>SUM(E49:E55)</f>
        <v>11667.490779999998</v>
      </c>
      <c r="F56" s="239">
        <f t="shared" si="4"/>
        <v>95.982043137864608</v>
      </c>
      <c r="G56" s="228"/>
      <c r="H56" s="240"/>
      <c r="I56" s="565"/>
      <c r="J56" s="241"/>
      <c r="K56" s="566"/>
    </row>
    <row r="57" spans="1:11" ht="18" customHeight="1" thickBot="1" x14ac:dyDescent="0.2">
      <c r="A57" s="249" t="s">
        <v>1053</v>
      </c>
      <c r="B57" s="217"/>
      <c r="C57" s="218"/>
      <c r="D57" s="218"/>
      <c r="E57" s="219"/>
      <c r="F57" s="220"/>
      <c r="G57" s="221"/>
      <c r="H57" s="264"/>
      <c r="I57" s="565"/>
      <c r="J57" s="241"/>
      <c r="K57" s="566"/>
    </row>
    <row r="58" spans="1:11" s="200" customFormat="1" ht="57" customHeight="1" x14ac:dyDescent="0.2">
      <c r="A58" s="561">
        <f>A55+1</f>
        <v>38</v>
      </c>
      <c r="B58" s="550" t="s">
        <v>1106</v>
      </c>
      <c r="C58" s="551">
        <v>500</v>
      </c>
      <c r="D58" s="551">
        <v>18.11</v>
      </c>
      <c r="E58" s="551">
        <v>0</v>
      </c>
      <c r="F58" s="224">
        <f>E58/D58*100</f>
        <v>0</v>
      </c>
      <c r="G58" s="236" t="s">
        <v>1062</v>
      </c>
      <c r="H58" s="567" t="s">
        <v>3791</v>
      </c>
      <c r="I58" s="565"/>
      <c r="J58" s="241"/>
      <c r="K58" s="566"/>
    </row>
    <row r="59" spans="1:11" s="200" customFormat="1" ht="57" customHeight="1" x14ac:dyDescent="0.2">
      <c r="A59" s="253">
        <f t="shared" ref="A59:A61" si="6">A58+1</f>
        <v>39</v>
      </c>
      <c r="B59" s="550" t="s">
        <v>1107</v>
      </c>
      <c r="C59" s="551">
        <v>200</v>
      </c>
      <c r="D59" s="551">
        <v>18.11</v>
      </c>
      <c r="E59" s="551">
        <v>0</v>
      </c>
      <c r="F59" s="224">
        <f>E59/D59*100</f>
        <v>0</v>
      </c>
      <c r="G59" s="236" t="s">
        <v>1062</v>
      </c>
      <c r="H59" s="255" t="s">
        <v>3791</v>
      </c>
      <c r="I59" s="565"/>
      <c r="J59" s="241"/>
      <c r="K59" s="566"/>
    </row>
    <row r="60" spans="1:11" s="200" customFormat="1" ht="24" customHeight="1" x14ac:dyDescent="0.2">
      <c r="A60" s="253">
        <f t="shared" si="6"/>
        <v>40</v>
      </c>
      <c r="B60" s="550" t="s">
        <v>918</v>
      </c>
      <c r="C60" s="551">
        <v>4000</v>
      </c>
      <c r="D60" s="551">
        <v>0</v>
      </c>
      <c r="E60" s="551">
        <v>0</v>
      </c>
      <c r="F60" s="224" t="s">
        <v>188</v>
      </c>
      <c r="G60" s="236" t="s">
        <v>1072</v>
      </c>
      <c r="H60" s="567" t="s">
        <v>3792</v>
      </c>
      <c r="I60" s="565"/>
      <c r="J60" s="241"/>
      <c r="K60" s="566"/>
    </row>
    <row r="61" spans="1:11" s="200" customFormat="1" ht="57" customHeight="1" x14ac:dyDescent="0.2">
      <c r="A61" s="253">
        <f t="shared" si="6"/>
        <v>41</v>
      </c>
      <c r="B61" s="550" t="s">
        <v>3793</v>
      </c>
      <c r="C61" s="551">
        <v>0</v>
      </c>
      <c r="D61" s="551">
        <v>770</v>
      </c>
      <c r="E61" s="551">
        <v>0</v>
      </c>
      <c r="F61" s="224">
        <f>E61/D61*100</f>
        <v>0</v>
      </c>
      <c r="G61" s="236" t="s">
        <v>1062</v>
      </c>
      <c r="H61" s="567" t="s">
        <v>3794</v>
      </c>
      <c r="I61" s="565"/>
      <c r="J61" s="241"/>
      <c r="K61" s="566"/>
    </row>
    <row r="62" spans="1:11" s="200" customFormat="1" ht="13.5" customHeight="1" thickBot="1" x14ac:dyDescent="0.25">
      <c r="A62" s="1095" t="s">
        <v>429</v>
      </c>
      <c r="B62" s="1096"/>
      <c r="C62" s="226">
        <f>SUM(C58:C61)</f>
        <v>4700</v>
      </c>
      <c r="D62" s="226">
        <f>SUM(D58:D61)</f>
        <v>806.22</v>
      </c>
      <c r="E62" s="226">
        <f>SUM(E58:E61)</f>
        <v>0</v>
      </c>
      <c r="F62" s="239">
        <f>E62/D62*100</f>
        <v>0</v>
      </c>
      <c r="G62" s="228"/>
      <c r="H62" s="240"/>
    </row>
    <row r="63" spans="1:11" s="245" customFormat="1" x14ac:dyDescent="0.2">
      <c r="A63" s="201"/>
      <c r="B63" s="241"/>
      <c r="C63" s="201"/>
      <c r="D63" s="201"/>
      <c r="E63" s="201"/>
      <c r="F63" s="242"/>
      <c r="G63" s="243"/>
      <c r="H63" s="244"/>
      <c r="I63" s="210"/>
      <c r="J63" s="210"/>
      <c r="K63" s="210"/>
    </row>
  </sheetData>
  <mergeCells count="11">
    <mergeCell ref="A9:B9"/>
    <mergeCell ref="A44:B44"/>
    <mergeCell ref="A47:B47"/>
    <mergeCell ref="A56:B56"/>
    <mergeCell ref="A62:B62"/>
    <mergeCell ref="A8:B8"/>
    <mergeCell ref="A1:H1"/>
    <mergeCell ref="A4:B4"/>
    <mergeCell ref="A5:B5"/>
    <mergeCell ref="A6:B6"/>
    <mergeCell ref="A7:B7"/>
  </mergeCells>
  <printOptions horizontalCentered="1"/>
  <pageMargins left="0.31496062992125984" right="0.31496062992125984" top="0.51181102362204722" bottom="0.43307086614173229" header="0.31496062992125984" footer="0.23622047244094491"/>
  <pageSetup paperSize="9" scale="96" firstPageNumber="268" fitToHeight="0" orientation="landscape" useFirstPageNumber="1" r:id="rId1"/>
  <headerFooter>
    <oddHeader>&amp;L&amp;"Tahoma,Kurzíva"&amp;9Závěrečný účet za rok 2020&amp;R&amp;"Tahoma,Kurzíva"&amp;9Tabulka č. 9</oddHeader>
    <oddFooter>&amp;C&amp;"Tahoma,Obyčejné"&amp;10&amp;P</oddFooter>
  </headerFooter>
  <rowBreaks count="1" manualBreakCount="1">
    <brk id="47"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FFA7-703B-472E-A3C7-2BAF747AA567}">
  <sheetPr>
    <pageSetUpPr fitToPage="1"/>
  </sheetPr>
  <dimension ref="A1:K96"/>
  <sheetViews>
    <sheetView zoomScaleNormal="100" zoomScaleSheetLayoutView="100" workbookViewId="0">
      <selection activeCell="I4" sqref="I4"/>
    </sheetView>
  </sheetViews>
  <sheetFormatPr defaultColWidth="9.28515625" defaultRowHeight="10.5" x14ac:dyDescent="0.2"/>
  <cols>
    <col min="1" max="1" width="6.42578125" style="198" customWidth="1"/>
    <col min="2" max="2" width="42.7109375" style="200" customWidth="1"/>
    <col min="3" max="4" width="13.140625" style="201" customWidth="1"/>
    <col min="5" max="5" width="13.7109375" style="198" customWidth="1"/>
    <col min="6" max="6" width="8" style="202" customWidth="1"/>
    <col min="7" max="7" width="8.7109375" style="199" customWidth="1"/>
    <col min="8" max="8" width="42.7109375" style="203" customWidth="1"/>
    <col min="9" max="9" width="38.42578125" style="198" customWidth="1"/>
    <col min="10" max="10" width="9.28515625" style="198"/>
    <col min="11" max="11" width="69.28515625" style="198" customWidth="1"/>
    <col min="12" max="16384" width="9.28515625" style="198"/>
  </cols>
  <sheetData>
    <row r="1" spans="1:11" s="168" customFormat="1" ht="18" customHeight="1" x14ac:dyDescent="0.2">
      <c r="A1" s="1090" t="s">
        <v>3795</v>
      </c>
      <c r="B1" s="1090"/>
      <c r="C1" s="1090"/>
      <c r="D1" s="1090"/>
      <c r="E1" s="1090"/>
      <c r="F1" s="1090"/>
      <c r="G1" s="1090"/>
      <c r="H1" s="1090"/>
    </row>
    <row r="2" spans="1:11" ht="12" customHeight="1" x14ac:dyDescent="0.2"/>
    <row r="3" spans="1:11" ht="12" customHeight="1" thickBot="1" x14ac:dyDescent="0.2">
      <c r="A3" s="170"/>
      <c r="F3" s="204" t="s">
        <v>1049</v>
      </c>
    </row>
    <row r="4" spans="1:11" ht="23.65" customHeight="1" x14ac:dyDescent="0.2">
      <c r="A4" s="1091"/>
      <c r="B4" s="1092"/>
      <c r="C4" s="205" t="s">
        <v>3700</v>
      </c>
      <c r="D4" s="205" t="s">
        <v>3701</v>
      </c>
      <c r="E4" s="205" t="s">
        <v>4333</v>
      </c>
      <c r="F4" s="246" t="s">
        <v>377</v>
      </c>
      <c r="G4" s="247"/>
      <c r="H4" s="248"/>
    </row>
    <row r="5" spans="1:11" ht="13.15" customHeight="1" x14ac:dyDescent="0.2">
      <c r="A5" s="1088" t="s">
        <v>1050</v>
      </c>
      <c r="B5" s="1089"/>
      <c r="C5" s="171">
        <f>C40</f>
        <v>132769</v>
      </c>
      <c r="D5" s="171">
        <f>D40</f>
        <v>180091.55000000002</v>
      </c>
      <c r="E5" s="171">
        <f>E40</f>
        <v>100283.57907000001</v>
      </c>
      <c r="F5" s="206">
        <f t="shared" ref="F5:F10" si="0">E5/D5*100</f>
        <v>55.68477758673297</v>
      </c>
      <c r="G5" s="243"/>
      <c r="H5" s="244"/>
    </row>
    <row r="6" spans="1:11" ht="13.15" customHeight="1" x14ac:dyDescent="0.2">
      <c r="A6" s="1088" t="s">
        <v>1051</v>
      </c>
      <c r="B6" s="1089"/>
      <c r="C6" s="172">
        <f>C55</f>
        <v>298798</v>
      </c>
      <c r="D6" s="172">
        <f>D55</f>
        <v>291253.89999999997</v>
      </c>
      <c r="E6" s="172">
        <f>E55</f>
        <v>291253.87</v>
      </c>
      <c r="F6" s="206">
        <f t="shared" si="0"/>
        <v>99.999989699708763</v>
      </c>
      <c r="G6" s="243"/>
      <c r="H6" s="244"/>
    </row>
    <row r="7" spans="1:11" ht="13.15" customHeight="1" x14ac:dyDescent="0.2">
      <c r="A7" s="265" t="s">
        <v>1108</v>
      </c>
      <c r="B7" s="266"/>
      <c r="C7" s="172">
        <f>C58</f>
        <v>5505</v>
      </c>
      <c r="D7" s="172">
        <f>D58</f>
        <v>18672.7</v>
      </c>
      <c r="E7" s="172">
        <f>E58</f>
        <v>17417.093229999999</v>
      </c>
      <c r="F7" s="206">
        <f t="shared" si="0"/>
        <v>93.275708547772936</v>
      </c>
      <c r="G7" s="243"/>
      <c r="H7" s="244"/>
    </row>
    <row r="8" spans="1:11" ht="13.15" customHeight="1" x14ac:dyDescent="0.2">
      <c r="A8" s="1088" t="s">
        <v>1052</v>
      </c>
      <c r="B8" s="1089"/>
      <c r="C8" s="172">
        <f>C84</f>
        <v>119165</v>
      </c>
      <c r="D8" s="172">
        <f>D84</f>
        <v>183433.43000000002</v>
      </c>
      <c r="E8" s="172">
        <f>E84</f>
        <v>104310.34486000001</v>
      </c>
      <c r="F8" s="206">
        <f t="shared" si="0"/>
        <v>56.865504210437543</v>
      </c>
      <c r="G8" s="243"/>
      <c r="H8" s="244"/>
    </row>
    <row r="9" spans="1:11" ht="13.15" customHeight="1" x14ac:dyDescent="0.2">
      <c r="A9" s="1088" t="s">
        <v>1053</v>
      </c>
      <c r="B9" s="1089"/>
      <c r="C9" s="172">
        <f>C95</f>
        <v>223383</v>
      </c>
      <c r="D9" s="172">
        <f>D95</f>
        <v>234405.71999999997</v>
      </c>
      <c r="E9" s="172">
        <f>E95</f>
        <v>210016.68493999998</v>
      </c>
      <c r="F9" s="206">
        <f t="shared" si="0"/>
        <v>89.595375462680693</v>
      </c>
      <c r="G9" s="243"/>
      <c r="H9" s="244"/>
    </row>
    <row r="10" spans="1:11" s="170" customFormat="1" ht="13.5" customHeight="1" thickBot="1" x14ac:dyDescent="0.25">
      <c r="A10" s="1093" t="s">
        <v>429</v>
      </c>
      <c r="B10" s="1094"/>
      <c r="C10" s="207">
        <f>SUM(C5:C9)</f>
        <v>779620</v>
      </c>
      <c r="D10" s="207">
        <f>SUM(D5:D9)</f>
        <v>907857.29999999993</v>
      </c>
      <c r="E10" s="207">
        <f>SUM(E5:E9)</f>
        <v>723281.57209999999</v>
      </c>
      <c r="F10" s="208">
        <f t="shared" si="0"/>
        <v>79.66908148450203</v>
      </c>
      <c r="G10" s="243"/>
      <c r="H10" s="244"/>
    </row>
    <row r="11" spans="1:11" s="212" customFormat="1" ht="10.5" customHeight="1" x14ac:dyDescent="0.2">
      <c r="A11" s="170"/>
      <c r="B11" s="209"/>
      <c r="C11" s="210"/>
      <c r="D11" s="210"/>
      <c r="E11" s="210"/>
      <c r="F11" s="211"/>
      <c r="G11" s="199"/>
      <c r="H11" s="203"/>
      <c r="I11" s="170"/>
      <c r="J11" s="170"/>
      <c r="K11" s="170"/>
    </row>
    <row r="12" spans="1:11" s="212" customFormat="1" ht="10.5" customHeight="1" x14ac:dyDescent="0.2">
      <c r="A12" s="170"/>
      <c r="B12" s="209"/>
      <c r="C12" s="210"/>
      <c r="D12" s="210"/>
      <c r="E12" s="210"/>
      <c r="F12" s="211"/>
      <c r="G12" s="199"/>
      <c r="H12" s="203"/>
      <c r="I12" s="170"/>
      <c r="J12" s="170"/>
      <c r="K12" s="170"/>
    </row>
    <row r="13" spans="1:11" s="212" customFormat="1" ht="10.5" customHeight="1" thickBot="1" x14ac:dyDescent="0.2">
      <c r="A13" s="170"/>
      <c r="B13" s="209"/>
      <c r="C13" s="210"/>
      <c r="D13" s="210"/>
      <c r="E13" s="210"/>
      <c r="F13" s="211"/>
      <c r="G13" s="199"/>
      <c r="H13" s="204" t="s">
        <v>1049</v>
      </c>
      <c r="I13" s="170"/>
      <c r="J13" s="170"/>
      <c r="K13" s="170"/>
    </row>
    <row r="14" spans="1:11" ht="28.5" customHeight="1" thickBot="1" x14ac:dyDescent="0.25">
      <c r="A14" s="213" t="s">
        <v>1054</v>
      </c>
      <c r="B14" s="214" t="s">
        <v>792</v>
      </c>
      <c r="C14" s="215" t="s">
        <v>3700</v>
      </c>
      <c r="D14" s="215" t="s">
        <v>3701</v>
      </c>
      <c r="E14" s="215" t="s">
        <v>4333</v>
      </c>
      <c r="F14" s="215" t="s">
        <v>377</v>
      </c>
      <c r="G14" s="215" t="s">
        <v>1055</v>
      </c>
      <c r="H14" s="216" t="s">
        <v>1056</v>
      </c>
    </row>
    <row r="15" spans="1:11" ht="15" customHeight="1" thickBot="1" x14ac:dyDescent="0.2">
      <c r="A15" s="249" t="s">
        <v>1057</v>
      </c>
      <c r="B15" s="217"/>
      <c r="C15" s="218"/>
      <c r="D15" s="218"/>
      <c r="E15" s="219"/>
      <c r="F15" s="220"/>
      <c r="G15" s="221"/>
      <c r="H15" s="222"/>
    </row>
    <row r="16" spans="1:11" s="200" customFormat="1" ht="67.5" customHeight="1" x14ac:dyDescent="0.2">
      <c r="A16" s="250">
        <v>1</v>
      </c>
      <c r="B16" s="550" t="s">
        <v>1109</v>
      </c>
      <c r="C16" s="551">
        <v>1650</v>
      </c>
      <c r="D16" s="551">
        <v>658.4</v>
      </c>
      <c r="E16" s="551">
        <v>658.4</v>
      </c>
      <c r="F16" s="251">
        <f t="shared" ref="F16:F40" si="1">E16/D16*100</f>
        <v>100</v>
      </c>
      <c r="G16" s="223" t="s">
        <v>1059</v>
      </c>
      <c r="H16" s="578" t="s">
        <v>3796</v>
      </c>
    </row>
    <row r="17" spans="1:11" s="200" customFormat="1" ht="31.5" x14ac:dyDescent="0.2">
      <c r="A17" s="253">
        <f>A16+1</f>
        <v>2</v>
      </c>
      <c r="B17" s="550" t="s">
        <v>1110</v>
      </c>
      <c r="C17" s="551">
        <v>12000</v>
      </c>
      <c r="D17" s="551">
        <v>12620.619999999999</v>
      </c>
      <c r="E17" s="551">
        <v>12620.536219999998</v>
      </c>
      <c r="F17" s="224">
        <f t="shared" si="1"/>
        <v>99.999336165735116</v>
      </c>
      <c r="G17" s="552" t="s">
        <v>1059</v>
      </c>
      <c r="H17" s="255" t="s">
        <v>812</v>
      </c>
    </row>
    <row r="18" spans="1:11" s="200" customFormat="1" ht="67.5" customHeight="1" x14ac:dyDescent="0.2">
      <c r="A18" s="253">
        <f t="shared" ref="A18:A39" si="2">A17+1</f>
        <v>3</v>
      </c>
      <c r="B18" s="550" t="s">
        <v>3797</v>
      </c>
      <c r="C18" s="551">
        <v>11000</v>
      </c>
      <c r="D18" s="551">
        <v>5657.75</v>
      </c>
      <c r="E18" s="551">
        <v>5657.7491599999994</v>
      </c>
      <c r="F18" s="224">
        <f t="shared" si="1"/>
        <v>99.999985153108568</v>
      </c>
      <c r="G18" s="552" t="s">
        <v>1059</v>
      </c>
      <c r="H18" s="555" t="s">
        <v>3798</v>
      </c>
    </row>
    <row r="19" spans="1:11" s="200" customFormat="1" ht="110.25" customHeight="1" x14ac:dyDescent="0.2">
      <c r="A19" s="253">
        <f t="shared" si="2"/>
        <v>4</v>
      </c>
      <c r="B19" s="550" t="s">
        <v>383</v>
      </c>
      <c r="C19" s="551">
        <v>0</v>
      </c>
      <c r="D19" s="551">
        <v>13422.59</v>
      </c>
      <c r="E19" s="551">
        <v>9586.7728600000009</v>
      </c>
      <c r="F19" s="224">
        <f t="shared" si="1"/>
        <v>71.422675206498894</v>
      </c>
      <c r="G19" s="552" t="s">
        <v>1062</v>
      </c>
      <c r="H19" s="255" t="s">
        <v>3799</v>
      </c>
    </row>
    <row r="20" spans="1:11" s="200" customFormat="1" ht="45" customHeight="1" x14ac:dyDescent="0.2">
      <c r="A20" s="253">
        <f t="shared" si="2"/>
        <v>5</v>
      </c>
      <c r="B20" s="550" t="s">
        <v>524</v>
      </c>
      <c r="C20" s="551">
        <v>19850</v>
      </c>
      <c r="D20" s="551">
        <v>12747.45</v>
      </c>
      <c r="E20" s="551">
        <v>12747.43</v>
      </c>
      <c r="F20" s="224">
        <f t="shared" si="1"/>
        <v>99.999843105876067</v>
      </c>
      <c r="G20" s="552" t="s">
        <v>1059</v>
      </c>
      <c r="H20" s="255" t="s">
        <v>3800</v>
      </c>
    </row>
    <row r="21" spans="1:11" s="200" customFormat="1" ht="105" x14ac:dyDescent="0.2">
      <c r="A21" s="253">
        <f t="shared" si="2"/>
        <v>6</v>
      </c>
      <c r="B21" s="550" t="s">
        <v>565</v>
      </c>
      <c r="C21" s="551">
        <v>1600</v>
      </c>
      <c r="D21" s="551">
        <v>6886.37</v>
      </c>
      <c r="E21" s="551">
        <v>6737.6885300000004</v>
      </c>
      <c r="F21" s="224">
        <f t="shared" si="1"/>
        <v>97.840931143693993</v>
      </c>
      <c r="G21" s="552" t="s">
        <v>1059</v>
      </c>
      <c r="H21" s="255" t="s">
        <v>3801</v>
      </c>
    </row>
    <row r="22" spans="1:11" s="257" customFormat="1" ht="120.75" customHeight="1" x14ac:dyDescent="0.2">
      <c r="A22" s="253">
        <f t="shared" si="2"/>
        <v>7</v>
      </c>
      <c r="B22" s="550" t="s">
        <v>1113</v>
      </c>
      <c r="C22" s="551">
        <v>3500</v>
      </c>
      <c r="D22" s="551">
        <v>2396.9</v>
      </c>
      <c r="E22" s="551">
        <v>2159.6723999999999</v>
      </c>
      <c r="F22" s="224">
        <f t="shared" si="1"/>
        <v>90.102732696399514</v>
      </c>
      <c r="G22" s="256" t="s">
        <v>1062</v>
      </c>
      <c r="H22" s="254" t="s">
        <v>3802</v>
      </c>
      <c r="I22" s="176"/>
      <c r="J22" s="200"/>
      <c r="K22" s="200"/>
    </row>
    <row r="23" spans="1:11" s="257" customFormat="1" ht="15" customHeight="1" x14ac:dyDescent="0.2">
      <c r="A23" s="253">
        <f t="shared" si="2"/>
        <v>8</v>
      </c>
      <c r="B23" s="550" t="s">
        <v>1114</v>
      </c>
      <c r="C23" s="551">
        <v>15500</v>
      </c>
      <c r="D23" s="551">
        <v>15500</v>
      </c>
      <c r="E23" s="551">
        <v>15500</v>
      </c>
      <c r="F23" s="224">
        <f t="shared" si="1"/>
        <v>100</v>
      </c>
      <c r="G23" s="256" t="s">
        <v>1059</v>
      </c>
      <c r="H23" s="254" t="s">
        <v>812</v>
      </c>
      <c r="I23" s="200"/>
      <c r="J23" s="200"/>
      <c r="K23" s="200"/>
    </row>
    <row r="24" spans="1:11" s="257" customFormat="1" ht="24" customHeight="1" x14ac:dyDescent="0.2">
      <c r="A24" s="253">
        <f t="shared" si="2"/>
        <v>9</v>
      </c>
      <c r="B24" s="550" t="s">
        <v>559</v>
      </c>
      <c r="C24" s="551">
        <v>9400</v>
      </c>
      <c r="D24" s="551">
        <v>9176.14</v>
      </c>
      <c r="E24" s="551">
        <v>9176.1360000000004</v>
      </c>
      <c r="F24" s="224">
        <f t="shared" si="1"/>
        <v>99.999956408686018</v>
      </c>
      <c r="G24" s="552" t="s">
        <v>1059</v>
      </c>
      <c r="H24" s="254" t="s">
        <v>812</v>
      </c>
      <c r="I24" s="200"/>
      <c r="J24" s="200"/>
      <c r="K24" s="200"/>
    </row>
    <row r="25" spans="1:11" s="257" customFormat="1" ht="15" customHeight="1" x14ac:dyDescent="0.2">
      <c r="A25" s="253">
        <f t="shared" si="2"/>
        <v>10</v>
      </c>
      <c r="B25" s="550" t="s">
        <v>537</v>
      </c>
      <c r="C25" s="551">
        <v>160</v>
      </c>
      <c r="D25" s="551">
        <v>107.35</v>
      </c>
      <c r="E25" s="551">
        <v>107.35</v>
      </c>
      <c r="F25" s="224">
        <f t="shared" si="1"/>
        <v>100</v>
      </c>
      <c r="G25" s="552" t="s">
        <v>1059</v>
      </c>
      <c r="H25" s="255" t="s">
        <v>812</v>
      </c>
      <c r="I25" s="200"/>
      <c r="J25" s="200"/>
      <c r="K25" s="200"/>
    </row>
    <row r="26" spans="1:11" s="200" customFormat="1" ht="34.5" customHeight="1" x14ac:dyDescent="0.2">
      <c r="A26" s="253">
        <f t="shared" si="2"/>
        <v>11</v>
      </c>
      <c r="B26" s="550" t="s">
        <v>1115</v>
      </c>
      <c r="C26" s="551">
        <v>100</v>
      </c>
      <c r="D26" s="551">
        <v>0</v>
      </c>
      <c r="E26" s="551">
        <v>0</v>
      </c>
      <c r="F26" s="224" t="s">
        <v>188</v>
      </c>
      <c r="G26" s="256" t="s">
        <v>1059</v>
      </c>
      <c r="H26" s="567" t="s">
        <v>3803</v>
      </c>
    </row>
    <row r="27" spans="1:11" s="257" customFormat="1" ht="34.5" customHeight="1" x14ac:dyDescent="0.2">
      <c r="A27" s="253">
        <f t="shared" si="2"/>
        <v>12</v>
      </c>
      <c r="B27" s="550" t="s">
        <v>1116</v>
      </c>
      <c r="C27" s="551">
        <v>10</v>
      </c>
      <c r="D27" s="551">
        <v>0</v>
      </c>
      <c r="E27" s="551">
        <v>0</v>
      </c>
      <c r="F27" s="224" t="s">
        <v>188</v>
      </c>
      <c r="G27" s="256" t="s">
        <v>1059</v>
      </c>
      <c r="H27" s="255" t="s">
        <v>3804</v>
      </c>
      <c r="I27" s="200"/>
      <c r="J27" s="200"/>
      <c r="K27" s="200"/>
    </row>
    <row r="28" spans="1:11" s="200" customFormat="1" ht="99" customHeight="1" x14ac:dyDescent="0.2">
      <c r="A28" s="253">
        <f t="shared" si="2"/>
        <v>13</v>
      </c>
      <c r="B28" s="258" t="s">
        <v>538</v>
      </c>
      <c r="C28" s="551">
        <v>53000</v>
      </c>
      <c r="D28" s="551">
        <v>95933.6</v>
      </c>
      <c r="E28" s="551">
        <v>20349.209100000004</v>
      </c>
      <c r="F28" s="224">
        <f t="shared" si="1"/>
        <v>21.211764282795603</v>
      </c>
      <c r="G28" s="256" t="s">
        <v>1062</v>
      </c>
      <c r="H28" s="557" t="s">
        <v>3805</v>
      </c>
    </row>
    <row r="29" spans="1:11" s="257" customFormat="1" ht="45" customHeight="1" x14ac:dyDescent="0.2">
      <c r="A29" s="253">
        <f t="shared" si="2"/>
        <v>14</v>
      </c>
      <c r="B29" s="258" t="s">
        <v>562</v>
      </c>
      <c r="C29" s="551">
        <v>4860</v>
      </c>
      <c r="D29" s="551">
        <v>3040.76</v>
      </c>
      <c r="E29" s="551">
        <v>3040.759</v>
      </c>
      <c r="F29" s="224">
        <f t="shared" si="1"/>
        <v>99.999967113484772</v>
      </c>
      <c r="G29" s="256" t="s">
        <v>1059</v>
      </c>
      <c r="H29" s="557" t="s">
        <v>3806</v>
      </c>
      <c r="I29" s="200"/>
      <c r="J29" s="200"/>
      <c r="K29" s="200"/>
    </row>
    <row r="30" spans="1:11" s="200" customFormat="1" ht="24" customHeight="1" x14ac:dyDescent="0.2">
      <c r="A30" s="253">
        <f t="shared" si="2"/>
        <v>15</v>
      </c>
      <c r="B30" s="550" t="s">
        <v>1117</v>
      </c>
      <c r="C30" s="551">
        <v>139</v>
      </c>
      <c r="D30" s="551">
        <v>103</v>
      </c>
      <c r="E30" s="551">
        <v>101.25580000000001</v>
      </c>
      <c r="F30" s="224">
        <f t="shared" si="1"/>
        <v>98.306601941747587</v>
      </c>
      <c r="G30" s="552" t="s">
        <v>1059</v>
      </c>
      <c r="H30" s="255" t="s">
        <v>812</v>
      </c>
    </row>
    <row r="31" spans="1:11" s="200" customFormat="1" ht="24" customHeight="1" x14ac:dyDescent="0.2">
      <c r="A31" s="253">
        <f t="shared" si="2"/>
        <v>16</v>
      </c>
      <c r="B31" s="579" t="s">
        <v>3807</v>
      </c>
      <c r="C31" s="551">
        <v>0</v>
      </c>
      <c r="D31" s="551">
        <v>100</v>
      </c>
      <c r="E31" s="551">
        <v>100</v>
      </c>
      <c r="F31" s="224">
        <f t="shared" si="1"/>
        <v>100</v>
      </c>
      <c r="G31" s="256" t="s">
        <v>1072</v>
      </c>
      <c r="H31" s="255" t="s">
        <v>68</v>
      </c>
    </row>
    <row r="32" spans="1:11" s="257" customFormat="1" ht="34.5" customHeight="1" x14ac:dyDescent="0.2">
      <c r="A32" s="253">
        <f t="shared" si="2"/>
        <v>17</v>
      </c>
      <c r="B32" s="579" t="s">
        <v>3808</v>
      </c>
      <c r="C32" s="551">
        <v>0</v>
      </c>
      <c r="D32" s="551">
        <v>90</v>
      </c>
      <c r="E32" s="551">
        <v>90</v>
      </c>
      <c r="F32" s="224">
        <f t="shared" si="1"/>
        <v>100</v>
      </c>
      <c r="G32" s="256" t="s">
        <v>1072</v>
      </c>
      <c r="H32" s="255" t="s">
        <v>68</v>
      </c>
      <c r="I32" s="200"/>
      <c r="J32" s="200"/>
      <c r="K32" s="200"/>
    </row>
    <row r="33" spans="1:11" s="257" customFormat="1" ht="24" customHeight="1" x14ac:dyDescent="0.2">
      <c r="A33" s="253">
        <f t="shared" si="2"/>
        <v>18</v>
      </c>
      <c r="B33" s="550" t="s">
        <v>3809</v>
      </c>
      <c r="C33" s="551">
        <v>0</v>
      </c>
      <c r="D33" s="551">
        <v>199.62</v>
      </c>
      <c r="E33" s="551">
        <v>199.62</v>
      </c>
      <c r="F33" s="224">
        <f t="shared" si="1"/>
        <v>100</v>
      </c>
      <c r="G33" s="256" t="s">
        <v>1072</v>
      </c>
      <c r="H33" s="255" t="s">
        <v>68</v>
      </c>
      <c r="I33" s="200"/>
      <c r="J33" s="200"/>
      <c r="K33" s="200"/>
    </row>
    <row r="34" spans="1:11" s="200" customFormat="1" ht="15" customHeight="1" x14ac:dyDescent="0.2">
      <c r="A34" s="253">
        <f t="shared" si="2"/>
        <v>19</v>
      </c>
      <c r="B34" s="550" t="s">
        <v>3810</v>
      </c>
      <c r="C34" s="225">
        <v>0</v>
      </c>
      <c r="D34" s="225">
        <v>200</v>
      </c>
      <c r="E34" s="225">
        <v>200</v>
      </c>
      <c r="F34" s="224">
        <f t="shared" si="1"/>
        <v>100</v>
      </c>
      <c r="G34" s="256" t="s">
        <v>1072</v>
      </c>
      <c r="H34" s="255" t="s">
        <v>68</v>
      </c>
    </row>
    <row r="35" spans="1:11" s="200" customFormat="1" ht="34.5" customHeight="1" x14ac:dyDescent="0.2">
      <c r="A35" s="253">
        <f t="shared" si="2"/>
        <v>20</v>
      </c>
      <c r="B35" s="550" t="s">
        <v>3811</v>
      </c>
      <c r="C35" s="225">
        <v>0</v>
      </c>
      <c r="D35" s="225">
        <v>200</v>
      </c>
      <c r="E35" s="225">
        <v>200</v>
      </c>
      <c r="F35" s="224">
        <f t="shared" si="1"/>
        <v>100</v>
      </c>
      <c r="G35" s="256" t="s">
        <v>1072</v>
      </c>
      <c r="H35" s="255" t="s">
        <v>68</v>
      </c>
    </row>
    <row r="36" spans="1:11" s="200" customFormat="1" ht="24" customHeight="1" x14ac:dyDescent="0.2">
      <c r="A36" s="253">
        <f t="shared" si="2"/>
        <v>21</v>
      </c>
      <c r="B36" s="550" t="s">
        <v>3812</v>
      </c>
      <c r="C36" s="225">
        <v>0</v>
      </c>
      <c r="D36" s="225">
        <v>150</v>
      </c>
      <c r="E36" s="225">
        <v>150</v>
      </c>
      <c r="F36" s="224">
        <f t="shared" si="1"/>
        <v>100</v>
      </c>
      <c r="G36" s="256" t="s">
        <v>1072</v>
      </c>
      <c r="H36" s="255" t="s">
        <v>68</v>
      </c>
    </row>
    <row r="37" spans="1:11" s="200" customFormat="1" ht="15" customHeight="1" x14ac:dyDescent="0.2">
      <c r="A37" s="253">
        <f t="shared" si="2"/>
        <v>22</v>
      </c>
      <c r="B37" s="550" t="s">
        <v>3813</v>
      </c>
      <c r="C37" s="225">
        <v>0</v>
      </c>
      <c r="D37" s="225">
        <v>99</v>
      </c>
      <c r="E37" s="225">
        <v>99</v>
      </c>
      <c r="F37" s="224">
        <f t="shared" si="1"/>
        <v>100</v>
      </c>
      <c r="G37" s="256" t="s">
        <v>1072</v>
      </c>
      <c r="H37" s="255" t="s">
        <v>68</v>
      </c>
    </row>
    <row r="38" spans="1:11" s="200" customFormat="1" ht="15" customHeight="1" x14ac:dyDescent="0.2">
      <c r="A38" s="253">
        <f t="shared" si="2"/>
        <v>23</v>
      </c>
      <c r="B38" s="550" t="s">
        <v>3814</v>
      </c>
      <c r="C38" s="225">
        <v>0</v>
      </c>
      <c r="D38" s="225">
        <v>200</v>
      </c>
      <c r="E38" s="225">
        <v>200</v>
      </c>
      <c r="F38" s="224">
        <f t="shared" si="1"/>
        <v>100</v>
      </c>
      <c r="G38" s="256" t="s">
        <v>1072</v>
      </c>
      <c r="H38" s="255" t="s">
        <v>68</v>
      </c>
    </row>
    <row r="39" spans="1:11" s="200" customFormat="1" ht="31.5" x14ac:dyDescent="0.2">
      <c r="A39" s="253">
        <f t="shared" si="2"/>
        <v>24</v>
      </c>
      <c r="B39" s="550" t="s">
        <v>3815</v>
      </c>
      <c r="C39" s="225">
        <v>0</v>
      </c>
      <c r="D39" s="225">
        <v>602</v>
      </c>
      <c r="E39" s="225">
        <v>602</v>
      </c>
      <c r="F39" s="224">
        <f t="shared" si="1"/>
        <v>100</v>
      </c>
      <c r="G39" s="256" t="s">
        <v>1085</v>
      </c>
      <c r="H39" s="255" t="s">
        <v>812</v>
      </c>
    </row>
    <row r="40" spans="1:11" s="209" customFormat="1" ht="13.5" customHeight="1" thickBot="1" x14ac:dyDescent="0.25">
      <c r="A40" s="1095" t="s">
        <v>429</v>
      </c>
      <c r="B40" s="1096"/>
      <c r="C40" s="226">
        <f>SUM(C16:C39)</f>
        <v>132769</v>
      </c>
      <c r="D40" s="226">
        <f>SUM(D16:D39)</f>
        <v>180091.55000000002</v>
      </c>
      <c r="E40" s="226">
        <f>SUM(E16:E39)</f>
        <v>100283.57907000001</v>
      </c>
      <c r="F40" s="227">
        <f t="shared" si="1"/>
        <v>55.68477758673297</v>
      </c>
      <c r="G40" s="228"/>
      <c r="H40" s="260"/>
    </row>
    <row r="41" spans="1:11" s="170" customFormat="1" ht="18" customHeight="1" thickBot="1" x14ac:dyDescent="0.2">
      <c r="A41" s="249" t="s">
        <v>1051</v>
      </c>
      <c r="B41" s="229"/>
      <c r="C41" s="230"/>
      <c r="D41" s="230"/>
      <c r="E41" s="231"/>
      <c r="F41" s="220"/>
      <c r="G41" s="221"/>
      <c r="H41" s="267"/>
    </row>
    <row r="42" spans="1:11" s="200" customFormat="1" ht="24.75" customHeight="1" x14ac:dyDescent="0.2">
      <c r="A42" s="561">
        <f>A39+1</f>
        <v>25</v>
      </c>
      <c r="B42" s="562" t="s">
        <v>1118</v>
      </c>
      <c r="C42" s="563">
        <v>244630</v>
      </c>
      <c r="D42" s="563">
        <v>233886.55</v>
      </c>
      <c r="E42" s="563">
        <v>233886.54500000001</v>
      </c>
      <c r="F42" s="224">
        <f t="shared" ref="F42:F55" si="3">E42/D42*100</f>
        <v>99.999997862211416</v>
      </c>
      <c r="G42" s="564" t="s">
        <v>1059</v>
      </c>
      <c r="H42" s="555" t="s">
        <v>812</v>
      </c>
    </row>
    <row r="43" spans="1:11" s="200" customFormat="1" ht="24.75" customHeight="1" x14ac:dyDescent="0.2">
      <c r="A43" s="253">
        <f t="shared" ref="A43:A54" si="4">A42+1</f>
        <v>26</v>
      </c>
      <c r="B43" s="562" t="s">
        <v>1119</v>
      </c>
      <c r="C43" s="563">
        <v>0</v>
      </c>
      <c r="D43" s="563">
        <v>11873.469999999998</v>
      </c>
      <c r="E43" s="563">
        <v>11873.455</v>
      </c>
      <c r="F43" s="224">
        <f t="shared" si="3"/>
        <v>99.999873667933656</v>
      </c>
      <c r="G43" s="564" t="s">
        <v>1059</v>
      </c>
      <c r="H43" s="555" t="s">
        <v>812</v>
      </c>
    </row>
    <row r="44" spans="1:11" s="200" customFormat="1" ht="24.75" customHeight="1" x14ac:dyDescent="0.2">
      <c r="A44" s="253">
        <f t="shared" si="4"/>
        <v>27</v>
      </c>
      <c r="B44" s="562" t="s">
        <v>1120</v>
      </c>
      <c r="C44" s="563">
        <v>410</v>
      </c>
      <c r="D44" s="563">
        <v>410</v>
      </c>
      <c r="E44" s="563">
        <v>410</v>
      </c>
      <c r="F44" s="224">
        <f t="shared" si="3"/>
        <v>100</v>
      </c>
      <c r="G44" s="564" t="s">
        <v>1059</v>
      </c>
      <c r="H44" s="555" t="s">
        <v>812</v>
      </c>
    </row>
    <row r="45" spans="1:11" s="200" customFormat="1" ht="42" x14ac:dyDescent="0.2">
      <c r="A45" s="253">
        <f t="shared" si="4"/>
        <v>28</v>
      </c>
      <c r="B45" s="562" t="s">
        <v>1121</v>
      </c>
      <c r="C45" s="563">
        <v>6850</v>
      </c>
      <c r="D45" s="563">
        <v>6850</v>
      </c>
      <c r="E45" s="563">
        <v>6850</v>
      </c>
      <c r="F45" s="224">
        <f t="shared" si="3"/>
        <v>100</v>
      </c>
      <c r="G45" s="564" t="s">
        <v>1059</v>
      </c>
      <c r="H45" s="555" t="s">
        <v>812</v>
      </c>
    </row>
    <row r="46" spans="1:11" s="200" customFormat="1" ht="24.75" customHeight="1" x14ac:dyDescent="0.2">
      <c r="A46" s="253">
        <f t="shared" si="4"/>
        <v>29</v>
      </c>
      <c r="B46" s="562" t="s">
        <v>1122</v>
      </c>
      <c r="C46" s="563">
        <v>500</v>
      </c>
      <c r="D46" s="563">
        <v>400</v>
      </c>
      <c r="E46" s="563">
        <v>400</v>
      </c>
      <c r="F46" s="224">
        <f t="shared" si="3"/>
        <v>100</v>
      </c>
      <c r="G46" s="564" t="s">
        <v>1059</v>
      </c>
      <c r="H46" s="555" t="s">
        <v>812</v>
      </c>
    </row>
    <row r="47" spans="1:11" s="200" customFormat="1" ht="67.5" customHeight="1" x14ac:dyDescent="0.2">
      <c r="A47" s="253">
        <f t="shared" si="4"/>
        <v>30</v>
      </c>
      <c r="B47" s="562" t="s">
        <v>1123</v>
      </c>
      <c r="C47" s="563">
        <v>2500</v>
      </c>
      <c r="D47" s="563">
        <v>0</v>
      </c>
      <c r="E47" s="563">
        <v>0</v>
      </c>
      <c r="F47" s="224" t="s">
        <v>188</v>
      </c>
      <c r="G47" s="564" t="s">
        <v>3712</v>
      </c>
      <c r="H47" s="555" t="s">
        <v>3816</v>
      </c>
    </row>
    <row r="48" spans="1:11" s="200" customFormat="1" ht="15" customHeight="1" x14ac:dyDescent="0.2">
      <c r="A48" s="253">
        <f t="shared" si="4"/>
        <v>31</v>
      </c>
      <c r="B48" s="562" t="s">
        <v>1124</v>
      </c>
      <c r="C48" s="563">
        <v>1350</v>
      </c>
      <c r="D48" s="563">
        <v>1350</v>
      </c>
      <c r="E48" s="563">
        <v>1350</v>
      </c>
      <c r="F48" s="224">
        <f t="shared" si="3"/>
        <v>100</v>
      </c>
      <c r="G48" s="564" t="s">
        <v>1059</v>
      </c>
      <c r="H48" s="555" t="s">
        <v>812</v>
      </c>
    </row>
    <row r="49" spans="1:11" s="200" customFormat="1" ht="34.5" customHeight="1" x14ac:dyDescent="0.2">
      <c r="A49" s="253">
        <f t="shared" si="4"/>
        <v>32</v>
      </c>
      <c r="B49" s="562" t="s">
        <v>1125</v>
      </c>
      <c r="C49" s="563">
        <v>42558</v>
      </c>
      <c r="D49" s="563">
        <v>25589.14</v>
      </c>
      <c r="E49" s="563">
        <v>25589.14</v>
      </c>
      <c r="F49" s="224">
        <f t="shared" si="3"/>
        <v>100</v>
      </c>
      <c r="G49" s="564" t="s">
        <v>1072</v>
      </c>
      <c r="H49" s="555" t="s">
        <v>3817</v>
      </c>
    </row>
    <row r="50" spans="1:11" s="200" customFormat="1" ht="15" customHeight="1" x14ac:dyDescent="0.2">
      <c r="A50" s="253">
        <f t="shared" si="4"/>
        <v>33</v>
      </c>
      <c r="B50" s="562" t="s">
        <v>3818</v>
      </c>
      <c r="C50" s="551">
        <v>0</v>
      </c>
      <c r="D50" s="551">
        <v>198</v>
      </c>
      <c r="E50" s="551">
        <v>198</v>
      </c>
      <c r="F50" s="224">
        <f t="shared" si="3"/>
        <v>100</v>
      </c>
      <c r="G50" s="236" t="s">
        <v>1072</v>
      </c>
      <c r="H50" s="555" t="s">
        <v>812</v>
      </c>
      <c r="I50" s="198"/>
    </row>
    <row r="51" spans="1:11" s="200" customFormat="1" ht="24.75" customHeight="1" x14ac:dyDescent="0.2">
      <c r="A51" s="253">
        <f t="shared" si="4"/>
        <v>34</v>
      </c>
      <c r="B51" s="562" t="s">
        <v>3819</v>
      </c>
      <c r="C51" s="551">
        <v>0</v>
      </c>
      <c r="D51" s="551">
        <v>221.43</v>
      </c>
      <c r="E51" s="551">
        <v>221.43</v>
      </c>
      <c r="F51" s="224">
        <f t="shared" si="3"/>
        <v>100</v>
      </c>
      <c r="G51" s="564" t="s">
        <v>1072</v>
      </c>
      <c r="H51" s="555" t="s">
        <v>812</v>
      </c>
    </row>
    <row r="52" spans="1:11" s="200" customFormat="1" ht="15" customHeight="1" x14ac:dyDescent="0.2">
      <c r="A52" s="253">
        <f t="shared" si="4"/>
        <v>35</v>
      </c>
      <c r="B52" s="562" t="s">
        <v>1126</v>
      </c>
      <c r="C52" s="551">
        <v>0</v>
      </c>
      <c r="D52" s="551">
        <v>328.5</v>
      </c>
      <c r="E52" s="551">
        <v>328.5</v>
      </c>
      <c r="F52" s="224">
        <f t="shared" si="3"/>
        <v>100</v>
      </c>
      <c r="G52" s="236" t="s">
        <v>1072</v>
      </c>
      <c r="H52" s="555" t="s">
        <v>812</v>
      </c>
    </row>
    <row r="53" spans="1:11" s="200" customFormat="1" ht="15" customHeight="1" x14ac:dyDescent="0.2">
      <c r="A53" s="253">
        <f t="shared" si="4"/>
        <v>36</v>
      </c>
      <c r="B53" s="562" t="s">
        <v>1127</v>
      </c>
      <c r="C53" s="551">
        <v>0</v>
      </c>
      <c r="D53" s="551">
        <v>3446.81</v>
      </c>
      <c r="E53" s="551">
        <v>3446.8</v>
      </c>
      <c r="F53" s="224">
        <f t="shared" si="3"/>
        <v>99.999709876668575</v>
      </c>
      <c r="G53" s="564" t="s">
        <v>1072</v>
      </c>
      <c r="H53" s="555" t="s">
        <v>812</v>
      </c>
    </row>
    <row r="54" spans="1:11" s="200" customFormat="1" ht="31.5" x14ac:dyDescent="0.2">
      <c r="A54" s="253">
        <f t="shared" si="4"/>
        <v>37</v>
      </c>
      <c r="B54" s="562" t="s">
        <v>1128</v>
      </c>
      <c r="C54" s="551">
        <v>0</v>
      </c>
      <c r="D54" s="551">
        <v>6700</v>
      </c>
      <c r="E54" s="551">
        <v>6700</v>
      </c>
      <c r="F54" s="224">
        <f t="shared" si="3"/>
        <v>100</v>
      </c>
      <c r="G54" s="236" t="s">
        <v>1072</v>
      </c>
      <c r="H54" s="555" t="s">
        <v>812</v>
      </c>
    </row>
    <row r="55" spans="1:11" s="200" customFormat="1" ht="13.5" customHeight="1" thickBot="1" x14ac:dyDescent="0.25">
      <c r="A55" s="1095" t="s">
        <v>429</v>
      </c>
      <c r="B55" s="1096"/>
      <c r="C55" s="226">
        <f>SUM(C42:C54)</f>
        <v>298798</v>
      </c>
      <c r="D55" s="226">
        <f>SUM(D42:D54)</f>
        <v>291253.89999999997</v>
      </c>
      <c r="E55" s="226">
        <f>SUM(E42:E54)</f>
        <v>291253.87</v>
      </c>
      <c r="F55" s="227">
        <f t="shared" si="3"/>
        <v>99.999989699708763</v>
      </c>
      <c r="G55" s="228"/>
      <c r="H55" s="260"/>
    </row>
    <row r="56" spans="1:11" s="170" customFormat="1" ht="18" customHeight="1" thickBot="1" x14ac:dyDescent="0.2">
      <c r="A56" s="249" t="s">
        <v>1108</v>
      </c>
      <c r="B56" s="229"/>
      <c r="C56" s="231"/>
      <c r="D56" s="231"/>
      <c r="E56" s="231"/>
      <c r="F56" s="220"/>
      <c r="G56" s="221"/>
      <c r="H56" s="267"/>
    </row>
    <row r="57" spans="1:11" s="200" customFormat="1" ht="99" customHeight="1" x14ac:dyDescent="0.2">
      <c r="A57" s="561">
        <f>A54+1</f>
        <v>38</v>
      </c>
      <c r="B57" s="580" t="s">
        <v>1129</v>
      </c>
      <c r="C57" s="581">
        <v>5505</v>
      </c>
      <c r="D57" s="581">
        <v>18672.7</v>
      </c>
      <c r="E57" s="581">
        <v>17417.093229999999</v>
      </c>
      <c r="F57" s="224">
        <f>E57/D57*100</f>
        <v>93.275708547772936</v>
      </c>
      <c r="G57" s="564" t="s">
        <v>1062</v>
      </c>
      <c r="H57" s="555" t="s">
        <v>3820</v>
      </c>
      <c r="K57" s="582"/>
    </row>
    <row r="58" spans="1:11" s="200" customFormat="1" ht="13.5" thickBot="1" x14ac:dyDescent="0.25">
      <c r="A58" s="1095" t="s">
        <v>429</v>
      </c>
      <c r="B58" s="1096"/>
      <c r="C58" s="226">
        <f>SUM(C57:C57)</f>
        <v>5505</v>
      </c>
      <c r="D58" s="226">
        <f>SUM(D57:D57)</f>
        <v>18672.7</v>
      </c>
      <c r="E58" s="226">
        <f>SUM(E57:E57)</f>
        <v>17417.093229999999</v>
      </c>
      <c r="F58" s="239">
        <f>E58/D58*100</f>
        <v>93.275708547772936</v>
      </c>
      <c r="G58" s="228"/>
      <c r="H58" s="260"/>
      <c r="K58" s="582"/>
    </row>
    <row r="59" spans="1:11" ht="18" customHeight="1" thickBot="1" x14ac:dyDescent="0.2">
      <c r="A59" s="261" t="s">
        <v>1082</v>
      </c>
      <c r="B59" s="232"/>
      <c r="C59" s="233"/>
      <c r="D59" s="233"/>
      <c r="E59" s="234"/>
      <c r="F59" s="235"/>
      <c r="G59" s="262"/>
      <c r="H59" s="263"/>
    </row>
    <row r="60" spans="1:11" s="200" customFormat="1" ht="45" customHeight="1" x14ac:dyDescent="0.2">
      <c r="A60" s="561">
        <f>A57+1</f>
        <v>39</v>
      </c>
      <c r="B60" s="550" t="s">
        <v>3821</v>
      </c>
      <c r="C60" s="551">
        <v>0</v>
      </c>
      <c r="D60" s="551">
        <v>2750</v>
      </c>
      <c r="E60" s="551">
        <v>0</v>
      </c>
      <c r="F60" s="224">
        <f t="shared" ref="F60:F84" si="5">E60/D60*100</f>
        <v>0</v>
      </c>
      <c r="G60" s="564" t="s">
        <v>1062</v>
      </c>
      <c r="H60" s="567" t="s">
        <v>3822</v>
      </c>
    </row>
    <row r="61" spans="1:11" s="200" customFormat="1" ht="94.5" x14ac:dyDescent="0.2">
      <c r="A61" s="253">
        <f t="shared" ref="A61:A83" si="6">A60+1</f>
        <v>40</v>
      </c>
      <c r="B61" s="550" t="s">
        <v>827</v>
      </c>
      <c r="C61" s="551">
        <v>25000</v>
      </c>
      <c r="D61" s="551">
        <v>400</v>
      </c>
      <c r="E61" s="551">
        <v>59.375120000000003</v>
      </c>
      <c r="F61" s="224">
        <f t="shared" si="5"/>
        <v>14.843780000000001</v>
      </c>
      <c r="G61" s="236" t="s">
        <v>1062</v>
      </c>
      <c r="H61" s="557" t="s">
        <v>3823</v>
      </c>
    </row>
    <row r="62" spans="1:11" s="200" customFormat="1" ht="24" customHeight="1" x14ac:dyDescent="0.2">
      <c r="A62" s="253">
        <f t="shared" si="6"/>
        <v>41</v>
      </c>
      <c r="B62" s="550" t="s">
        <v>828</v>
      </c>
      <c r="C62" s="551">
        <v>0</v>
      </c>
      <c r="D62" s="551">
        <v>35811.339999999997</v>
      </c>
      <c r="E62" s="551">
        <v>35811.293540000006</v>
      </c>
      <c r="F62" s="224">
        <f t="shared" si="5"/>
        <v>99.999870264558695</v>
      </c>
      <c r="G62" s="236" t="s">
        <v>1072</v>
      </c>
      <c r="H62" s="557" t="s">
        <v>859</v>
      </c>
    </row>
    <row r="63" spans="1:11" s="200" customFormat="1" ht="136.5" x14ac:dyDescent="0.2">
      <c r="A63" s="253">
        <f t="shared" si="6"/>
        <v>42</v>
      </c>
      <c r="B63" s="550" t="s">
        <v>829</v>
      </c>
      <c r="C63" s="551">
        <v>3105</v>
      </c>
      <c r="D63" s="551">
        <v>6715</v>
      </c>
      <c r="E63" s="551">
        <v>59.375120000000003</v>
      </c>
      <c r="F63" s="224">
        <f t="shared" si="5"/>
        <v>0.88421623231571111</v>
      </c>
      <c r="G63" s="236" t="s">
        <v>1062</v>
      </c>
      <c r="H63" s="567" t="s">
        <v>3824</v>
      </c>
    </row>
    <row r="64" spans="1:11" s="200" customFormat="1" ht="24" customHeight="1" x14ac:dyDescent="0.2">
      <c r="A64" s="253">
        <f t="shared" si="6"/>
        <v>43</v>
      </c>
      <c r="B64" s="550" t="s">
        <v>830</v>
      </c>
      <c r="C64" s="551">
        <v>0</v>
      </c>
      <c r="D64" s="551">
        <v>460</v>
      </c>
      <c r="E64" s="551">
        <v>460</v>
      </c>
      <c r="F64" s="224">
        <f t="shared" si="5"/>
        <v>100</v>
      </c>
      <c r="G64" s="236" t="s">
        <v>1072</v>
      </c>
      <c r="H64" s="557" t="s">
        <v>812</v>
      </c>
    </row>
    <row r="65" spans="1:8" s="200" customFormat="1" ht="67.5" customHeight="1" x14ac:dyDescent="0.2">
      <c r="A65" s="253">
        <f t="shared" si="6"/>
        <v>44</v>
      </c>
      <c r="B65" s="550" t="s">
        <v>831</v>
      </c>
      <c r="C65" s="551">
        <v>20000</v>
      </c>
      <c r="D65" s="551">
        <v>47826.04</v>
      </c>
      <c r="E65" s="551">
        <v>10181.727000000001</v>
      </c>
      <c r="F65" s="224">
        <f t="shared" si="5"/>
        <v>21.289086447466694</v>
      </c>
      <c r="G65" s="236" t="s">
        <v>1062</v>
      </c>
      <c r="H65" s="557" t="s">
        <v>3825</v>
      </c>
    </row>
    <row r="66" spans="1:8" s="200" customFormat="1" ht="73.5" x14ac:dyDescent="0.2">
      <c r="A66" s="253">
        <f t="shared" si="6"/>
        <v>45</v>
      </c>
      <c r="B66" s="550" t="s">
        <v>3826</v>
      </c>
      <c r="C66" s="551">
        <v>5100</v>
      </c>
      <c r="D66" s="551">
        <v>1303.17</v>
      </c>
      <c r="E66" s="551">
        <v>0</v>
      </c>
      <c r="F66" s="224">
        <f t="shared" si="5"/>
        <v>0</v>
      </c>
      <c r="G66" s="236" t="s">
        <v>1062</v>
      </c>
      <c r="H66" s="567" t="s">
        <v>3827</v>
      </c>
    </row>
    <row r="67" spans="1:8" s="200" customFormat="1" ht="24" customHeight="1" x14ac:dyDescent="0.2">
      <c r="A67" s="253">
        <f t="shared" si="6"/>
        <v>46</v>
      </c>
      <c r="B67" s="550" t="s">
        <v>832</v>
      </c>
      <c r="C67" s="551">
        <v>0</v>
      </c>
      <c r="D67" s="551">
        <v>5137.6400000000003</v>
      </c>
      <c r="E67" s="551">
        <v>5137.6319599999997</v>
      </c>
      <c r="F67" s="224">
        <f t="shared" si="5"/>
        <v>99.999843507914136</v>
      </c>
      <c r="G67" s="236" t="s">
        <v>1072</v>
      </c>
      <c r="H67" s="255" t="s">
        <v>859</v>
      </c>
    </row>
    <row r="68" spans="1:8" s="200" customFormat="1" ht="57" customHeight="1" x14ac:dyDescent="0.2">
      <c r="A68" s="253">
        <f t="shared" si="6"/>
        <v>47</v>
      </c>
      <c r="B68" s="550" t="s">
        <v>833</v>
      </c>
      <c r="C68" s="551">
        <v>5500</v>
      </c>
      <c r="D68" s="551">
        <v>5500</v>
      </c>
      <c r="E68" s="551">
        <v>3528.30764</v>
      </c>
      <c r="F68" s="224">
        <f t="shared" si="5"/>
        <v>64.151048000000003</v>
      </c>
      <c r="G68" s="236" t="s">
        <v>1062</v>
      </c>
      <c r="H68" s="567" t="s">
        <v>3828</v>
      </c>
    </row>
    <row r="69" spans="1:8" s="200" customFormat="1" ht="24" customHeight="1" x14ac:dyDescent="0.2">
      <c r="A69" s="253">
        <f t="shared" si="6"/>
        <v>48</v>
      </c>
      <c r="B69" s="550" t="s">
        <v>834</v>
      </c>
      <c r="C69" s="551">
        <v>700</v>
      </c>
      <c r="D69" s="551">
        <v>3617.04</v>
      </c>
      <c r="E69" s="551">
        <v>3617.0308</v>
      </c>
      <c r="F69" s="224">
        <f t="shared" si="5"/>
        <v>99.999745648375466</v>
      </c>
      <c r="G69" s="236" t="s">
        <v>1072</v>
      </c>
      <c r="H69" s="557" t="s">
        <v>859</v>
      </c>
    </row>
    <row r="70" spans="1:8" s="200" customFormat="1" ht="24" customHeight="1" x14ac:dyDescent="0.2">
      <c r="A70" s="253">
        <f t="shared" si="6"/>
        <v>49</v>
      </c>
      <c r="B70" s="550" t="s">
        <v>835</v>
      </c>
      <c r="C70" s="551">
        <v>0</v>
      </c>
      <c r="D70" s="551">
        <v>3257.88</v>
      </c>
      <c r="E70" s="551">
        <v>3257.87761</v>
      </c>
      <c r="F70" s="224">
        <f t="shared" si="5"/>
        <v>99.999926639409679</v>
      </c>
      <c r="G70" s="236" t="s">
        <v>1072</v>
      </c>
      <c r="H70" s="255" t="s">
        <v>859</v>
      </c>
    </row>
    <row r="71" spans="1:8" s="200" customFormat="1" ht="78" customHeight="1" x14ac:dyDescent="0.2">
      <c r="A71" s="253">
        <f t="shared" si="6"/>
        <v>50</v>
      </c>
      <c r="B71" s="550" t="s">
        <v>836</v>
      </c>
      <c r="C71" s="551">
        <v>26000</v>
      </c>
      <c r="D71" s="551">
        <v>23360.370000000003</v>
      </c>
      <c r="E71" s="551">
        <v>7581.7755200000011</v>
      </c>
      <c r="F71" s="224">
        <f t="shared" si="5"/>
        <v>32.455716754486339</v>
      </c>
      <c r="G71" s="236" t="s">
        <v>1062</v>
      </c>
      <c r="H71" s="567" t="s">
        <v>3829</v>
      </c>
    </row>
    <row r="72" spans="1:8" s="200" customFormat="1" ht="120.75" customHeight="1" x14ac:dyDescent="0.2">
      <c r="A72" s="253">
        <f t="shared" si="6"/>
        <v>51</v>
      </c>
      <c r="B72" s="550" t="s">
        <v>837</v>
      </c>
      <c r="C72" s="551">
        <v>6000</v>
      </c>
      <c r="D72" s="551">
        <v>3442.82</v>
      </c>
      <c r="E72" s="551">
        <v>1760.5137</v>
      </c>
      <c r="F72" s="224">
        <f t="shared" si="5"/>
        <v>51.1358043696737</v>
      </c>
      <c r="G72" s="236" t="s">
        <v>1062</v>
      </c>
      <c r="H72" s="567" t="s">
        <v>3830</v>
      </c>
    </row>
    <row r="73" spans="1:8" s="200" customFormat="1" ht="105" x14ac:dyDescent="0.2">
      <c r="A73" s="253">
        <f t="shared" si="6"/>
        <v>52</v>
      </c>
      <c r="B73" s="550" t="s">
        <v>838</v>
      </c>
      <c r="C73" s="551">
        <v>10000</v>
      </c>
      <c r="D73" s="551">
        <v>2700.88</v>
      </c>
      <c r="E73" s="551">
        <v>2696.0450000000001</v>
      </c>
      <c r="F73" s="224">
        <f t="shared" si="5"/>
        <v>99.820984271792895</v>
      </c>
      <c r="G73" s="236" t="s">
        <v>1072</v>
      </c>
      <c r="H73" s="567" t="s">
        <v>3831</v>
      </c>
    </row>
    <row r="74" spans="1:8" s="200" customFormat="1" ht="157.5" x14ac:dyDescent="0.2">
      <c r="A74" s="253">
        <f t="shared" si="6"/>
        <v>53</v>
      </c>
      <c r="B74" s="550" t="s">
        <v>1130</v>
      </c>
      <c r="C74" s="551">
        <v>7000</v>
      </c>
      <c r="D74" s="551">
        <v>7012</v>
      </c>
      <c r="E74" s="551">
        <v>28.590490000000003</v>
      </c>
      <c r="F74" s="224">
        <f t="shared" si="5"/>
        <v>0.40773659440958354</v>
      </c>
      <c r="G74" s="236" t="s">
        <v>1062</v>
      </c>
      <c r="H74" s="255" t="s">
        <v>3832</v>
      </c>
    </row>
    <row r="75" spans="1:8" s="200" customFormat="1" ht="109.5" customHeight="1" x14ac:dyDescent="0.2">
      <c r="A75" s="253">
        <f t="shared" si="6"/>
        <v>54</v>
      </c>
      <c r="B75" s="550" t="s">
        <v>3833</v>
      </c>
      <c r="C75" s="551">
        <v>5000</v>
      </c>
      <c r="D75" s="551">
        <v>4000</v>
      </c>
      <c r="E75" s="551">
        <v>1730.3</v>
      </c>
      <c r="F75" s="224">
        <f t="shared" si="5"/>
        <v>43.2575</v>
      </c>
      <c r="G75" s="236" t="s">
        <v>1062</v>
      </c>
      <c r="H75" s="255" t="s">
        <v>3834</v>
      </c>
    </row>
    <row r="76" spans="1:8" s="200" customFormat="1" ht="45" customHeight="1" x14ac:dyDescent="0.2">
      <c r="A76" s="253">
        <f t="shared" si="6"/>
        <v>55</v>
      </c>
      <c r="B76" s="550" t="s">
        <v>3835</v>
      </c>
      <c r="C76" s="551">
        <v>4900</v>
      </c>
      <c r="D76" s="551">
        <v>4900</v>
      </c>
      <c r="E76" s="551">
        <v>3161.2620000000002</v>
      </c>
      <c r="F76" s="224">
        <f t="shared" si="5"/>
        <v>64.515551020408168</v>
      </c>
      <c r="G76" s="236" t="s">
        <v>1062</v>
      </c>
      <c r="H76" s="255" t="s">
        <v>3836</v>
      </c>
    </row>
    <row r="77" spans="1:8" s="200" customFormat="1" ht="15" customHeight="1" x14ac:dyDescent="0.2">
      <c r="A77" s="253">
        <f t="shared" si="6"/>
        <v>56</v>
      </c>
      <c r="B77" s="550" t="s">
        <v>3837</v>
      </c>
      <c r="C77" s="551">
        <v>860</v>
      </c>
      <c r="D77" s="551">
        <v>20408.25</v>
      </c>
      <c r="E77" s="551">
        <v>20408.23936</v>
      </c>
      <c r="F77" s="224">
        <f t="shared" si="5"/>
        <v>99.999947864221568</v>
      </c>
      <c r="G77" s="236" t="s">
        <v>1072</v>
      </c>
      <c r="H77" s="567" t="s">
        <v>859</v>
      </c>
    </row>
    <row r="78" spans="1:8" s="200" customFormat="1" ht="24" customHeight="1" x14ac:dyDescent="0.2">
      <c r="A78" s="253">
        <f t="shared" si="6"/>
        <v>57</v>
      </c>
      <c r="B78" s="550" t="s">
        <v>3838</v>
      </c>
      <c r="C78" s="551">
        <v>0</v>
      </c>
      <c r="D78" s="551">
        <v>311</v>
      </c>
      <c r="E78" s="551">
        <v>311</v>
      </c>
      <c r="F78" s="224">
        <f t="shared" si="5"/>
        <v>100</v>
      </c>
      <c r="G78" s="236" t="s">
        <v>1072</v>
      </c>
      <c r="H78" s="567" t="s">
        <v>859</v>
      </c>
    </row>
    <row r="79" spans="1:8" s="200" customFormat="1" ht="15" customHeight="1" x14ac:dyDescent="0.2">
      <c r="A79" s="253">
        <f t="shared" si="6"/>
        <v>58</v>
      </c>
      <c r="B79" s="550" t="s">
        <v>1131</v>
      </c>
      <c r="C79" s="551">
        <v>0</v>
      </c>
      <c r="D79" s="551">
        <v>300</v>
      </c>
      <c r="E79" s="551">
        <v>300</v>
      </c>
      <c r="F79" s="224">
        <f t="shared" si="5"/>
        <v>100</v>
      </c>
      <c r="G79" s="236" t="s">
        <v>1072</v>
      </c>
      <c r="H79" s="567" t="s">
        <v>859</v>
      </c>
    </row>
    <row r="80" spans="1:8" s="200" customFormat="1" ht="24" customHeight="1" x14ac:dyDescent="0.2">
      <c r="A80" s="253">
        <f t="shared" si="6"/>
        <v>59</v>
      </c>
      <c r="B80" s="550" t="s">
        <v>3839</v>
      </c>
      <c r="C80" s="551">
        <v>0</v>
      </c>
      <c r="D80" s="551">
        <v>1500</v>
      </c>
      <c r="E80" s="551">
        <v>1500</v>
      </c>
      <c r="F80" s="224">
        <f t="shared" si="5"/>
        <v>100</v>
      </c>
      <c r="G80" s="236" t="s">
        <v>1072</v>
      </c>
      <c r="H80" s="567" t="s">
        <v>859</v>
      </c>
    </row>
    <row r="81" spans="1:11" s="200" customFormat="1" ht="15" customHeight="1" x14ac:dyDescent="0.2">
      <c r="A81" s="253">
        <f t="shared" si="6"/>
        <v>60</v>
      </c>
      <c r="B81" s="550" t="s">
        <v>3840</v>
      </c>
      <c r="C81" s="551">
        <v>0</v>
      </c>
      <c r="D81" s="551">
        <v>1704</v>
      </c>
      <c r="E81" s="551">
        <v>1704</v>
      </c>
      <c r="F81" s="224">
        <f t="shared" si="5"/>
        <v>100</v>
      </c>
      <c r="G81" s="236" t="s">
        <v>1072</v>
      </c>
      <c r="H81" s="567" t="s">
        <v>859</v>
      </c>
    </row>
    <row r="82" spans="1:11" s="200" customFormat="1" ht="15" customHeight="1" x14ac:dyDescent="0.2">
      <c r="A82" s="253">
        <f t="shared" si="6"/>
        <v>61</v>
      </c>
      <c r="B82" s="550" t="s">
        <v>3841</v>
      </c>
      <c r="C82" s="551">
        <v>0</v>
      </c>
      <c r="D82" s="551">
        <v>582</v>
      </c>
      <c r="E82" s="551">
        <v>582</v>
      </c>
      <c r="F82" s="224">
        <f t="shared" si="5"/>
        <v>100</v>
      </c>
      <c r="G82" s="236" t="s">
        <v>1072</v>
      </c>
      <c r="H82" s="567" t="s">
        <v>859</v>
      </c>
    </row>
    <row r="83" spans="1:11" s="200" customFormat="1" ht="24" customHeight="1" x14ac:dyDescent="0.2">
      <c r="A83" s="253">
        <f t="shared" si="6"/>
        <v>62</v>
      </c>
      <c r="B83" s="550" t="s">
        <v>3842</v>
      </c>
      <c r="C83" s="551">
        <v>0</v>
      </c>
      <c r="D83" s="551">
        <v>434</v>
      </c>
      <c r="E83" s="551">
        <v>434</v>
      </c>
      <c r="F83" s="224">
        <f t="shared" si="5"/>
        <v>100</v>
      </c>
      <c r="G83" s="236" t="s">
        <v>1072</v>
      </c>
      <c r="H83" s="567" t="s">
        <v>859</v>
      </c>
    </row>
    <row r="84" spans="1:11" s="200" customFormat="1" ht="13.5" customHeight="1" thickBot="1" x14ac:dyDescent="0.25">
      <c r="A84" s="1095" t="s">
        <v>429</v>
      </c>
      <c r="B84" s="1096"/>
      <c r="C84" s="226">
        <f>SUM(C60:C83)</f>
        <v>119165</v>
      </c>
      <c r="D84" s="238">
        <f>SUM(D60:D83)</f>
        <v>183433.43000000002</v>
      </c>
      <c r="E84" s="238">
        <f>SUM(E60:E83)</f>
        <v>104310.34486000001</v>
      </c>
      <c r="F84" s="239">
        <f t="shared" si="5"/>
        <v>56.865504210437543</v>
      </c>
      <c r="G84" s="228"/>
      <c r="H84" s="240"/>
    </row>
    <row r="85" spans="1:11" ht="18" customHeight="1" thickBot="1" x14ac:dyDescent="0.2">
      <c r="A85" s="249" t="s">
        <v>1053</v>
      </c>
      <c r="B85" s="217"/>
      <c r="C85" s="218"/>
      <c r="D85" s="218"/>
      <c r="E85" s="219"/>
      <c r="F85" s="220"/>
      <c r="G85" s="221"/>
      <c r="H85" s="264"/>
    </row>
    <row r="86" spans="1:11" s="200" customFormat="1" ht="15" customHeight="1" x14ac:dyDescent="0.2">
      <c r="A86" s="561">
        <f>A83+1</f>
        <v>63</v>
      </c>
      <c r="B86" s="550" t="s">
        <v>919</v>
      </c>
      <c r="C86" s="551">
        <v>10500.000000000002</v>
      </c>
      <c r="D86" s="551">
        <v>10367.16</v>
      </c>
      <c r="E86" s="551">
        <v>10145.504029999998</v>
      </c>
      <c r="F86" s="224">
        <f t="shared" ref="F86:F95" si="7">E86/D86*100</f>
        <v>97.861941264531453</v>
      </c>
      <c r="G86" s="564" t="s">
        <v>1062</v>
      </c>
      <c r="H86" s="567" t="s">
        <v>859</v>
      </c>
    </row>
    <row r="87" spans="1:11" s="200" customFormat="1" ht="89.25" customHeight="1" x14ac:dyDescent="0.2">
      <c r="A87" s="253">
        <f t="shared" ref="A87:A94" si="8">A86+1</f>
        <v>64</v>
      </c>
      <c r="B87" s="550" t="s">
        <v>1132</v>
      </c>
      <c r="C87" s="551">
        <v>16955</v>
      </c>
      <c r="D87" s="551">
        <v>4599.6399999999994</v>
      </c>
      <c r="E87" s="551">
        <v>2119.0372699999998</v>
      </c>
      <c r="F87" s="224">
        <f t="shared" si="7"/>
        <v>46.06963305823934</v>
      </c>
      <c r="G87" s="236" t="s">
        <v>1062</v>
      </c>
      <c r="H87" s="255" t="s">
        <v>3843</v>
      </c>
    </row>
    <row r="88" spans="1:11" s="200" customFormat="1" ht="63" x14ac:dyDescent="0.2">
      <c r="A88" s="253">
        <f t="shared" si="8"/>
        <v>65</v>
      </c>
      <c r="B88" s="550" t="s">
        <v>920</v>
      </c>
      <c r="C88" s="551">
        <v>28100</v>
      </c>
      <c r="D88" s="551">
        <v>27287.649999999987</v>
      </c>
      <c r="E88" s="551">
        <v>16868.562980000002</v>
      </c>
      <c r="F88" s="224">
        <f t="shared" si="7"/>
        <v>61.817573077930902</v>
      </c>
      <c r="G88" s="236" t="s">
        <v>1062</v>
      </c>
      <c r="H88" s="567" t="s">
        <v>3844</v>
      </c>
    </row>
    <row r="89" spans="1:11" s="200" customFormat="1" ht="15" customHeight="1" x14ac:dyDescent="0.2">
      <c r="A89" s="253">
        <f t="shared" si="8"/>
        <v>66</v>
      </c>
      <c r="B89" s="550" t="s">
        <v>921</v>
      </c>
      <c r="C89" s="551">
        <v>13000</v>
      </c>
      <c r="D89" s="551">
        <v>22579.429999999993</v>
      </c>
      <c r="E89" s="551">
        <v>22509.775839999991</v>
      </c>
      <c r="F89" s="224">
        <f t="shared" si="7"/>
        <v>99.691514976241649</v>
      </c>
      <c r="G89" s="236" t="s">
        <v>1062</v>
      </c>
      <c r="H89" s="567" t="s">
        <v>859</v>
      </c>
    </row>
    <row r="90" spans="1:11" s="200" customFormat="1" ht="15" customHeight="1" x14ac:dyDescent="0.2">
      <c r="A90" s="253">
        <f t="shared" si="8"/>
        <v>67</v>
      </c>
      <c r="B90" s="550" t="s">
        <v>922</v>
      </c>
      <c r="C90" s="551">
        <v>0</v>
      </c>
      <c r="D90" s="551">
        <v>13583.65</v>
      </c>
      <c r="E90" s="551">
        <v>13583.337189999998</v>
      </c>
      <c r="F90" s="224">
        <f t="shared" si="7"/>
        <v>99.997697157980355</v>
      </c>
      <c r="G90" s="236" t="s">
        <v>1072</v>
      </c>
      <c r="H90" s="567" t="s">
        <v>859</v>
      </c>
    </row>
    <row r="91" spans="1:11" s="200" customFormat="1" ht="24" customHeight="1" x14ac:dyDescent="0.2">
      <c r="A91" s="253">
        <f t="shared" si="8"/>
        <v>68</v>
      </c>
      <c r="B91" s="550" t="s">
        <v>923</v>
      </c>
      <c r="C91" s="551">
        <v>4800</v>
      </c>
      <c r="D91" s="551">
        <v>32782.570000000014</v>
      </c>
      <c r="E91" s="551">
        <v>32782.37631</v>
      </c>
      <c r="F91" s="224">
        <f t="shared" si="7"/>
        <v>99.999409167737568</v>
      </c>
      <c r="G91" s="236" t="s">
        <v>1072</v>
      </c>
      <c r="H91" s="255" t="s">
        <v>859</v>
      </c>
    </row>
    <row r="92" spans="1:11" s="200" customFormat="1" ht="84" x14ac:dyDescent="0.2">
      <c r="A92" s="253">
        <f t="shared" si="8"/>
        <v>69</v>
      </c>
      <c r="B92" s="550" t="s">
        <v>924</v>
      </c>
      <c r="C92" s="551">
        <v>148464</v>
      </c>
      <c r="D92" s="551">
        <v>118008.70999999999</v>
      </c>
      <c r="E92" s="551">
        <v>108185.19162</v>
      </c>
      <c r="F92" s="224">
        <f t="shared" si="7"/>
        <v>91.675598877404894</v>
      </c>
      <c r="G92" s="236" t="s">
        <v>1062</v>
      </c>
      <c r="H92" s="567" t="s">
        <v>3845</v>
      </c>
    </row>
    <row r="93" spans="1:11" s="200" customFormat="1" ht="99" customHeight="1" x14ac:dyDescent="0.2">
      <c r="A93" s="253">
        <f t="shared" si="8"/>
        <v>70</v>
      </c>
      <c r="B93" s="550" t="s">
        <v>1133</v>
      </c>
      <c r="C93" s="551">
        <v>1564</v>
      </c>
      <c r="D93" s="551">
        <v>4725.16</v>
      </c>
      <c r="E93" s="551">
        <v>3356.1977999999999</v>
      </c>
      <c r="F93" s="224">
        <f t="shared" si="7"/>
        <v>71.028236080894615</v>
      </c>
      <c r="G93" s="236" t="s">
        <v>1062</v>
      </c>
      <c r="H93" s="255" t="s">
        <v>3846</v>
      </c>
    </row>
    <row r="94" spans="1:11" s="200" customFormat="1" ht="21" x14ac:dyDescent="0.2">
      <c r="A94" s="253">
        <f t="shared" si="8"/>
        <v>71</v>
      </c>
      <c r="B94" s="550" t="s">
        <v>1134</v>
      </c>
      <c r="C94" s="551">
        <v>0</v>
      </c>
      <c r="D94" s="551">
        <v>471.75</v>
      </c>
      <c r="E94" s="551">
        <v>466.70189999999997</v>
      </c>
      <c r="F94" s="224">
        <f t="shared" si="7"/>
        <v>98.929920508744033</v>
      </c>
      <c r="G94" s="236" t="s">
        <v>1072</v>
      </c>
      <c r="H94" s="567" t="s">
        <v>859</v>
      </c>
    </row>
    <row r="95" spans="1:11" s="200" customFormat="1" ht="13.5" customHeight="1" thickBot="1" x14ac:dyDescent="0.25">
      <c r="A95" s="1095" t="s">
        <v>429</v>
      </c>
      <c r="B95" s="1096"/>
      <c r="C95" s="226">
        <f>SUM(C86:C94)</f>
        <v>223383</v>
      </c>
      <c r="D95" s="226">
        <f>SUM(D86:D94)</f>
        <v>234405.71999999997</v>
      </c>
      <c r="E95" s="226">
        <f>SUM(E86:E94)</f>
        <v>210016.68493999998</v>
      </c>
      <c r="F95" s="239">
        <f t="shared" si="7"/>
        <v>89.595375462680693</v>
      </c>
      <c r="G95" s="228"/>
      <c r="H95" s="240"/>
    </row>
    <row r="96" spans="1:11" s="245" customFormat="1" x14ac:dyDescent="0.2">
      <c r="A96" s="201"/>
      <c r="B96" s="241"/>
      <c r="C96" s="201"/>
      <c r="D96" s="201"/>
      <c r="E96" s="201"/>
      <c r="F96" s="242"/>
      <c r="G96" s="243"/>
      <c r="H96" s="244"/>
      <c r="I96" s="210"/>
      <c r="J96" s="210"/>
      <c r="K96" s="210"/>
    </row>
  </sheetData>
  <mergeCells count="12">
    <mergeCell ref="A95:B95"/>
    <mergeCell ref="A1:H1"/>
    <mergeCell ref="A4:B4"/>
    <mergeCell ref="A5:B5"/>
    <mergeCell ref="A6:B6"/>
    <mergeCell ref="A8:B8"/>
    <mergeCell ref="A9:B9"/>
    <mergeCell ref="A10:B10"/>
    <mergeCell ref="A40:B40"/>
    <mergeCell ref="A55:B55"/>
    <mergeCell ref="A58:B58"/>
    <mergeCell ref="A84:B84"/>
  </mergeCells>
  <printOptions horizontalCentered="1"/>
  <pageMargins left="0.31496062992125984" right="0.31496062992125984" top="0.51181102362204722" bottom="0.43307086614173229" header="0.31496062992125984" footer="0.23622047244094491"/>
  <pageSetup paperSize="9" scale="96" firstPageNumber="274" fitToHeight="0" orientation="landscape" useFirstPageNumber="1" r:id="rId1"/>
  <headerFooter>
    <oddHeader>&amp;L&amp;"Tahoma,Kurzíva"&amp;9Závěrečný účet za rok 2020&amp;R&amp;"Tahoma,Kurzíva"&amp;9Tabulka č. 10</oddHeader>
    <oddFooter>&amp;C&amp;"Tahoma,Obyčejné"&amp;10&amp;P</oddFooter>
  </headerFooter>
  <rowBreaks count="2" manualBreakCount="2">
    <brk id="49" max="7" man="1"/>
    <brk id="75"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EE9E8-79E8-4298-82AF-8E5104CF632D}">
  <sheetPr>
    <pageSetUpPr fitToPage="1"/>
  </sheetPr>
  <dimension ref="A1:K21"/>
  <sheetViews>
    <sheetView zoomScaleNormal="100" zoomScaleSheetLayoutView="100" workbookViewId="0">
      <selection activeCell="I3" sqref="I3"/>
    </sheetView>
  </sheetViews>
  <sheetFormatPr defaultColWidth="9.140625" defaultRowHeight="10.5" x14ac:dyDescent="0.2"/>
  <cols>
    <col min="1" max="1" width="6.42578125" style="198" customWidth="1"/>
    <col min="2" max="2" width="42.7109375" style="200" customWidth="1"/>
    <col min="3" max="4" width="13.140625" style="201" customWidth="1"/>
    <col min="5" max="5" width="13.7109375" style="198" customWidth="1"/>
    <col min="6" max="6" width="8" style="202" customWidth="1"/>
    <col min="7" max="7" width="8.7109375" style="199" customWidth="1"/>
    <col min="8" max="8" width="42.7109375" style="203" customWidth="1"/>
    <col min="9" max="16384" width="9.140625" style="198"/>
  </cols>
  <sheetData>
    <row r="1" spans="1:11" s="168" customFormat="1" ht="18" customHeight="1" x14ac:dyDescent="0.2">
      <c r="A1" s="1090" t="s">
        <v>3847</v>
      </c>
      <c r="B1" s="1090"/>
      <c r="C1" s="1090"/>
      <c r="D1" s="1090"/>
      <c r="E1" s="1090"/>
      <c r="F1" s="1090"/>
      <c r="G1" s="1090"/>
      <c r="H1" s="1090"/>
    </row>
    <row r="2" spans="1:11" ht="12" customHeight="1" x14ac:dyDescent="0.2"/>
    <row r="3" spans="1:11" ht="12" customHeight="1" thickBot="1" x14ac:dyDescent="0.2">
      <c r="A3" s="170"/>
      <c r="F3" s="204" t="s">
        <v>1049</v>
      </c>
    </row>
    <row r="4" spans="1:11" ht="23.45" customHeight="1" x14ac:dyDescent="0.2">
      <c r="A4" s="1091"/>
      <c r="B4" s="1092"/>
      <c r="C4" s="205" t="s">
        <v>3700</v>
      </c>
      <c r="D4" s="205" t="s">
        <v>3701</v>
      </c>
      <c r="E4" s="205" t="s">
        <v>4333</v>
      </c>
      <c r="F4" s="246" t="s">
        <v>377</v>
      </c>
      <c r="G4" s="247"/>
      <c r="H4" s="248"/>
    </row>
    <row r="5" spans="1:11" ht="12.95" customHeight="1" x14ac:dyDescent="0.2">
      <c r="A5" s="1088" t="s">
        <v>1050</v>
      </c>
      <c r="B5" s="1089"/>
      <c r="C5" s="171">
        <f>C20</f>
        <v>54440</v>
      </c>
      <c r="D5" s="171">
        <f>D20</f>
        <v>39616.04</v>
      </c>
      <c r="E5" s="171">
        <f>E20</f>
        <v>31987.074830000001</v>
      </c>
      <c r="F5" s="206">
        <f>E5/D5*100</f>
        <v>80.742736603658514</v>
      </c>
      <c r="G5" s="243"/>
      <c r="H5" s="244"/>
    </row>
    <row r="6" spans="1:11" s="170" customFormat="1" ht="13.5" customHeight="1" thickBot="1" x14ac:dyDescent="0.25">
      <c r="A6" s="1093" t="s">
        <v>429</v>
      </c>
      <c r="B6" s="1094"/>
      <c r="C6" s="207">
        <f>SUM(C5:C5)</f>
        <v>54440</v>
      </c>
      <c r="D6" s="207">
        <f>SUM(D5:D5)</f>
        <v>39616.04</v>
      </c>
      <c r="E6" s="207">
        <f>SUM(E5:E5)</f>
        <v>31987.074830000001</v>
      </c>
      <c r="F6" s="208">
        <f>E6/D6*100</f>
        <v>80.742736603658514</v>
      </c>
      <c r="G6" s="243"/>
      <c r="H6" s="244"/>
    </row>
    <row r="7" spans="1:11" s="212" customFormat="1" ht="10.5" customHeight="1" x14ac:dyDescent="0.2">
      <c r="A7" s="170"/>
      <c r="B7" s="209"/>
      <c r="C7" s="210"/>
      <c r="D7" s="210"/>
      <c r="E7" s="210"/>
      <c r="F7" s="211"/>
      <c r="G7" s="199"/>
      <c r="H7" s="203"/>
      <c r="I7" s="170"/>
      <c r="J7" s="170"/>
      <c r="K7" s="170"/>
    </row>
    <row r="8" spans="1:11" s="212" customFormat="1" ht="10.5" customHeight="1" x14ac:dyDescent="0.2">
      <c r="A8" s="170"/>
      <c r="B8" s="209"/>
      <c r="C8" s="210"/>
      <c r="D8" s="210"/>
      <c r="E8" s="210"/>
      <c r="F8" s="211"/>
      <c r="G8" s="199"/>
      <c r="H8" s="203"/>
      <c r="I8" s="170"/>
      <c r="J8" s="170"/>
      <c r="K8" s="170"/>
    </row>
    <row r="9" spans="1:11" s="212" customFormat="1" ht="10.5" customHeight="1" thickBot="1" x14ac:dyDescent="0.2">
      <c r="A9" s="170"/>
      <c r="B9" s="209"/>
      <c r="C9" s="210"/>
      <c r="D9" s="210"/>
      <c r="E9" s="210"/>
      <c r="F9" s="211"/>
      <c r="G9" s="199"/>
      <c r="H9" s="204" t="s">
        <v>1049</v>
      </c>
      <c r="I9" s="170"/>
      <c r="J9" s="170"/>
      <c r="K9" s="170"/>
    </row>
    <row r="10" spans="1:11" ht="28.5" customHeight="1" thickBot="1" x14ac:dyDescent="0.25">
      <c r="A10" s="213" t="s">
        <v>1054</v>
      </c>
      <c r="B10" s="214" t="s">
        <v>792</v>
      </c>
      <c r="C10" s="215" t="s">
        <v>3700</v>
      </c>
      <c r="D10" s="215" t="s">
        <v>3701</v>
      </c>
      <c r="E10" s="215" t="s">
        <v>4333</v>
      </c>
      <c r="F10" s="215" t="s">
        <v>377</v>
      </c>
      <c r="G10" s="215" t="s">
        <v>1055</v>
      </c>
      <c r="H10" s="216" t="s">
        <v>1056</v>
      </c>
    </row>
    <row r="11" spans="1:11" ht="15" customHeight="1" thickBot="1" x14ac:dyDescent="0.2">
      <c r="A11" s="249" t="s">
        <v>1057</v>
      </c>
      <c r="B11" s="217"/>
      <c r="C11" s="218"/>
      <c r="D11" s="218"/>
      <c r="E11" s="219"/>
      <c r="F11" s="220"/>
      <c r="G11" s="221"/>
      <c r="H11" s="222"/>
    </row>
    <row r="12" spans="1:11" s="200" customFormat="1" ht="34.5" customHeight="1" x14ac:dyDescent="0.2">
      <c r="A12" s="250">
        <v>1</v>
      </c>
      <c r="B12" s="550" t="s">
        <v>1135</v>
      </c>
      <c r="C12" s="551">
        <v>900</v>
      </c>
      <c r="D12" s="551">
        <v>671.59</v>
      </c>
      <c r="E12" s="551">
        <v>604.85599999999999</v>
      </c>
      <c r="F12" s="251">
        <f t="shared" ref="F12:F20" si="0">E12/D12*100</f>
        <v>90.063282657573822</v>
      </c>
      <c r="G12" s="223" t="s">
        <v>1059</v>
      </c>
      <c r="H12" s="252" t="s">
        <v>3848</v>
      </c>
    </row>
    <row r="13" spans="1:11" s="200" customFormat="1" ht="109.5" customHeight="1" x14ac:dyDescent="0.2">
      <c r="A13" s="253">
        <f>A12+1</f>
        <v>2</v>
      </c>
      <c r="B13" s="550" t="s">
        <v>1136</v>
      </c>
      <c r="C13" s="551">
        <v>18955</v>
      </c>
      <c r="D13" s="551">
        <v>9808.5300000000025</v>
      </c>
      <c r="E13" s="551">
        <v>7880.7296999999999</v>
      </c>
      <c r="F13" s="224">
        <f t="shared" si="0"/>
        <v>80.345675651703147</v>
      </c>
      <c r="G13" s="552" t="s">
        <v>1059</v>
      </c>
      <c r="H13" s="254" t="s">
        <v>3849</v>
      </c>
    </row>
    <row r="14" spans="1:11" s="200" customFormat="1" ht="105" x14ac:dyDescent="0.2">
      <c r="A14" s="253">
        <f t="shared" ref="A14:A19" si="1">A13+1</f>
        <v>3</v>
      </c>
      <c r="B14" s="550" t="s">
        <v>1137</v>
      </c>
      <c r="C14" s="551">
        <v>24800</v>
      </c>
      <c r="D14" s="551">
        <v>23554.29</v>
      </c>
      <c r="E14" s="551">
        <v>18059.771720000001</v>
      </c>
      <c r="F14" s="224">
        <f t="shared" si="0"/>
        <v>76.672961570907034</v>
      </c>
      <c r="G14" s="552" t="s">
        <v>1059</v>
      </c>
      <c r="H14" s="255" t="s">
        <v>3850</v>
      </c>
    </row>
    <row r="15" spans="1:11" s="200" customFormat="1" ht="15" customHeight="1" x14ac:dyDescent="0.2">
      <c r="A15" s="253">
        <f t="shared" si="1"/>
        <v>4</v>
      </c>
      <c r="B15" s="550" t="s">
        <v>598</v>
      </c>
      <c r="C15" s="551">
        <v>5500</v>
      </c>
      <c r="D15" s="551">
        <v>3926</v>
      </c>
      <c r="E15" s="551">
        <v>3926</v>
      </c>
      <c r="F15" s="224">
        <f t="shared" si="0"/>
        <v>100</v>
      </c>
      <c r="G15" s="552" t="s">
        <v>1059</v>
      </c>
      <c r="H15" s="255" t="s">
        <v>68</v>
      </c>
    </row>
    <row r="16" spans="1:11" s="200" customFormat="1" ht="78" customHeight="1" x14ac:dyDescent="0.2">
      <c r="A16" s="253">
        <f t="shared" si="1"/>
        <v>5</v>
      </c>
      <c r="B16" s="550" t="s">
        <v>1138</v>
      </c>
      <c r="C16" s="551">
        <v>4285</v>
      </c>
      <c r="D16" s="551">
        <v>1250.6300000000001</v>
      </c>
      <c r="E16" s="551">
        <v>1110.7174099999997</v>
      </c>
      <c r="F16" s="224">
        <f t="shared" si="0"/>
        <v>88.812631233858113</v>
      </c>
      <c r="G16" s="552" t="s">
        <v>1059</v>
      </c>
      <c r="H16" s="255" t="s">
        <v>3851</v>
      </c>
    </row>
    <row r="17" spans="1:11" s="200" customFormat="1" ht="15" customHeight="1" x14ac:dyDescent="0.2">
      <c r="A17" s="253">
        <f t="shared" si="1"/>
        <v>6</v>
      </c>
      <c r="B17" s="550" t="s">
        <v>1139</v>
      </c>
      <c r="C17" s="551">
        <v>0</v>
      </c>
      <c r="D17" s="551">
        <v>105</v>
      </c>
      <c r="E17" s="551">
        <v>105</v>
      </c>
      <c r="F17" s="224">
        <f t="shared" si="0"/>
        <v>100</v>
      </c>
      <c r="G17" s="552" t="s">
        <v>1072</v>
      </c>
      <c r="H17" s="555" t="s">
        <v>68</v>
      </c>
    </row>
    <row r="18" spans="1:11" s="257" customFormat="1" ht="24" customHeight="1" x14ac:dyDescent="0.2">
      <c r="A18" s="253">
        <f t="shared" si="1"/>
        <v>7</v>
      </c>
      <c r="B18" s="550" t="s">
        <v>3852</v>
      </c>
      <c r="C18" s="551">
        <v>0</v>
      </c>
      <c r="D18" s="551">
        <v>100</v>
      </c>
      <c r="E18" s="551">
        <v>100</v>
      </c>
      <c r="F18" s="224">
        <f t="shared" si="0"/>
        <v>100</v>
      </c>
      <c r="G18" s="256" t="s">
        <v>1072</v>
      </c>
      <c r="H18" s="255" t="s">
        <v>68</v>
      </c>
      <c r="I18" s="166"/>
      <c r="J18" s="200"/>
      <c r="K18" s="200"/>
    </row>
    <row r="19" spans="1:11" s="257" customFormat="1" ht="31.5" x14ac:dyDescent="0.2">
      <c r="A19" s="253">
        <f t="shared" si="1"/>
        <v>8</v>
      </c>
      <c r="B19" s="550" t="s">
        <v>3853</v>
      </c>
      <c r="C19" s="551">
        <v>0</v>
      </c>
      <c r="D19" s="551">
        <v>200</v>
      </c>
      <c r="E19" s="551">
        <v>200</v>
      </c>
      <c r="F19" s="224">
        <f t="shared" si="0"/>
        <v>100</v>
      </c>
      <c r="G19" s="256" t="s">
        <v>1072</v>
      </c>
      <c r="H19" s="254" t="s">
        <v>68</v>
      </c>
      <c r="I19" s="200"/>
      <c r="J19" s="200"/>
      <c r="K19" s="200"/>
    </row>
    <row r="20" spans="1:11" s="209" customFormat="1" ht="13.5" customHeight="1" thickBot="1" x14ac:dyDescent="0.25">
      <c r="A20" s="1095" t="s">
        <v>429</v>
      </c>
      <c r="B20" s="1096"/>
      <c r="C20" s="226">
        <f>SUM(C12:C19)</f>
        <v>54440</v>
      </c>
      <c r="D20" s="226">
        <f>SUM(D12:D19)</f>
        <v>39616.04</v>
      </c>
      <c r="E20" s="226">
        <f>SUM(E12:E19)</f>
        <v>31987.074830000001</v>
      </c>
      <c r="F20" s="227">
        <f t="shared" si="0"/>
        <v>80.742736603658514</v>
      </c>
      <c r="G20" s="228"/>
      <c r="H20" s="260"/>
    </row>
    <row r="21" spans="1:11" s="245" customFormat="1" x14ac:dyDescent="0.2">
      <c r="A21" s="201"/>
      <c r="B21" s="241"/>
      <c r="C21" s="201"/>
      <c r="D21" s="201"/>
      <c r="E21" s="201"/>
      <c r="F21" s="242"/>
      <c r="G21" s="243"/>
      <c r="H21" s="244"/>
      <c r="I21" s="210"/>
      <c r="J21" s="210"/>
      <c r="K21" s="210"/>
    </row>
  </sheetData>
  <mergeCells count="5">
    <mergeCell ref="A1:H1"/>
    <mergeCell ref="A4:B4"/>
    <mergeCell ref="A5:B5"/>
    <mergeCell ref="A6:B6"/>
    <mergeCell ref="A20:B20"/>
  </mergeCells>
  <printOptions horizontalCentered="1"/>
  <pageMargins left="0.31496062992125984" right="0.31496062992125984" top="0.51181102362204722" bottom="0.43307086614173229" header="0.31496062992125984" footer="0.23622047244094491"/>
  <pageSetup paperSize="9" scale="96" firstPageNumber="282" fitToHeight="0" orientation="landscape" useFirstPageNumber="1" r:id="rId1"/>
  <headerFooter>
    <oddHeader>&amp;L&amp;"Tahoma,Kurzíva"&amp;9Závěrečný účet za rok 2020&amp;R&amp;"Tahoma,Kurzíva"&amp;9Tabulka č. 11</oddHeader>
    <oddFooter>&amp;C&amp;"Tahoma,Obyčejné"&amp;10&amp;P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89EB8-C0DA-49B3-8E3B-45E988DFF0AA}">
  <sheetPr>
    <pageSetUpPr fitToPage="1"/>
  </sheetPr>
  <dimension ref="A1:L48"/>
  <sheetViews>
    <sheetView zoomScaleNormal="100" zoomScaleSheetLayoutView="100" workbookViewId="0">
      <selection activeCell="I3" sqref="I3"/>
    </sheetView>
  </sheetViews>
  <sheetFormatPr defaultColWidth="9.140625" defaultRowHeight="10.5" x14ac:dyDescent="0.2"/>
  <cols>
    <col min="1" max="1" width="6.42578125" style="198" customWidth="1"/>
    <col min="2" max="2" width="42.7109375" style="200" customWidth="1"/>
    <col min="3" max="4" width="13.140625" style="201" customWidth="1"/>
    <col min="5" max="5" width="13.7109375" style="198" customWidth="1"/>
    <col min="6" max="6" width="8" style="202" customWidth="1"/>
    <col min="7" max="7" width="8.7109375" style="199" customWidth="1"/>
    <col min="8" max="8" width="42.7109375" style="203" customWidth="1"/>
    <col min="9" max="9" width="9.140625" style="198"/>
    <col min="10" max="10" width="9.7109375" style="198" bestFit="1" customWidth="1"/>
    <col min="11" max="11" width="46.28515625" style="198" customWidth="1"/>
    <col min="12" max="16384" width="9.140625" style="198"/>
  </cols>
  <sheetData>
    <row r="1" spans="1:12" s="168" customFormat="1" ht="18" customHeight="1" x14ac:dyDescent="0.2">
      <c r="A1" s="1090" t="s">
        <v>3854</v>
      </c>
      <c r="B1" s="1090"/>
      <c r="C1" s="1090"/>
      <c r="D1" s="1090"/>
      <c r="E1" s="1090"/>
      <c r="F1" s="1090"/>
      <c r="G1" s="1090"/>
      <c r="H1" s="1090"/>
    </row>
    <row r="2" spans="1:12" ht="12" customHeight="1" x14ac:dyDescent="0.2"/>
    <row r="3" spans="1:12" ht="12" customHeight="1" thickBot="1" x14ac:dyDescent="0.2">
      <c r="A3" s="170"/>
      <c r="F3" s="204" t="s">
        <v>1049</v>
      </c>
    </row>
    <row r="4" spans="1:12" ht="23.45" customHeight="1" x14ac:dyDescent="0.2">
      <c r="A4" s="1091"/>
      <c r="B4" s="1092"/>
      <c r="C4" s="205" t="s">
        <v>3700</v>
      </c>
      <c r="D4" s="205" t="s">
        <v>3701</v>
      </c>
      <c r="E4" s="205" t="s">
        <v>4333</v>
      </c>
      <c r="F4" s="246" t="s">
        <v>377</v>
      </c>
      <c r="G4" s="247"/>
      <c r="H4" s="248"/>
    </row>
    <row r="5" spans="1:12" ht="12.95" customHeight="1" x14ac:dyDescent="0.2">
      <c r="A5" s="1088" t="s">
        <v>1050</v>
      </c>
      <c r="B5" s="1089"/>
      <c r="C5" s="172">
        <f>C38</f>
        <v>281363</v>
      </c>
      <c r="D5" s="172">
        <f>D38</f>
        <v>244367.58000000002</v>
      </c>
      <c r="E5" s="172">
        <f>E38</f>
        <v>220595.05402999997</v>
      </c>
      <c r="F5" s="206">
        <f>E5/D5*100</f>
        <v>90.271816756543544</v>
      </c>
      <c r="G5" s="243"/>
      <c r="H5" s="244"/>
    </row>
    <row r="6" spans="1:12" ht="12.95" customHeight="1" x14ac:dyDescent="0.2">
      <c r="A6" s="1088" t="s">
        <v>1052</v>
      </c>
      <c r="B6" s="1089"/>
      <c r="C6" s="172">
        <f>C41</f>
        <v>0</v>
      </c>
      <c r="D6" s="172">
        <f>D41</f>
        <v>77.87</v>
      </c>
      <c r="E6" s="172">
        <f>E41</f>
        <v>0</v>
      </c>
      <c r="F6" s="206">
        <f>E6/D6*100</f>
        <v>0</v>
      </c>
      <c r="G6" s="243"/>
      <c r="H6" s="244"/>
    </row>
    <row r="7" spans="1:12" ht="12.95" customHeight="1" x14ac:dyDescent="0.2">
      <c r="A7" s="1088" t="s">
        <v>1053</v>
      </c>
      <c r="B7" s="1089"/>
      <c r="C7" s="172">
        <f>C47</f>
        <v>57819</v>
      </c>
      <c r="D7" s="172">
        <f>D47</f>
        <v>7703.91</v>
      </c>
      <c r="E7" s="172">
        <f>E47</f>
        <v>6394.4798600000004</v>
      </c>
      <c r="F7" s="206">
        <f>E7/D7*100</f>
        <v>83.003044687697553</v>
      </c>
      <c r="G7" s="243"/>
      <c r="H7" s="244"/>
    </row>
    <row r="8" spans="1:12" s="170" customFormat="1" ht="13.5" customHeight="1" thickBot="1" x14ac:dyDescent="0.25">
      <c r="A8" s="1093" t="s">
        <v>429</v>
      </c>
      <c r="B8" s="1094"/>
      <c r="C8" s="207">
        <f>SUM(C5:C7)</f>
        <v>339182</v>
      </c>
      <c r="D8" s="207">
        <f>SUM(D5:D7)</f>
        <v>252149.36000000002</v>
      </c>
      <c r="E8" s="207">
        <f>SUM(E5:E7)</f>
        <v>226989.53388999996</v>
      </c>
      <c r="F8" s="208">
        <f>E8/D8*100</f>
        <v>90.021856049922135</v>
      </c>
      <c r="G8" s="243"/>
      <c r="H8" s="244"/>
      <c r="I8" s="583"/>
      <c r="J8" s="583"/>
    </row>
    <row r="9" spans="1:12" s="212" customFormat="1" ht="10.5" customHeight="1" x14ac:dyDescent="0.2">
      <c r="A9" s="170"/>
      <c r="B9" s="209"/>
      <c r="C9" s="210"/>
      <c r="D9" s="210"/>
      <c r="E9" s="210"/>
      <c r="F9" s="211"/>
      <c r="G9" s="199"/>
      <c r="H9" s="203"/>
      <c r="I9" s="170"/>
      <c r="J9" s="170"/>
      <c r="K9" s="170"/>
    </row>
    <row r="10" spans="1:12" s="212" customFormat="1" ht="10.5" customHeight="1" x14ac:dyDescent="0.2">
      <c r="A10" s="170"/>
      <c r="B10" s="209"/>
      <c r="C10" s="210"/>
      <c r="D10" s="210"/>
      <c r="E10" s="210"/>
      <c r="F10" s="210"/>
      <c r="G10" s="199"/>
      <c r="H10" s="203"/>
      <c r="I10" s="170"/>
      <c r="J10" s="170"/>
      <c r="K10" s="170"/>
    </row>
    <row r="11" spans="1:12" s="212" customFormat="1" ht="10.5" customHeight="1" thickBot="1" x14ac:dyDescent="0.2">
      <c r="A11" s="170"/>
      <c r="B11" s="209"/>
      <c r="C11" s="210"/>
      <c r="D11" s="210"/>
      <c r="E11" s="210"/>
      <c r="F11" s="211"/>
      <c r="G11" s="199"/>
      <c r="H11" s="204" t="s">
        <v>1049</v>
      </c>
      <c r="I11" s="170"/>
      <c r="J11" s="170"/>
      <c r="K11" s="170"/>
    </row>
    <row r="12" spans="1:12" ht="28.5" customHeight="1" thickBot="1" x14ac:dyDescent="0.25">
      <c r="A12" s="213" t="s">
        <v>1054</v>
      </c>
      <c r="B12" s="214" t="s">
        <v>792</v>
      </c>
      <c r="C12" s="215" t="s">
        <v>3700</v>
      </c>
      <c r="D12" s="215" t="s">
        <v>3701</v>
      </c>
      <c r="E12" s="215" t="s">
        <v>4333</v>
      </c>
      <c r="F12" s="215" t="s">
        <v>377</v>
      </c>
      <c r="G12" s="215" t="s">
        <v>1055</v>
      </c>
      <c r="H12" s="216" t="s">
        <v>1056</v>
      </c>
      <c r="J12" s="201"/>
      <c r="K12" s="201"/>
      <c r="L12" s="201"/>
    </row>
    <row r="13" spans="1:12" ht="15" customHeight="1" thickBot="1" x14ac:dyDescent="0.2">
      <c r="A13" s="249" t="s">
        <v>1057</v>
      </c>
      <c r="B13" s="217"/>
      <c r="C13" s="218"/>
      <c r="D13" s="218"/>
      <c r="E13" s="219"/>
      <c r="F13" s="220"/>
      <c r="G13" s="221"/>
      <c r="H13" s="222"/>
      <c r="J13" s="201"/>
      <c r="K13" s="201"/>
      <c r="L13" s="201"/>
    </row>
    <row r="14" spans="1:12" s="200" customFormat="1" ht="34.5" customHeight="1" x14ac:dyDescent="0.2">
      <c r="A14" s="250">
        <v>1</v>
      </c>
      <c r="B14" s="550" t="s">
        <v>1140</v>
      </c>
      <c r="C14" s="551">
        <v>25110</v>
      </c>
      <c r="D14" s="551">
        <v>25717.850000000006</v>
      </c>
      <c r="E14" s="551">
        <v>25167.262500000004</v>
      </c>
      <c r="F14" s="251">
        <f t="shared" ref="F14:F38" si="0">E14/D14*100</f>
        <v>97.859123138209441</v>
      </c>
      <c r="G14" s="223" t="s">
        <v>1059</v>
      </c>
      <c r="H14" s="252" t="s">
        <v>3855</v>
      </c>
      <c r="J14" s="201"/>
      <c r="K14" s="201"/>
      <c r="L14" s="201"/>
    </row>
    <row r="15" spans="1:12" s="200" customFormat="1" ht="57" customHeight="1" x14ac:dyDescent="0.2">
      <c r="A15" s="253">
        <f>A14+1</f>
        <v>2</v>
      </c>
      <c r="B15" s="550" t="s">
        <v>1141</v>
      </c>
      <c r="C15" s="551">
        <v>10000</v>
      </c>
      <c r="D15" s="551">
        <v>13274.21</v>
      </c>
      <c r="E15" s="551">
        <v>8674.6599100000003</v>
      </c>
      <c r="F15" s="224">
        <f t="shared" si="0"/>
        <v>65.349726349063346</v>
      </c>
      <c r="G15" s="552" t="s">
        <v>1059</v>
      </c>
      <c r="H15" s="254" t="s">
        <v>3856</v>
      </c>
      <c r="J15" s="201"/>
    </row>
    <row r="16" spans="1:12" s="200" customFormat="1" ht="24" customHeight="1" x14ac:dyDescent="0.2">
      <c r="A16" s="253">
        <f t="shared" ref="A16:A37" si="1">A15+1</f>
        <v>3</v>
      </c>
      <c r="B16" s="550" t="s">
        <v>1142</v>
      </c>
      <c r="C16" s="551">
        <v>10043</v>
      </c>
      <c r="D16" s="551">
        <v>6457.5</v>
      </c>
      <c r="E16" s="551">
        <v>6457.5</v>
      </c>
      <c r="F16" s="224">
        <f t="shared" si="0"/>
        <v>100</v>
      </c>
      <c r="G16" s="552" t="s">
        <v>1059</v>
      </c>
      <c r="H16" s="255" t="s">
        <v>68</v>
      </c>
      <c r="J16" s="566"/>
    </row>
    <row r="17" spans="1:12" s="200" customFormat="1" ht="24" customHeight="1" x14ac:dyDescent="0.2">
      <c r="A17" s="253">
        <f t="shared" si="1"/>
        <v>4</v>
      </c>
      <c r="B17" s="550" t="s">
        <v>3857</v>
      </c>
      <c r="C17" s="551">
        <v>3600</v>
      </c>
      <c r="D17" s="551">
        <v>2603.44</v>
      </c>
      <c r="E17" s="551">
        <v>2603.44</v>
      </c>
      <c r="F17" s="224">
        <f t="shared" si="0"/>
        <v>100</v>
      </c>
      <c r="G17" s="552" t="s">
        <v>1059</v>
      </c>
      <c r="H17" s="255" t="s">
        <v>68</v>
      </c>
      <c r="J17" s="566"/>
    </row>
    <row r="18" spans="1:12" s="200" customFormat="1" ht="67.5" customHeight="1" x14ac:dyDescent="0.2">
      <c r="A18" s="253">
        <f t="shared" si="1"/>
        <v>5</v>
      </c>
      <c r="B18" s="550" t="s">
        <v>1143</v>
      </c>
      <c r="C18" s="551">
        <v>11389</v>
      </c>
      <c r="D18" s="551">
        <v>9945.92</v>
      </c>
      <c r="E18" s="551">
        <v>9478.3182400000005</v>
      </c>
      <c r="F18" s="224">
        <f t="shared" si="0"/>
        <v>95.298556996235646</v>
      </c>
      <c r="G18" s="552" t="s">
        <v>1059</v>
      </c>
      <c r="H18" s="255" t="s">
        <v>3858</v>
      </c>
      <c r="J18" s="566"/>
      <c r="L18" s="241"/>
    </row>
    <row r="19" spans="1:12" s="200" customFormat="1" ht="67.5" customHeight="1" x14ac:dyDescent="0.2">
      <c r="A19" s="253">
        <f t="shared" si="1"/>
        <v>6</v>
      </c>
      <c r="B19" s="550" t="s">
        <v>1144</v>
      </c>
      <c r="C19" s="551">
        <v>20063</v>
      </c>
      <c r="D19" s="551">
        <v>15164.68</v>
      </c>
      <c r="E19" s="551">
        <v>5083.272289999999</v>
      </c>
      <c r="F19" s="224">
        <f t="shared" si="0"/>
        <v>33.520471846422076</v>
      </c>
      <c r="G19" s="552" t="s">
        <v>1062</v>
      </c>
      <c r="H19" s="255" t="s">
        <v>3859</v>
      </c>
      <c r="J19" s="566"/>
      <c r="L19" s="566"/>
    </row>
    <row r="20" spans="1:12" s="200" customFormat="1" ht="45" customHeight="1" x14ac:dyDescent="0.2">
      <c r="A20" s="253">
        <f t="shared" si="1"/>
        <v>7</v>
      </c>
      <c r="B20" s="550" t="s">
        <v>1145</v>
      </c>
      <c r="C20" s="551">
        <v>4978</v>
      </c>
      <c r="D20" s="551">
        <v>3733.4999999999995</v>
      </c>
      <c r="E20" s="551">
        <v>3525.1105199999997</v>
      </c>
      <c r="F20" s="224">
        <f t="shared" si="0"/>
        <v>94.418388107673763</v>
      </c>
      <c r="G20" s="552" t="s">
        <v>1059</v>
      </c>
      <c r="H20" s="555" t="s">
        <v>3860</v>
      </c>
      <c r="J20" s="566"/>
    </row>
    <row r="21" spans="1:12" s="257" customFormat="1" ht="45" customHeight="1" x14ac:dyDescent="0.2">
      <c r="A21" s="253">
        <f t="shared" si="1"/>
        <v>8</v>
      </c>
      <c r="B21" s="550" t="s">
        <v>1146</v>
      </c>
      <c r="C21" s="551">
        <v>5191</v>
      </c>
      <c r="D21" s="551">
        <v>3507.4700000000003</v>
      </c>
      <c r="E21" s="551">
        <v>921.26459</v>
      </c>
      <c r="F21" s="224">
        <f t="shared" si="0"/>
        <v>26.265786735168085</v>
      </c>
      <c r="G21" s="256" t="s">
        <v>1062</v>
      </c>
      <c r="H21" s="255" t="s">
        <v>3861</v>
      </c>
      <c r="I21" s="166"/>
      <c r="J21" s="566"/>
      <c r="K21" s="200"/>
    </row>
    <row r="22" spans="1:12" s="257" customFormat="1" ht="57" customHeight="1" x14ac:dyDescent="0.2">
      <c r="A22" s="253">
        <f t="shared" si="1"/>
        <v>9</v>
      </c>
      <c r="B22" s="550" t="s">
        <v>1147</v>
      </c>
      <c r="C22" s="551">
        <v>1500</v>
      </c>
      <c r="D22" s="551">
        <v>1281.54</v>
      </c>
      <c r="E22" s="551">
        <v>729.03056000000004</v>
      </c>
      <c r="F22" s="224">
        <f t="shared" si="0"/>
        <v>56.887070243613159</v>
      </c>
      <c r="G22" s="256" t="s">
        <v>1059</v>
      </c>
      <c r="H22" s="254" t="s">
        <v>3862</v>
      </c>
      <c r="I22" s="200"/>
      <c r="J22" s="566"/>
      <c r="K22" s="200"/>
    </row>
    <row r="23" spans="1:12" s="257" customFormat="1" ht="15" customHeight="1" x14ac:dyDescent="0.2">
      <c r="A23" s="253">
        <f t="shared" si="1"/>
        <v>10</v>
      </c>
      <c r="B23" s="550" t="s">
        <v>1149</v>
      </c>
      <c r="C23" s="551">
        <v>100000</v>
      </c>
      <c r="D23" s="551">
        <v>93551.78</v>
      </c>
      <c r="E23" s="551">
        <v>93551.78250999999</v>
      </c>
      <c r="F23" s="224">
        <f t="shared" si="0"/>
        <v>100.00000268300613</v>
      </c>
      <c r="G23" s="552" t="s">
        <v>1062</v>
      </c>
      <c r="H23" s="255" t="s">
        <v>68</v>
      </c>
      <c r="I23" s="200"/>
      <c r="J23" s="566"/>
      <c r="K23" s="200"/>
    </row>
    <row r="24" spans="1:12" s="200" customFormat="1" ht="67.5" customHeight="1" x14ac:dyDescent="0.2">
      <c r="A24" s="253">
        <f t="shared" si="1"/>
        <v>11</v>
      </c>
      <c r="B24" s="550" t="s">
        <v>605</v>
      </c>
      <c r="C24" s="551">
        <v>20000</v>
      </c>
      <c r="D24" s="551">
        <v>15059.640000000001</v>
      </c>
      <c r="E24" s="551">
        <v>12585.520319999998</v>
      </c>
      <c r="F24" s="224">
        <f t="shared" si="0"/>
        <v>83.571189749555742</v>
      </c>
      <c r="G24" s="256" t="s">
        <v>1059</v>
      </c>
      <c r="H24" s="567" t="s">
        <v>3863</v>
      </c>
      <c r="J24" s="566"/>
    </row>
    <row r="25" spans="1:12" s="200" customFormat="1" ht="34.5" customHeight="1" x14ac:dyDescent="0.2">
      <c r="A25" s="253">
        <f t="shared" si="1"/>
        <v>12</v>
      </c>
      <c r="B25" s="258" t="s">
        <v>1151</v>
      </c>
      <c r="C25" s="551">
        <v>15000</v>
      </c>
      <c r="D25" s="551">
        <v>17474.93</v>
      </c>
      <c r="E25" s="551">
        <v>16172.158200000002</v>
      </c>
      <c r="F25" s="224">
        <f t="shared" si="0"/>
        <v>92.544909765017664</v>
      </c>
      <c r="G25" s="256" t="s">
        <v>1059</v>
      </c>
      <c r="H25" s="557" t="s">
        <v>3864</v>
      </c>
      <c r="J25" s="566"/>
      <c r="K25" s="241"/>
    </row>
    <row r="26" spans="1:12" s="257" customFormat="1" ht="67.5" customHeight="1" x14ac:dyDescent="0.2">
      <c r="A26" s="253">
        <f t="shared" si="1"/>
        <v>13</v>
      </c>
      <c r="B26" s="258" t="s">
        <v>1152</v>
      </c>
      <c r="C26" s="551">
        <v>525</v>
      </c>
      <c r="D26" s="551">
        <v>0</v>
      </c>
      <c r="E26" s="551">
        <v>0</v>
      </c>
      <c r="F26" s="224" t="s">
        <v>188</v>
      </c>
      <c r="G26" s="256" t="s">
        <v>1059</v>
      </c>
      <c r="H26" s="557" t="s">
        <v>3865</v>
      </c>
      <c r="I26" s="200"/>
      <c r="J26" s="566"/>
      <c r="K26" s="200"/>
    </row>
    <row r="27" spans="1:12" s="257" customFormat="1" ht="24" customHeight="1" x14ac:dyDescent="0.2">
      <c r="A27" s="253">
        <f t="shared" si="1"/>
        <v>14</v>
      </c>
      <c r="B27" s="258" t="s">
        <v>1153</v>
      </c>
      <c r="C27" s="551">
        <v>5000</v>
      </c>
      <c r="D27" s="551">
        <v>5000</v>
      </c>
      <c r="E27" s="551">
        <v>5000</v>
      </c>
      <c r="F27" s="224">
        <f t="shared" si="0"/>
        <v>100</v>
      </c>
      <c r="G27" s="256" t="s">
        <v>1059</v>
      </c>
      <c r="H27" s="557" t="s">
        <v>68</v>
      </c>
      <c r="I27" s="200"/>
      <c r="J27" s="566"/>
      <c r="K27" s="200"/>
    </row>
    <row r="28" spans="1:12" s="200" customFormat="1" ht="15" customHeight="1" x14ac:dyDescent="0.2">
      <c r="A28" s="253">
        <f t="shared" si="1"/>
        <v>15</v>
      </c>
      <c r="B28" s="579" t="s">
        <v>1154</v>
      </c>
      <c r="C28" s="551">
        <v>4000</v>
      </c>
      <c r="D28" s="551">
        <v>4000</v>
      </c>
      <c r="E28" s="551">
        <v>4000</v>
      </c>
      <c r="F28" s="224">
        <f t="shared" si="0"/>
        <v>100</v>
      </c>
      <c r="G28" s="256" t="s">
        <v>1059</v>
      </c>
      <c r="H28" s="255" t="s">
        <v>68</v>
      </c>
      <c r="J28" s="566"/>
    </row>
    <row r="29" spans="1:12" s="257" customFormat="1" ht="24" customHeight="1" x14ac:dyDescent="0.2">
      <c r="A29" s="253">
        <f t="shared" si="1"/>
        <v>16</v>
      </c>
      <c r="B29" s="550" t="s">
        <v>615</v>
      </c>
      <c r="C29" s="551">
        <v>10150</v>
      </c>
      <c r="D29" s="551">
        <v>11650</v>
      </c>
      <c r="E29" s="551">
        <v>11650</v>
      </c>
      <c r="F29" s="224">
        <f t="shared" si="0"/>
        <v>100</v>
      </c>
      <c r="G29" s="256" t="s">
        <v>1059</v>
      </c>
      <c r="H29" s="255" t="s">
        <v>68</v>
      </c>
      <c r="I29" s="200"/>
      <c r="J29" s="566"/>
      <c r="K29" s="200"/>
    </row>
    <row r="30" spans="1:12" s="257" customFormat="1" ht="24" customHeight="1" x14ac:dyDescent="0.2">
      <c r="A30" s="253">
        <f t="shared" si="1"/>
        <v>17</v>
      </c>
      <c r="B30" s="550" t="s">
        <v>1155</v>
      </c>
      <c r="C30" s="551">
        <v>4800</v>
      </c>
      <c r="D30" s="551">
        <v>4800</v>
      </c>
      <c r="E30" s="551">
        <v>4800</v>
      </c>
      <c r="F30" s="224">
        <f t="shared" si="0"/>
        <v>100</v>
      </c>
      <c r="G30" s="256" t="s">
        <v>1059</v>
      </c>
      <c r="H30" s="255" t="s">
        <v>68</v>
      </c>
      <c r="I30" s="200"/>
      <c r="J30" s="566"/>
      <c r="K30" s="200"/>
    </row>
    <row r="31" spans="1:12" s="200" customFormat="1" ht="24" customHeight="1" x14ac:dyDescent="0.2">
      <c r="A31" s="253">
        <f t="shared" si="1"/>
        <v>18</v>
      </c>
      <c r="B31" s="575" t="s">
        <v>1156</v>
      </c>
      <c r="C31" s="225">
        <v>10550</v>
      </c>
      <c r="D31" s="225">
        <v>9762.44</v>
      </c>
      <c r="E31" s="225">
        <v>8935.5583900000001</v>
      </c>
      <c r="F31" s="224">
        <f t="shared" si="0"/>
        <v>91.529969864091356</v>
      </c>
      <c r="G31" s="256" t="s">
        <v>1059</v>
      </c>
      <c r="H31" s="567" t="s">
        <v>3866</v>
      </c>
      <c r="J31" s="566"/>
    </row>
    <row r="32" spans="1:12" s="200" customFormat="1" ht="24" customHeight="1" x14ac:dyDescent="0.2">
      <c r="A32" s="253">
        <f t="shared" si="1"/>
        <v>19</v>
      </c>
      <c r="B32" s="268" t="s">
        <v>1157</v>
      </c>
      <c r="C32" s="225">
        <v>864</v>
      </c>
      <c r="D32" s="225">
        <v>813.12</v>
      </c>
      <c r="E32" s="225">
        <v>813.12</v>
      </c>
      <c r="F32" s="224">
        <f t="shared" si="0"/>
        <v>100</v>
      </c>
      <c r="G32" s="256" t="s">
        <v>1059</v>
      </c>
      <c r="H32" s="255" t="s">
        <v>68</v>
      </c>
      <c r="J32" s="566"/>
    </row>
    <row r="33" spans="1:11" s="200" customFormat="1" ht="57" customHeight="1" x14ac:dyDescent="0.2">
      <c r="A33" s="253">
        <f t="shared" si="1"/>
        <v>20</v>
      </c>
      <c r="B33" s="259" t="s">
        <v>603</v>
      </c>
      <c r="C33" s="225">
        <v>18000</v>
      </c>
      <c r="D33" s="225">
        <v>194.06</v>
      </c>
      <c r="E33" s="225">
        <v>194.06100000000001</v>
      </c>
      <c r="F33" s="224">
        <f t="shared" si="0"/>
        <v>100.00051530454499</v>
      </c>
      <c r="G33" s="256" t="s">
        <v>1059</v>
      </c>
      <c r="H33" s="557" t="s">
        <v>3867</v>
      </c>
      <c r="J33" s="566"/>
    </row>
    <row r="34" spans="1:11" s="200" customFormat="1" ht="57" customHeight="1" x14ac:dyDescent="0.2">
      <c r="A34" s="253">
        <f t="shared" si="1"/>
        <v>21</v>
      </c>
      <c r="B34" s="259" t="s">
        <v>1158</v>
      </c>
      <c r="C34" s="225">
        <v>600</v>
      </c>
      <c r="D34" s="225">
        <v>260</v>
      </c>
      <c r="E34" s="225">
        <v>191.5</v>
      </c>
      <c r="F34" s="224">
        <f t="shared" si="0"/>
        <v>73.65384615384616</v>
      </c>
      <c r="G34" s="256" t="s">
        <v>1059</v>
      </c>
      <c r="H34" s="255" t="s">
        <v>3868</v>
      </c>
      <c r="J34" s="566"/>
    </row>
    <row r="35" spans="1:11" s="257" customFormat="1" ht="15" customHeight="1" x14ac:dyDescent="0.2">
      <c r="A35" s="253">
        <f t="shared" si="1"/>
        <v>22</v>
      </c>
      <c r="B35" s="550" t="s">
        <v>1148</v>
      </c>
      <c r="C35" s="551">
        <v>0</v>
      </c>
      <c r="D35" s="551">
        <v>11.5</v>
      </c>
      <c r="E35" s="551">
        <v>11.494999999999999</v>
      </c>
      <c r="F35" s="224">
        <f t="shared" si="0"/>
        <v>99.956521739130437</v>
      </c>
      <c r="G35" s="256" t="s">
        <v>1072</v>
      </c>
      <c r="H35" s="255" t="s">
        <v>68</v>
      </c>
      <c r="I35" s="200"/>
      <c r="J35" s="566"/>
      <c r="K35" s="200"/>
    </row>
    <row r="36" spans="1:11" s="257" customFormat="1" ht="34.5" customHeight="1" x14ac:dyDescent="0.2">
      <c r="A36" s="253">
        <f t="shared" si="1"/>
        <v>23</v>
      </c>
      <c r="B36" s="550" t="s">
        <v>1150</v>
      </c>
      <c r="C36" s="551">
        <v>0</v>
      </c>
      <c r="D36" s="551">
        <v>54</v>
      </c>
      <c r="E36" s="551">
        <v>0</v>
      </c>
      <c r="F36" s="224">
        <f t="shared" si="0"/>
        <v>0</v>
      </c>
      <c r="G36" s="256" t="s">
        <v>1062</v>
      </c>
      <c r="H36" s="255" t="s">
        <v>3869</v>
      </c>
      <c r="I36" s="200"/>
      <c r="J36" s="566"/>
      <c r="K36" s="200"/>
    </row>
    <row r="37" spans="1:11" s="200" customFormat="1" ht="24" customHeight="1" x14ac:dyDescent="0.2">
      <c r="A37" s="253">
        <f t="shared" si="1"/>
        <v>24</v>
      </c>
      <c r="B37" s="259" t="s">
        <v>3870</v>
      </c>
      <c r="C37" s="225">
        <v>0</v>
      </c>
      <c r="D37" s="225">
        <v>50</v>
      </c>
      <c r="E37" s="225">
        <v>50</v>
      </c>
      <c r="F37" s="224">
        <f t="shared" si="0"/>
        <v>100</v>
      </c>
      <c r="G37" s="256" t="s">
        <v>1072</v>
      </c>
      <c r="H37" s="255" t="s">
        <v>68</v>
      </c>
      <c r="J37" s="566"/>
    </row>
    <row r="38" spans="1:11" s="209" customFormat="1" ht="13.5" customHeight="1" thickBot="1" x14ac:dyDescent="0.25">
      <c r="A38" s="1095" t="s">
        <v>429</v>
      </c>
      <c r="B38" s="1096"/>
      <c r="C38" s="226">
        <f>SUM(C14:C37)</f>
        <v>281363</v>
      </c>
      <c r="D38" s="226">
        <f>SUM(D14:D37)</f>
        <v>244367.58000000002</v>
      </c>
      <c r="E38" s="226">
        <f>SUM(E14:E37)</f>
        <v>220595.05402999997</v>
      </c>
      <c r="F38" s="227">
        <f t="shared" si="0"/>
        <v>90.271816756543544</v>
      </c>
      <c r="G38" s="228"/>
      <c r="H38" s="260"/>
      <c r="J38" s="566"/>
    </row>
    <row r="39" spans="1:11" ht="18" customHeight="1" thickBot="1" x14ac:dyDescent="0.2">
      <c r="A39" s="261" t="s">
        <v>1082</v>
      </c>
      <c r="B39" s="584"/>
      <c r="C39" s="233"/>
      <c r="D39" s="233"/>
      <c r="E39" s="234"/>
      <c r="F39" s="235"/>
      <c r="G39" s="262"/>
      <c r="H39" s="263"/>
    </row>
    <row r="40" spans="1:11" s="200" customFormat="1" ht="24" customHeight="1" x14ac:dyDescent="0.2">
      <c r="A40" s="561">
        <f>A37+1</f>
        <v>25</v>
      </c>
      <c r="B40" s="550" t="s">
        <v>3871</v>
      </c>
      <c r="C40" s="551">
        <v>0</v>
      </c>
      <c r="D40" s="551">
        <v>77.87</v>
      </c>
      <c r="E40" s="551">
        <v>0</v>
      </c>
      <c r="F40" s="224">
        <f>E40/D40*100</f>
        <v>0</v>
      </c>
      <c r="G40" s="564" t="s">
        <v>1072</v>
      </c>
      <c r="H40" s="567" t="s">
        <v>3872</v>
      </c>
    </row>
    <row r="41" spans="1:11" s="200" customFormat="1" ht="13.5" customHeight="1" thickBot="1" x14ac:dyDescent="0.25">
      <c r="A41" s="1095" t="s">
        <v>429</v>
      </c>
      <c r="B41" s="1096"/>
      <c r="C41" s="226">
        <f>SUM(C40:C40)</f>
        <v>0</v>
      </c>
      <c r="D41" s="226">
        <f>SUM(D40:D40)</f>
        <v>77.87</v>
      </c>
      <c r="E41" s="226">
        <f>SUM(E40:E40)</f>
        <v>0</v>
      </c>
      <c r="F41" s="239">
        <f>E41/D41*100</f>
        <v>0</v>
      </c>
      <c r="G41" s="228"/>
      <c r="H41" s="240"/>
    </row>
    <row r="42" spans="1:11" ht="18" customHeight="1" thickBot="1" x14ac:dyDescent="0.2">
      <c r="A42" s="249" t="s">
        <v>1053</v>
      </c>
      <c r="B42" s="217"/>
      <c r="C42" s="218"/>
      <c r="D42" s="218"/>
      <c r="E42" s="219"/>
      <c r="F42" s="220"/>
      <c r="G42" s="221"/>
      <c r="H42" s="264"/>
    </row>
    <row r="43" spans="1:11" s="200" customFormat="1" ht="57" customHeight="1" x14ac:dyDescent="0.2">
      <c r="A43" s="561">
        <f>A40+1</f>
        <v>26</v>
      </c>
      <c r="B43" s="550" t="s">
        <v>926</v>
      </c>
      <c r="C43" s="551">
        <v>700</v>
      </c>
      <c r="D43" s="551">
        <v>1223.1399999999999</v>
      </c>
      <c r="E43" s="551">
        <v>965.11458000000005</v>
      </c>
      <c r="F43" s="224">
        <f>E43/D43*100</f>
        <v>78.904669947839182</v>
      </c>
      <c r="G43" s="564" t="s">
        <v>1062</v>
      </c>
      <c r="H43" s="567" t="s">
        <v>3873</v>
      </c>
      <c r="J43" s="241"/>
    </row>
    <row r="44" spans="1:11" s="200" customFormat="1" ht="63" x14ac:dyDescent="0.2">
      <c r="A44" s="253">
        <f t="shared" ref="A44:A46" si="2">A43+1</f>
        <v>27</v>
      </c>
      <c r="B44" s="550" t="s">
        <v>927</v>
      </c>
      <c r="C44" s="551">
        <v>418.99999999999994</v>
      </c>
      <c r="D44" s="551">
        <v>508.75</v>
      </c>
      <c r="E44" s="551">
        <v>416.11428000000006</v>
      </c>
      <c r="F44" s="224">
        <f>E44/D44*100</f>
        <v>81.791504668304682</v>
      </c>
      <c r="G44" s="236" t="s">
        <v>1062</v>
      </c>
      <c r="H44" s="255" t="s">
        <v>3874</v>
      </c>
      <c r="J44" s="241"/>
    </row>
    <row r="45" spans="1:11" s="200" customFormat="1" ht="52.5" x14ac:dyDescent="0.2">
      <c r="A45" s="253">
        <f t="shared" si="2"/>
        <v>28</v>
      </c>
      <c r="B45" s="550" t="s">
        <v>3875</v>
      </c>
      <c r="C45" s="551">
        <v>6700</v>
      </c>
      <c r="D45" s="551">
        <v>5347</v>
      </c>
      <c r="E45" s="551">
        <v>5013.2510000000002</v>
      </c>
      <c r="F45" s="224">
        <f>E45/D45*100</f>
        <v>93.758200860295489</v>
      </c>
      <c r="G45" s="236" t="s">
        <v>1062</v>
      </c>
      <c r="H45" s="567" t="s">
        <v>3876</v>
      </c>
      <c r="J45" s="241"/>
    </row>
    <row r="46" spans="1:11" s="200" customFormat="1" ht="109.5" customHeight="1" x14ac:dyDescent="0.2">
      <c r="A46" s="253">
        <f t="shared" si="2"/>
        <v>29</v>
      </c>
      <c r="B46" s="550" t="s">
        <v>1159</v>
      </c>
      <c r="C46" s="551">
        <v>50000</v>
      </c>
      <c r="D46" s="551">
        <v>625.02</v>
      </c>
      <c r="E46" s="551">
        <v>0</v>
      </c>
      <c r="F46" s="224">
        <f>E46/D46*100</f>
        <v>0</v>
      </c>
      <c r="G46" s="236" t="s">
        <v>1059</v>
      </c>
      <c r="H46" s="567" t="s">
        <v>3877</v>
      </c>
      <c r="J46" s="241"/>
    </row>
    <row r="47" spans="1:11" s="200" customFormat="1" ht="13.5" customHeight="1" thickBot="1" x14ac:dyDescent="0.25">
      <c r="A47" s="1095" t="s">
        <v>429</v>
      </c>
      <c r="B47" s="1096"/>
      <c r="C47" s="226">
        <f>SUM(C43:C46)</f>
        <v>57819</v>
      </c>
      <c r="D47" s="226">
        <f>SUM(D43:D46)</f>
        <v>7703.91</v>
      </c>
      <c r="E47" s="226">
        <f>SUM(E43:E46)</f>
        <v>6394.4798600000004</v>
      </c>
      <c r="F47" s="239">
        <f>E47/D47*100</f>
        <v>83.003044687697553</v>
      </c>
      <c r="G47" s="228"/>
      <c r="H47" s="240"/>
    </row>
    <row r="48" spans="1:11" s="245" customFormat="1" x14ac:dyDescent="0.2">
      <c r="A48" s="201"/>
      <c r="B48" s="241"/>
      <c r="C48" s="201"/>
      <c r="D48" s="201"/>
      <c r="E48" s="201"/>
      <c r="F48" s="242"/>
      <c r="G48" s="243"/>
      <c r="H48" s="244"/>
      <c r="I48" s="210"/>
      <c r="J48" s="210"/>
      <c r="K48" s="210"/>
    </row>
  </sheetData>
  <mergeCells count="9">
    <mergeCell ref="A38:B38"/>
    <mergeCell ref="A41:B41"/>
    <mergeCell ref="A47:B47"/>
    <mergeCell ref="A1:H1"/>
    <mergeCell ref="A4:B4"/>
    <mergeCell ref="A5:B5"/>
    <mergeCell ref="A6:B6"/>
    <mergeCell ref="A7:B7"/>
    <mergeCell ref="A8:B8"/>
  </mergeCells>
  <printOptions horizontalCentered="1"/>
  <pageMargins left="0.31496062992125984" right="0.31496062992125984" top="0.51181102362204722" bottom="0.43307086614173229" header="0.31496062992125984" footer="0.23622047244094491"/>
  <pageSetup paperSize="9" scale="96" firstPageNumber="284" fitToHeight="0" orientation="landscape" useFirstPageNumber="1" r:id="rId1"/>
  <headerFooter>
    <oddHeader>&amp;L&amp;"Tahoma,Kurzíva"&amp;9Závěrečný účet za rok 2020&amp;R&amp;"Tahoma,Kurzíva"&amp;9Tabulka č. 12</oddHeader>
    <oddFooter>&amp;C&amp;"Tahoma,Obyčejné"&amp;10&amp;P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7"/>
  <sheetViews>
    <sheetView showGridLines="0" topLeftCell="B1" zoomScaleNormal="100" zoomScaleSheetLayoutView="100" workbookViewId="0">
      <selection activeCell="O6" sqref="O6"/>
    </sheetView>
  </sheetViews>
  <sheetFormatPr defaultColWidth="9.140625" defaultRowHeight="12.75" x14ac:dyDescent="0.2"/>
  <cols>
    <col min="1" max="1" width="2.85546875" style="16" hidden="1" customWidth="1"/>
    <col min="2" max="2" width="10.28515625" style="16" customWidth="1"/>
    <col min="3" max="3" width="16.85546875" style="16" customWidth="1"/>
    <col min="4" max="11" width="11.7109375" style="16" customWidth="1"/>
    <col min="12" max="16384" width="9.140625" style="16"/>
  </cols>
  <sheetData>
    <row r="1" spans="2:10" x14ac:dyDescent="0.2">
      <c r="B1" s="4"/>
      <c r="C1" s="4"/>
      <c r="D1" s="4"/>
      <c r="E1" s="4"/>
      <c r="F1" s="4"/>
      <c r="G1" s="4"/>
      <c r="H1" s="4"/>
      <c r="I1" s="4"/>
      <c r="J1" s="4"/>
    </row>
    <row r="2" spans="2:10" x14ac:dyDescent="0.2">
      <c r="B2" s="4"/>
      <c r="C2" s="4"/>
      <c r="D2" s="4"/>
      <c r="E2" s="4"/>
      <c r="F2" s="4"/>
      <c r="G2" s="4"/>
      <c r="H2" s="4"/>
      <c r="I2" s="4"/>
      <c r="J2" s="4"/>
    </row>
    <row r="3" spans="2:10" x14ac:dyDescent="0.2">
      <c r="B3" s="4"/>
      <c r="C3" s="4"/>
      <c r="D3" s="4"/>
      <c r="E3" s="4"/>
      <c r="F3" s="4"/>
      <c r="G3" s="4"/>
      <c r="H3" s="4"/>
      <c r="I3" s="4"/>
      <c r="J3" s="4"/>
    </row>
    <row r="4" spans="2:10" x14ac:dyDescent="0.2">
      <c r="B4" s="4"/>
      <c r="C4" s="4"/>
      <c r="D4" s="4"/>
      <c r="E4" s="4"/>
      <c r="F4" s="4"/>
      <c r="G4" s="4"/>
      <c r="H4" s="4"/>
      <c r="I4" s="4"/>
      <c r="J4" s="4"/>
    </row>
    <row r="5" spans="2:10" x14ac:dyDescent="0.2">
      <c r="B5" s="4"/>
      <c r="C5" s="4"/>
      <c r="D5" s="4"/>
      <c r="E5" s="4"/>
      <c r="F5" s="4"/>
      <c r="G5" s="4"/>
      <c r="H5" s="4"/>
      <c r="I5" s="4"/>
      <c r="J5" s="4"/>
    </row>
    <row r="6" spans="2:10" x14ac:dyDescent="0.2">
      <c r="B6" s="4"/>
      <c r="C6" s="4"/>
      <c r="D6" s="4"/>
      <c r="E6" s="4"/>
      <c r="F6" s="4"/>
      <c r="G6" s="4"/>
      <c r="H6" s="4"/>
      <c r="I6" s="4"/>
      <c r="J6" s="4"/>
    </row>
    <row r="7" spans="2:10" x14ac:dyDescent="0.2">
      <c r="B7" s="4"/>
      <c r="C7" s="4"/>
      <c r="D7" s="4"/>
      <c r="E7" s="4"/>
      <c r="F7" s="4"/>
      <c r="G7" s="4"/>
      <c r="H7" s="4"/>
      <c r="I7" s="4"/>
      <c r="J7" s="4"/>
    </row>
    <row r="8" spans="2:10" ht="34.5" customHeight="1" x14ac:dyDescent="0.2">
      <c r="B8" s="4"/>
      <c r="C8" s="4"/>
      <c r="D8" s="4"/>
      <c r="E8" s="4"/>
      <c r="F8" s="4"/>
      <c r="G8" s="4"/>
      <c r="H8" s="4"/>
      <c r="I8" s="4"/>
      <c r="J8" s="4"/>
    </row>
    <row r="9" spans="2:10" x14ac:dyDescent="0.2">
      <c r="B9" s="4"/>
      <c r="C9" s="4"/>
      <c r="D9" s="4"/>
      <c r="E9" s="4"/>
      <c r="F9" s="4"/>
      <c r="G9" s="4"/>
      <c r="H9" s="4"/>
      <c r="I9" s="4"/>
      <c r="J9" s="4"/>
    </row>
    <row r="10" spans="2:10" x14ac:dyDescent="0.2">
      <c r="B10" s="4"/>
      <c r="C10" s="4"/>
      <c r="D10" s="4"/>
      <c r="E10" s="4"/>
      <c r="F10" s="4"/>
      <c r="G10" s="4"/>
      <c r="H10" s="4"/>
      <c r="I10" s="4"/>
      <c r="J10" s="4"/>
    </row>
    <row r="11" spans="2:10" x14ac:dyDescent="0.2">
      <c r="B11" s="4"/>
      <c r="C11" s="4"/>
      <c r="D11" s="4"/>
      <c r="E11" s="4"/>
      <c r="F11" s="4"/>
      <c r="G11" s="4"/>
      <c r="H11" s="4"/>
      <c r="I11" s="4"/>
      <c r="J11" s="4"/>
    </row>
    <row r="12" spans="2:10" x14ac:dyDescent="0.2">
      <c r="B12" s="4"/>
      <c r="C12" s="4"/>
      <c r="D12" s="4"/>
      <c r="E12" s="4"/>
      <c r="F12" s="4"/>
      <c r="G12" s="4"/>
      <c r="H12" s="4"/>
      <c r="I12" s="4"/>
      <c r="J12" s="4"/>
    </row>
    <row r="13" spans="2:10" x14ac:dyDescent="0.2">
      <c r="B13" s="4"/>
      <c r="C13" s="4"/>
      <c r="D13" s="4"/>
      <c r="E13" s="4"/>
      <c r="F13" s="4"/>
      <c r="G13" s="4"/>
      <c r="H13" s="4"/>
      <c r="I13" s="4"/>
      <c r="J13" s="4"/>
    </row>
    <row r="19" spans="2:10" x14ac:dyDescent="0.2">
      <c r="B19" s="4"/>
      <c r="C19" s="4"/>
      <c r="D19" s="4"/>
      <c r="E19" s="4"/>
      <c r="F19" s="4"/>
      <c r="G19" s="4"/>
      <c r="H19" s="4"/>
      <c r="I19" s="4"/>
      <c r="J19" s="4"/>
    </row>
    <row r="20" spans="2:10" x14ac:dyDescent="0.2">
      <c r="B20" s="4"/>
      <c r="C20" s="4"/>
      <c r="D20" s="4"/>
      <c r="E20" s="4"/>
      <c r="F20" s="4"/>
      <c r="G20" s="4"/>
      <c r="H20" s="4"/>
      <c r="I20" s="4"/>
      <c r="J20" s="4"/>
    </row>
    <row r="21" spans="2:10" x14ac:dyDescent="0.2">
      <c r="B21" s="4"/>
      <c r="C21" s="4"/>
      <c r="D21" s="4"/>
      <c r="E21" s="4"/>
      <c r="F21" s="4"/>
      <c r="G21" s="4"/>
      <c r="H21" s="4"/>
      <c r="I21" s="4"/>
      <c r="J21" s="4"/>
    </row>
    <row r="22" spans="2:10" x14ac:dyDescent="0.2">
      <c r="B22" s="4"/>
      <c r="C22" s="4"/>
      <c r="D22" s="4"/>
      <c r="E22" s="4"/>
      <c r="F22" s="4"/>
      <c r="G22" s="4"/>
      <c r="H22" s="4"/>
      <c r="I22" s="4"/>
      <c r="J22" s="4"/>
    </row>
    <row r="23" spans="2:10" x14ac:dyDescent="0.2">
      <c r="B23" s="4"/>
      <c r="C23" s="4"/>
      <c r="D23" s="4"/>
      <c r="E23" s="4"/>
      <c r="F23" s="4"/>
      <c r="G23" s="4"/>
      <c r="H23" s="4"/>
      <c r="I23" s="4"/>
      <c r="J23" s="4"/>
    </row>
    <row r="24" spans="2:10" x14ac:dyDescent="0.2">
      <c r="B24" s="4"/>
      <c r="C24" s="4"/>
      <c r="D24" s="4"/>
      <c r="E24" s="4"/>
      <c r="F24" s="4"/>
      <c r="G24" s="4"/>
      <c r="H24" s="4"/>
      <c r="I24" s="4"/>
      <c r="J24" s="4"/>
    </row>
    <row r="25" spans="2:10" x14ac:dyDescent="0.2">
      <c r="B25" s="4"/>
      <c r="C25" s="4"/>
      <c r="D25" s="4"/>
      <c r="E25" s="4"/>
      <c r="F25" s="4"/>
      <c r="G25" s="4"/>
      <c r="H25" s="4"/>
      <c r="I25" s="4"/>
      <c r="J25" s="4"/>
    </row>
    <row r="26" spans="2:10" x14ac:dyDescent="0.2">
      <c r="B26" s="4"/>
      <c r="C26" s="4"/>
      <c r="D26" s="4"/>
      <c r="E26" s="4"/>
      <c r="F26" s="4"/>
      <c r="G26" s="4"/>
      <c r="H26" s="4"/>
      <c r="I26" s="4"/>
      <c r="J26" s="4"/>
    </row>
    <row r="27" spans="2:10" x14ac:dyDescent="0.2">
      <c r="B27" s="4"/>
      <c r="C27" s="4"/>
      <c r="D27" s="4"/>
      <c r="E27" s="4"/>
      <c r="F27" s="4"/>
      <c r="G27" s="4"/>
      <c r="H27" s="4"/>
      <c r="I27" s="4"/>
      <c r="J27" s="4"/>
    </row>
    <row r="28" spans="2:10" x14ac:dyDescent="0.2">
      <c r="B28" s="4"/>
      <c r="C28" s="4"/>
      <c r="D28" s="4"/>
      <c r="E28" s="4"/>
      <c r="F28" s="4"/>
      <c r="G28" s="4"/>
      <c r="H28" s="4"/>
      <c r="I28" s="4"/>
      <c r="J28" s="4"/>
    </row>
    <row r="29" spans="2:10" x14ac:dyDescent="0.2">
      <c r="B29" s="4"/>
      <c r="C29" s="4"/>
      <c r="D29" s="4"/>
      <c r="E29" s="4"/>
      <c r="F29" s="4"/>
      <c r="G29" s="4"/>
      <c r="H29" s="4"/>
      <c r="I29" s="4"/>
      <c r="J29" s="4"/>
    </row>
    <row r="30" spans="2:10" x14ac:dyDescent="0.2">
      <c r="B30" s="4"/>
      <c r="C30" s="4"/>
      <c r="D30" s="4"/>
      <c r="E30" s="4"/>
      <c r="F30" s="4"/>
      <c r="G30" s="4"/>
      <c r="H30" s="4"/>
      <c r="I30" s="4"/>
      <c r="J30" s="4"/>
    </row>
    <row r="31" spans="2:10" x14ac:dyDescent="0.2">
      <c r="B31" s="4"/>
      <c r="C31" s="4"/>
      <c r="D31" s="4"/>
      <c r="E31" s="4"/>
      <c r="F31" s="4"/>
      <c r="G31" s="4"/>
      <c r="H31" s="4"/>
      <c r="I31" s="4"/>
      <c r="J31" s="4"/>
    </row>
    <row r="32" spans="2:10" ht="15" customHeight="1" thickBot="1" x14ac:dyDescent="0.25">
      <c r="C32" s="4"/>
      <c r="D32" s="5"/>
      <c r="E32" s="5"/>
      <c r="F32" s="5"/>
      <c r="G32" s="5"/>
      <c r="H32" s="5"/>
      <c r="I32" s="5" t="s">
        <v>12</v>
      </c>
    </row>
    <row r="33" spans="2:10" ht="15.75" customHeight="1" x14ac:dyDescent="0.2">
      <c r="C33" s="6"/>
      <c r="D33" s="7" t="s">
        <v>55</v>
      </c>
      <c r="E33" s="7" t="s">
        <v>56</v>
      </c>
      <c r="F33" s="7" t="s">
        <v>57</v>
      </c>
      <c r="G33" s="7" t="s">
        <v>59</v>
      </c>
      <c r="H33" s="7" t="s">
        <v>60</v>
      </c>
      <c r="I33" s="8" t="s">
        <v>3679</v>
      </c>
    </row>
    <row r="34" spans="2:10" ht="15.75" customHeight="1" x14ac:dyDescent="0.2">
      <c r="C34" s="9" t="s">
        <v>4</v>
      </c>
      <c r="D34" s="11">
        <v>16356.737999999999</v>
      </c>
      <c r="E34" s="11">
        <v>16889.752</v>
      </c>
      <c r="F34" s="11">
        <v>18636.111000000001</v>
      </c>
      <c r="G34" s="11">
        <v>21071.899700000002</v>
      </c>
      <c r="H34" s="11">
        <v>24267.163</v>
      </c>
      <c r="I34" s="12">
        <v>27856.287</v>
      </c>
    </row>
    <row r="35" spans="2:10" ht="15.75" customHeight="1" x14ac:dyDescent="0.2">
      <c r="C35" s="9" t="s">
        <v>3</v>
      </c>
      <c r="D35" s="11">
        <v>4409.991</v>
      </c>
      <c r="E35" s="11">
        <v>1192.5619999999999</v>
      </c>
      <c r="F35" s="11">
        <v>1361.5730000000001</v>
      </c>
      <c r="G35" s="11">
        <v>3075.1028999999999</v>
      </c>
      <c r="H35" s="11">
        <v>3013.68</v>
      </c>
      <c r="I35" s="12">
        <v>2762.4029999999998</v>
      </c>
    </row>
    <row r="36" spans="2:10" ht="15.75" customHeight="1" thickBot="1" x14ac:dyDescent="0.25">
      <c r="C36" s="13" t="s">
        <v>11</v>
      </c>
      <c r="D36" s="14">
        <f t="shared" ref="D36:I36" si="0">SUM(D34:D35)</f>
        <v>20766.728999999999</v>
      </c>
      <c r="E36" s="14">
        <f t="shared" si="0"/>
        <v>18082.313999999998</v>
      </c>
      <c r="F36" s="14">
        <f t="shared" si="0"/>
        <v>19997.684000000001</v>
      </c>
      <c r="G36" s="14">
        <f t="shared" si="0"/>
        <v>24147.0026</v>
      </c>
      <c r="H36" s="14">
        <f t="shared" si="0"/>
        <v>27280.843000000001</v>
      </c>
      <c r="I36" s="15">
        <f t="shared" si="0"/>
        <v>30618.69</v>
      </c>
    </row>
    <row r="37" spans="2:10" x14ac:dyDescent="0.2">
      <c r="B37" s="4"/>
      <c r="C37" s="4"/>
      <c r="D37" s="4"/>
      <c r="E37" s="4"/>
      <c r="F37" s="4"/>
      <c r="G37" s="4"/>
      <c r="H37" s="4"/>
      <c r="I37" s="4"/>
      <c r="J37" s="4"/>
    </row>
  </sheetData>
  <customSheetViews>
    <customSheetView guid="{53E72506-0B1D-4F4A-A157-6DE69D2E678D}" showPageBreaks="1" showGridLines="0" fitToPage="1" hiddenColumns="1" topLeftCell="B1">
      <selection activeCell="P11" sqref="P11"/>
      <pageMargins left="0.78740157480314965" right="0.78740157480314965" top="0.98425196850393704" bottom="0.98425196850393704" header="0.51181102362204722" footer="0.51181102362204722"/>
      <printOptions horizontalCentered="1"/>
      <pageSetup paperSize="9" scale="98" firstPageNumber="148" orientation="landscape" useFirstPageNumber="1" r:id="rId1"/>
      <headerFooter alignWithMargins="0">
        <oddHeader>&amp;L&amp;"Tahoma,Kurzíva"&amp;9Závěrečný účet za rok 2014&amp;R&amp;"Tahoma,Kurzíva"&amp;9Graf č. 2</oddHeader>
        <oddFooter>&amp;C&amp;"Tahoma,Obyčejné"&amp;P</oddFooter>
      </headerFooter>
    </customSheetView>
  </customSheetViews>
  <printOptions horizontalCentered="1"/>
  <pageMargins left="0.78740157480314965" right="0.78740157480314965" top="0.98425196850393704" bottom="0.98425196850393704" header="0.51181102362204722" footer="0.51181102362204722"/>
  <pageSetup paperSize="9" scale="94" firstPageNumber="175" orientation="landscape" useFirstPageNumber="1" r:id="rId2"/>
  <headerFooter scaleWithDoc="0" alignWithMargins="0">
    <oddHeader>&amp;L&amp;"Tahoma,Kurzíva"&amp;9Závěrečný účet za rok 2020&amp;R&amp;"Tahoma,Kurzíva"&amp;9Graf č. 2</oddHeader>
    <oddFooter>&amp;C&amp;"Tahoma,Obyčejné"&amp;P</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EB653-C453-4E34-855B-3952D5C245C5}">
  <sheetPr>
    <pageSetUpPr fitToPage="1"/>
  </sheetPr>
  <dimension ref="A1:L46"/>
  <sheetViews>
    <sheetView zoomScaleNormal="100" zoomScaleSheetLayoutView="100" workbookViewId="0">
      <selection activeCell="I3" sqref="I3"/>
    </sheetView>
  </sheetViews>
  <sheetFormatPr defaultColWidth="9.140625" defaultRowHeight="10.5" x14ac:dyDescent="0.2"/>
  <cols>
    <col min="1" max="1" width="6.42578125" style="198" customWidth="1"/>
    <col min="2" max="2" width="42.7109375" style="200" customWidth="1"/>
    <col min="3" max="4" width="13.140625" style="201" customWidth="1"/>
    <col min="5" max="5" width="13.7109375" style="198" customWidth="1"/>
    <col min="6" max="6" width="8" style="202" customWidth="1"/>
    <col min="7" max="7" width="8.7109375" style="199" customWidth="1"/>
    <col min="8" max="8" width="42.7109375" style="203" customWidth="1"/>
    <col min="9" max="9" width="9.140625" style="198"/>
    <col min="10" max="10" width="10.140625" style="198" bestFit="1" customWidth="1"/>
    <col min="11" max="16384" width="9.140625" style="198"/>
  </cols>
  <sheetData>
    <row r="1" spans="1:12" s="168" customFormat="1" ht="18" customHeight="1" x14ac:dyDescent="0.2">
      <c r="A1" s="1090" t="s">
        <v>3878</v>
      </c>
      <c r="B1" s="1090"/>
      <c r="C1" s="1090"/>
      <c r="D1" s="1090"/>
      <c r="E1" s="1090"/>
      <c r="F1" s="1090"/>
      <c r="G1" s="1090"/>
      <c r="H1" s="1090"/>
    </row>
    <row r="2" spans="1:12" ht="12" customHeight="1" x14ac:dyDescent="0.2"/>
    <row r="3" spans="1:12" ht="12" customHeight="1" thickBot="1" x14ac:dyDescent="0.2">
      <c r="A3" s="170"/>
      <c r="F3" s="204" t="s">
        <v>1049</v>
      </c>
    </row>
    <row r="4" spans="1:12" ht="23.45" customHeight="1" x14ac:dyDescent="0.2">
      <c r="A4" s="1091"/>
      <c r="B4" s="1092"/>
      <c r="C4" s="205" t="s">
        <v>3700</v>
      </c>
      <c r="D4" s="205" t="s">
        <v>3701</v>
      </c>
      <c r="E4" s="205" t="s">
        <v>4333</v>
      </c>
      <c r="F4" s="246" t="s">
        <v>377</v>
      </c>
      <c r="G4" s="247"/>
      <c r="H4" s="248"/>
    </row>
    <row r="5" spans="1:12" ht="12.95" customHeight="1" x14ac:dyDescent="0.2">
      <c r="A5" s="1088" t="s">
        <v>1050</v>
      </c>
      <c r="B5" s="1089"/>
      <c r="C5" s="171">
        <f>C32</f>
        <v>76655</v>
      </c>
      <c r="D5" s="172">
        <f>D32</f>
        <v>122504.61999999998</v>
      </c>
      <c r="E5" s="171">
        <f>E32</f>
        <v>102771.58373000003</v>
      </c>
      <c r="F5" s="206">
        <f>E5/D5*100</f>
        <v>83.892006464735815</v>
      </c>
      <c r="G5" s="243"/>
      <c r="H5" s="244"/>
    </row>
    <row r="6" spans="1:12" ht="12.95" customHeight="1" x14ac:dyDescent="0.2">
      <c r="A6" s="1088" t="s">
        <v>1051</v>
      </c>
      <c r="B6" s="1089"/>
      <c r="C6" s="172">
        <f>C35</f>
        <v>0</v>
      </c>
      <c r="D6" s="172">
        <f>D35</f>
        <v>220</v>
      </c>
      <c r="E6" s="172">
        <f>E35</f>
        <v>220</v>
      </c>
      <c r="F6" s="206">
        <f>E6/D6*100</f>
        <v>100</v>
      </c>
      <c r="G6" s="243"/>
      <c r="H6" s="244"/>
    </row>
    <row r="7" spans="1:12" ht="12.95" customHeight="1" x14ac:dyDescent="0.2">
      <c r="A7" s="1088" t="s">
        <v>1052</v>
      </c>
      <c r="B7" s="1089"/>
      <c r="C7" s="172">
        <f>C38</f>
        <v>0</v>
      </c>
      <c r="D7" s="172">
        <f>D38</f>
        <v>6381.52</v>
      </c>
      <c r="E7" s="172">
        <f>E38</f>
        <v>3682.45316</v>
      </c>
      <c r="F7" s="206">
        <f>E7/D7*100</f>
        <v>57.704953678747387</v>
      </c>
      <c r="G7" s="243"/>
      <c r="H7" s="244"/>
    </row>
    <row r="8" spans="1:12" ht="12.95" customHeight="1" x14ac:dyDescent="0.2">
      <c r="A8" s="1088" t="s">
        <v>1053</v>
      </c>
      <c r="B8" s="1089"/>
      <c r="C8" s="172">
        <f>C45</f>
        <v>3620</v>
      </c>
      <c r="D8" s="172">
        <f>D45</f>
        <v>1434.16</v>
      </c>
      <c r="E8" s="172">
        <f>E45</f>
        <v>863.1341799999999</v>
      </c>
      <c r="F8" s="206">
        <f>E8/D8*100</f>
        <v>60.183952975958043</v>
      </c>
      <c r="G8" s="243"/>
      <c r="H8" s="244"/>
    </row>
    <row r="9" spans="1:12" s="170" customFormat="1" ht="13.5" customHeight="1" thickBot="1" x14ac:dyDescent="0.25">
      <c r="A9" s="1093" t="s">
        <v>429</v>
      </c>
      <c r="B9" s="1094"/>
      <c r="C9" s="207">
        <f>SUM(C5:C8)</f>
        <v>80275</v>
      </c>
      <c r="D9" s="207">
        <f>SUM(D5:D8)</f>
        <v>130540.29999999999</v>
      </c>
      <c r="E9" s="207">
        <f>SUM(E5:E8)</f>
        <v>107537.17107000003</v>
      </c>
      <c r="F9" s="208">
        <f>E9/D9*100</f>
        <v>82.378523007837458</v>
      </c>
      <c r="G9" s="243"/>
      <c r="H9" s="244"/>
    </row>
    <row r="10" spans="1:12" s="212" customFormat="1" ht="10.5" customHeight="1" x14ac:dyDescent="0.2">
      <c r="A10" s="170"/>
      <c r="B10" s="209"/>
      <c r="C10" s="210"/>
      <c r="D10" s="210"/>
      <c r="E10" s="210"/>
      <c r="F10" s="211"/>
      <c r="G10" s="199"/>
      <c r="H10" s="244"/>
      <c r="I10" s="244"/>
      <c r="J10" s="244"/>
      <c r="K10" s="244"/>
      <c r="L10" s="244"/>
    </row>
    <row r="11" spans="1:12" s="212" customFormat="1" ht="10.5" customHeight="1" x14ac:dyDescent="0.2">
      <c r="A11" s="170"/>
      <c r="B11" s="209"/>
      <c r="C11" s="210"/>
      <c r="D11" s="210"/>
      <c r="E11" s="210"/>
      <c r="F11" s="211"/>
      <c r="G11" s="199"/>
      <c r="H11" s="203"/>
      <c r="I11" s="170"/>
      <c r="J11" s="244"/>
      <c r="K11" s="244"/>
      <c r="L11" s="244"/>
    </row>
    <row r="12" spans="1:12" s="212" customFormat="1" ht="10.5" customHeight="1" thickBot="1" x14ac:dyDescent="0.2">
      <c r="A12" s="170"/>
      <c r="B12" s="209"/>
      <c r="C12" s="210"/>
      <c r="D12" s="210"/>
      <c r="E12" s="210"/>
      <c r="F12" s="211"/>
      <c r="G12" s="199"/>
      <c r="H12" s="204" t="s">
        <v>1049</v>
      </c>
      <c r="I12" s="170"/>
      <c r="J12" s="244"/>
      <c r="K12" s="244"/>
      <c r="L12" s="244"/>
    </row>
    <row r="13" spans="1:12" ht="28.5" customHeight="1" thickBot="1" x14ac:dyDescent="0.25">
      <c r="A13" s="213" t="s">
        <v>1054</v>
      </c>
      <c r="B13" s="214" t="s">
        <v>792</v>
      </c>
      <c r="C13" s="215" t="s">
        <v>3700</v>
      </c>
      <c r="D13" s="215" t="s">
        <v>3701</v>
      </c>
      <c r="E13" s="215" t="s">
        <v>4333</v>
      </c>
      <c r="F13" s="215" t="s">
        <v>377</v>
      </c>
      <c r="G13" s="215" t="s">
        <v>1055</v>
      </c>
      <c r="H13" s="216" t="s">
        <v>1056</v>
      </c>
      <c r="J13" s="244"/>
      <c r="K13" s="244"/>
      <c r="L13" s="244"/>
    </row>
    <row r="14" spans="1:12" ht="15" customHeight="1" thickBot="1" x14ac:dyDescent="0.2">
      <c r="A14" s="249" t="s">
        <v>1057</v>
      </c>
      <c r="B14" s="217"/>
      <c r="C14" s="218"/>
      <c r="D14" s="218"/>
      <c r="E14" s="219"/>
      <c r="F14" s="220"/>
      <c r="G14" s="221"/>
      <c r="H14" s="222"/>
      <c r="J14" s="244"/>
    </row>
    <row r="15" spans="1:12" s="200" customFormat="1" ht="24" customHeight="1" x14ac:dyDescent="0.2">
      <c r="A15" s="250">
        <v>1</v>
      </c>
      <c r="B15" s="550" t="s">
        <v>1160</v>
      </c>
      <c r="C15" s="551">
        <v>2664.9999999999995</v>
      </c>
      <c r="D15" s="551">
        <v>1592.62</v>
      </c>
      <c r="E15" s="551">
        <v>1592.5260000000001</v>
      </c>
      <c r="F15" s="251">
        <f t="shared" ref="F15:F32" si="0">E15/D15*100</f>
        <v>99.994097775991776</v>
      </c>
      <c r="G15" s="223" t="s">
        <v>1062</v>
      </c>
      <c r="H15" s="252" t="s">
        <v>68</v>
      </c>
      <c r="J15" s="244"/>
    </row>
    <row r="16" spans="1:12" s="200" customFormat="1" ht="24" customHeight="1" x14ac:dyDescent="0.2">
      <c r="A16" s="253">
        <f>A15+1</f>
        <v>2</v>
      </c>
      <c r="B16" s="550" t="s">
        <v>1161</v>
      </c>
      <c r="C16" s="551">
        <v>2000</v>
      </c>
      <c r="D16" s="551">
        <v>2547.1800000000003</v>
      </c>
      <c r="E16" s="551">
        <v>2547.12518</v>
      </c>
      <c r="F16" s="224">
        <f t="shared" si="0"/>
        <v>99.997847816016133</v>
      </c>
      <c r="G16" s="552" t="s">
        <v>1059</v>
      </c>
      <c r="H16" s="254" t="s">
        <v>68</v>
      </c>
    </row>
    <row r="17" spans="1:11" s="200" customFormat="1" ht="34.5" customHeight="1" x14ac:dyDescent="0.2">
      <c r="A17" s="253">
        <f t="shared" ref="A17:A31" si="1">A16+1</f>
        <v>3</v>
      </c>
      <c r="B17" s="550" t="s">
        <v>1162</v>
      </c>
      <c r="C17" s="551">
        <v>5500</v>
      </c>
      <c r="D17" s="551">
        <v>5451.1700000000019</v>
      </c>
      <c r="E17" s="551">
        <v>5215.6649699999998</v>
      </c>
      <c r="F17" s="224">
        <f t="shared" si="0"/>
        <v>95.679734258883826</v>
      </c>
      <c r="G17" s="552" t="s">
        <v>1059</v>
      </c>
      <c r="H17" s="255" t="s">
        <v>3879</v>
      </c>
      <c r="J17" s="241"/>
    </row>
    <row r="18" spans="1:11" s="200" customFormat="1" ht="34.5" customHeight="1" x14ac:dyDescent="0.2">
      <c r="A18" s="253">
        <f t="shared" si="1"/>
        <v>4</v>
      </c>
      <c r="B18" s="550" t="s">
        <v>1163</v>
      </c>
      <c r="C18" s="551">
        <v>3000</v>
      </c>
      <c r="D18" s="551">
        <v>2056.9</v>
      </c>
      <c r="E18" s="551">
        <v>1880.8164999999999</v>
      </c>
      <c r="F18" s="224">
        <f t="shared" si="0"/>
        <v>91.439374787301276</v>
      </c>
      <c r="G18" s="552" t="s">
        <v>1059</v>
      </c>
      <c r="H18" s="255" t="s">
        <v>3880</v>
      </c>
    </row>
    <row r="19" spans="1:11" s="200" customFormat="1" ht="24" customHeight="1" x14ac:dyDescent="0.2">
      <c r="A19" s="253">
        <f t="shared" si="1"/>
        <v>5</v>
      </c>
      <c r="B19" s="550" t="s">
        <v>1164</v>
      </c>
      <c r="C19" s="551">
        <v>2160</v>
      </c>
      <c r="D19" s="551">
        <v>2160</v>
      </c>
      <c r="E19" s="551">
        <v>2160</v>
      </c>
      <c r="F19" s="224">
        <f t="shared" si="0"/>
        <v>100</v>
      </c>
      <c r="G19" s="552" t="s">
        <v>1062</v>
      </c>
      <c r="H19" s="255" t="s">
        <v>68</v>
      </c>
    </row>
    <row r="20" spans="1:11" s="200" customFormat="1" ht="57" customHeight="1" x14ac:dyDescent="0.2">
      <c r="A20" s="253">
        <f t="shared" si="1"/>
        <v>6</v>
      </c>
      <c r="B20" s="550" t="s">
        <v>1165</v>
      </c>
      <c r="C20" s="551">
        <v>1954</v>
      </c>
      <c r="D20" s="551">
        <v>19904.569999999996</v>
      </c>
      <c r="E20" s="551">
        <v>10975.783410000002</v>
      </c>
      <c r="F20" s="224">
        <f t="shared" si="0"/>
        <v>55.142027232942006</v>
      </c>
      <c r="G20" s="552" t="s">
        <v>1062</v>
      </c>
      <c r="H20" s="255" t="s">
        <v>3881</v>
      </c>
      <c r="J20" s="241"/>
    </row>
    <row r="21" spans="1:11" s="200" customFormat="1" ht="45" customHeight="1" x14ac:dyDescent="0.2">
      <c r="A21" s="253">
        <f t="shared" si="1"/>
        <v>7</v>
      </c>
      <c r="B21" s="550" t="s">
        <v>3882</v>
      </c>
      <c r="C21" s="551">
        <v>5000</v>
      </c>
      <c r="D21" s="551">
        <v>4800</v>
      </c>
      <c r="E21" s="551">
        <v>2000</v>
      </c>
      <c r="F21" s="224">
        <f t="shared" si="0"/>
        <v>41.666666666666671</v>
      </c>
      <c r="G21" s="552" t="s">
        <v>1062</v>
      </c>
      <c r="H21" s="555" t="s">
        <v>3883</v>
      </c>
    </row>
    <row r="22" spans="1:11" s="257" customFormat="1" ht="15.75" customHeight="1" x14ac:dyDescent="0.2">
      <c r="A22" s="253">
        <f t="shared" si="1"/>
        <v>8</v>
      </c>
      <c r="B22" s="550" t="s">
        <v>3884</v>
      </c>
      <c r="C22" s="551">
        <v>0</v>
      </c>
      <c r="D22" s="551">
        <v>25789.02</v>
      </c>
      <c r="E22" s="551">
        <v>25626.684690000006</v>
      </c>
      <c r="F22" s="224">
        <f t="shared" si="0"/>
        <v>99.370525479448247</v>
      </c>
      <c r="G22" s="256" t="s">
        <v>1072</v>
      </c>
      <c r="H22" s="254" t="s">
        <v>68</v>
      </c>
      <c r="I22" s="176"/>
      <c r="J22" s="200"/>
      <c r="K22" s="200"/>
    </row>
    <row r="23" spans="1:11" s="257" customFormat="1" ht="67.5" customHeight="1" x14ac:dyDescent="0.2">
      <c r="A23" s="253">
        <f t="shared" si="1"/>
        <v>9</v>
      </c>
      <c r="B23" s="550" t="s">
        <v>621</v>
      </c>
      <c r="C23" s="551">
        <v>5720</v>
      </c>
      <c r="D23" s="551">
        <v>7655.29</v>
      </c>
      <c r="E23" s="551">
        <v>5849.4133700000002</v>
      </c>
      <c r="F23" s="224">
        <f t="shared" si="0"/>
        <v>76.410082047838827</v>
      </c>
      <c r="G23" s="552" t="s">
        <v>1059</v>
      </c>
      <c r="H23" s="254" t="s">
        <v>3885</v>
      </c>
      <c r="I23" s="200"/>
      <c r="J23" s="241"/>
      <c r="K23" s="241"/>
    </row>
    <row r="24" spans="1:11" s="257" customFormat="1" ht="24" customHeight="1" x14ac:dyDescent="0.2">
      <c r="A24" s="253">
        <f t="shared" si="1"/>
        <v>10</v>
      </c>
      <c r="B24" s="550" t="s">
        <v>1167</v>
      </c>
      <c r="C24" s="551">
        <v>9000</v>
      </c>
      <c r="D24" s="551">
        <v>10748</v>
      </c>
      <c r="E24" s="551">
        <v>9799.98</v>
      </c>
      <c r="F24" s="224">
        <f t="shared" si="0"/>
        <v>91.179568291775212</v>
      </c>
      <c r="G24" s="552" t="s">
        <v>1059</v>
      </c>
      <c r="H24" s="255" t="s">
        <v>3886</v>
      </c>
      <c r="I24" s="200"/>
      <c r="J24" s="241"/>
      <c r="K24" s="200"/>
    </row>
    <row r="25" spans="1:11" s="200" customFormat="1" ht="63" x14ac:dyDescent="0.2">
      <c r="A25" s="253">
        <f t="shared" si="1"/>
        <v>11</v>
      </c>
      <c r="B25" s="550" t="s">
        <v>1168</v>
      </c>
      <c r="C25" s="551">
        <v>18000</v>
      </c>
      <c r="D25" s="551">
        <v>16382.720000000003</v>
      </c>
      <c r="E25" s="551">
        <v>12100.113880000001</v>
      </c>
      <c r="F25" s="224">
        <f t="shared" si="0"/>
        <v>73.85900436557543</v>
      </c>
      <c r="G25" s="256" t="s">
        <v>1059</v>
      </c>
      <c r="H25" s="567" t="s">
        <v>3887</v>
      </c>
      <c r="J25" s="241"/>
    </row>
    <row r="26" spans="1:11" s="257" customFormat="1" ht="15" customHeight="1" x14ac:dyDescent="0.2">
      <c r="A26" s="253">
        <f t="shared" si="1"/>
        <v>12</v>
      </c>
      <c r="B26" s="550" t="s">
        <v>645</v>
      </c>
      <c r="C26" s="551">
        <v>700</v>
      </c>
      <c r="D26" s="551">
        <v>770</v>
      </c>
      <c r="E26" s="551">
        <v>770</v>
      </c>
      <c r="F26" s="224">
        <f t="shared" si="0"/>
        <v>100</v>
      </c>
      <c r="G26" s="256" t="s">
        <v>1059</v>
      </c>
      <c r="H26" s="255" t="s">
        <v>68</v>
      </c>
      <c r="I26" s="200"/>
      <c r="J26" s="200"/>
      <c r="K26" s="200"/>
    </row>
    <row r="27" spans="1:11" s="200" customFormat="1" ht="24" customHeight="1" x14ac:dyDescent="0.2">
      <c r="A27" s="253">
        <f t="shared" si="1"/>
        <v>13</v>
      </c>
      <c r="B27" s="258" t="s">
        <v>620</v>
      </c>
      <c r="C27" s="551">
        <v>15000</v>
      </c>
      <c r="D27" s="551">
        <v>12300</v>
      </c>
      <c r="E27" s="551">
        <v>12289.992</v>
      </c>
      <c r="F27" s="224">
        <f t="shared" si="0"/>
        <v>99.918634146341461</v>
      </c>
      <c r="G27" s="256" t="s">
        <v>1059</v>
      </c>
      <c r="H27" s="557" t="s">
        <v>68</v>
      </c>
    </row>
    <row r="28" spans="1:11" s="257" customFormat="1" ht="24" customHeight="1" x14ac:dyDescent="0.2">
      <c r="A28" s="253">
        <f t="shared" si="1"/>
        <v>14</v>
      </c>
      <c r="B28" s="258" t="s">
        <v>644</v>
      </c>
      <c r="C28" s="551">
        <v>2000</v>
      </c>
      <c r="D28" s="551">
        <v>1922.7899999999997</v>
      </c>
      <c r="E28" s="551">
        <v>1920.9017099999996</v>
      </c>
      <c r="F28" s="224">
        <f t="shared" si="0"/>
        <v>99.90179426770473</v>
      </c>
      <c r="G28" s="256" t="s">
        <v>1059</v>
      </c>
      <c r="H28" s="557" t="s">
        <v>68</v>
      </c>
      <c r="I28" s="200"/>
      <c r="J28" s="200"/>
      <c r="K28" s="200"/>
    </row>
    <row r="29" spans="1:11" s="257" customFormat="1" ht="24" customHeight="1" x14ac:dyDescent="0.2">
      <c r="A29" s="253">
        <f t="shared" si="1"/>
        <v>15</v>
      </c>
      <c r="B29" s="258" t="s">
        <v>1169</v>
      </c>
      <c r="C29" s="551">
        <v>3216</v>
      </c>
      <c r="D29" s="551">
        <v>8134.4500000000007</v>
      </c>
      <c r="E29" s="551">
        <v>7752.67202</v>
      </c>
      <c r="F29" s="224">
        <f t="shared" si="0"/>
        <v>95.306652816109249</v>
      </c>
      <c r="G29" s="256" t="s">
        <v>1059</v>
      </c>
      <c r="H29" s="557" t="s">
        <v>3888</v>
      </c>
      <c r="I29" s="200"/>
      <c r="J29" s="200"/>
      <c r="K29" s="200"/>
    </row>
    <row r="30" spans="1:11" s="200" customFormat="1" ht="15" customHeight="1" x14ac:dyDescent="0.2">
      <c r="A30" s="253">
        <f t="shared" si="1"/>
        <v>16</v>
      </c>
      <c r="B30" s="579" t="s">
        <v>1170</v>
      </c>
      <c r="C30" s="551">
        <v>240</v>
      </c>
      <c r="D30" s="551">
        <v>127.05</v>
      </c>
      <c r="E30" s="551">
        <v>127.05</v>
      </c>
      <c r="F30" s="224">
        <f t="shared" si="0"/>
        <v>100</v>
      </c>
      <c r="G30" s="256" t="s">
        <v>1059</v>
      </c>
      <c r="H30" s="255" t="s">
        <v>68</v>
      </c>
    </row>
    <row r="31" spans="1:11" s="257" customFormat="1" ht="24" customHeight="1" x14ac:dyDescent="0.2">
      <c r="A31" s="253">
        <f t="shared" si="1"/>
        <v>17</v>
      </c>
      <c r="B31" s="550" t="s">
        <v>1166</v>
      </c>
      <c r="C31" s="551">
        <v>500</v>
      </c>
      <c r="D31" s="551">
        <v>162.86000000000001</v>
      </c>
      <c r="E31" s="551">
        <v>162.86000000000001</v>
      </c>
      <c r="F31" s="224">
        <f t="shared" si="0"/>
        <v>100</v>
      </c>
      <c r="G31" s="256" t="s">
        <v>1059</v>
      </c>
      <c r="H31" s="254" t="s">
        <v>68</v>
      </c>
      <c r="I31" s="200"/>
      <c r="J31" s="200"/>
      <c r="K31" s="200"/>
    </row>
    <row r="32" spans="1:11" s="209" customFormat="1" ht="13.5" customHeight="1" thickBot="1" x14ac:dyDescent="0.25">
      <c r="A32" s="1095" t="s">
        <v>429</v>
      </c>
      <c r="B32" s="1096"/>
      <c r="C32" s="226">
        <f>SUM(C15:C31)</f>
        <v>76655</v>
      </c>
      <c r="D32" s="226">
        <f>SUM(D15:D31)</f>
        <v>122504.61999999998</v>
      </c>
      <c r="E32" s="226">
        <f>SUM(E15:E31)</f>
        <v>102771.58373000003</v>
      </c>
      <c r="F32" s="227">
        <f t="shared" si="0"/>
        <v>83.892006464735815</v>
      </c>
      <c r="G32" s="228"/>
      <c r="H32" s="260"/>
    </row>
    <row r="33" spans="1:11" s="170" customFormat="1" ht="18" customHeight="1" thickBot="1" x14ac:dyDescent="0.2">
      <c r="A33" s="249" t="s">
        <v>1051</v>
      </c>
      <c r="B33" s="229"/>
      <c r="C33" s="230"/>
      <c r="D33" s="230"/>
      <c r="E33" s="231"/>
      <c r="F33" s="220"/>
      <c r="G33" s="221"/>
      <c r="H33" s="267"/>
      <c r="J33" s="210"/>
    </row>
    <row r="34" spans="1:11" s="200" customFormat="1" ht="24" customHeight="1" x14ac:dyDescent="0.2">
      <c r="A34" s="250">
        <f>A31+1</f>
        <v>18</v>
      </c>
      <c r="B34" s="562" t="s">
        <v>1171</v>
      </c>
      <c r="C34" s="563">
        <v>0</v>
      </c>
      <c r="D34" s="563">
        <v>220</v>
      </c>
      <c r="E34" s="563">
        <v>220</v>
      </c>
      <c r="F34" s="224">
        <f>E34/D34*100</f>
        <v>100</v>
      </c>
      <c r="G34" s="564" t="s">
        <v>1059</v>
      </c>
      <c r="H34" s="555" t="s">
        <v>68</v>
      </c>
    </row>
    <row r="35" spans="1:11" s="200" customFormat="1" ht="13.5" customHeight="1" thickBot="1" x14ac:dyDescent="0.25">
      <c r="A35" s="1095" t="s">
        <v>429</v>
      </c>
      <c r="B35" s="1096"/>
      <c r="C35" s="226">
        <f>SUM(C34:C34)</f>
        <v>0</v>
      </c>
      <c r="D35" s="226">
        <f>SUM(D34:D34)</f>
        <v>220</v>
      </c>
      <c r="E35" s="226">
        <f>SUM(E34:E34)</f>
        <v>220</v>
      </c>
      <c r="F35" s="227">
        <f>E35/D35*100</f>
        <v>100</v>
      </c>
      <c r="G35" s="228"/>
      <c r="H35" s="260"/>
    </row>
    <row r="36" spans="1:11" ht="18" customHeight="1" thickBot="1" x14ac:dyDescent="0.2">
      <c r="A36" s="261" t="s">
        <v>1082</v>
      </c>
      <c r="B36" s="232"/>
      <c r="C36" s="233"/>
      <c r="D36" s="233"/>
      <c r="E36" s="234"/>
      <c r="F36" s="235"/>
      <c r="G36" s="262"/>
      <c r="H36" s="263"/>
    </row>
    <row r="37" spans="1:11" s="200" customFormat="1" ht="34.5" customHeight="1" x14ac:dyDescent="0.2">
      <c r="A37" s="250">
        <f>A34+1</f>
        <v>19</v>
      </c>
      <c r="B37" s="550" t="s">
        <v>1044</v>
      </c>
      <c r="C37" s="551">
        <v>0</v>
      </c>
      <c r="D37" s="551">
        <v>6381.52</v>
      </c>
      <c r="E37" s="551">
        <v>3682.45316</v>
      </c>
      <c r="F37" s="224">
        <f>E37/D37*100</f>
        <v>57.704953678747387</v>
      </c>
      <c r="G37" s="564" t="s">
        <v>1062</v>
      </c>
      <c r="H37" s="567" t="s">
        <v>3889</v>
      </c>
      <c r="J37" s="241"/>
    </row>
    <row r="38" spans="1:11" s="200" customFormat="1" ht="13.5" customHeight="1" thickBot="1" x14ac:dyDescent="0.25">
      <c r="A38" s="1095" t="s">
        <v>429</v>
      </c>
      <c r="B38" s="1096"/>
      <c r="C38" s="226">
        <f>SUM(C37:C37)</f>
        <v>0</v>
      </c>
      <c r="D38" s="238">
        <f>SUM(D37:D37)</f>
        <v>6381.52</v>
      </c>
      <c r="E38" s="238">
        <f>SUM(E37:E37)</f>
        <v>3682.45316</v>
      </c>
      <c r="F38" s="239">
        <f>E38/D38*100</f>
        <v>57.704953678747387</v>
      </c>
      <c r="G38" s="228"/>
      <c r="H38" s="240"/>
    </row>
    <row r="39" spans="1:11" ht="18" customHeight="1" thickBot="1" x14ac:dyDescent="0.2">
      <c r="A39" s="249" t="s">
        <v>1053</v>
      </c>
      <c r="B39" s="217"/>
      <c r="C39" s="218"/>
      <c r="D39" s="218"/>
      <c r="E39" s="219"/>
      <c r="F39" s="220"/>
      <c r="G39" s="221"/>
      <c r="H39" s="264"/>
    </row>
    <row r="40" spans="1:11" s="200" customFormat="1" ht="21" x14ac:dyDescent="0.2">
      <c r="A40" s="250">
        <f>A37+1</f>
        <v>20</v>
      </c>
      <c r="B40" s="550" t="s">
        <v>1172</v>
      </c>
      <c r="C40" s="551">
        <v>120</v>
      </c>
      <c r="D40" s="551">
        <v>120</v>
      </c>
      <c r="E40" s="551">
        <v>94.05</v>
      </c>
      <c r="F40" s="224">
        <f t="shared" ref="F40:F45" si="2">E40/D40*100</f>
        <v>78.375</v>
      </c>
      <c r="G40" s="564" t="s">
        <v>1072</v>
      </c>
      <c r="H40" s="567" t="s">
        <v>3890</v>
      </c>
    </row>
    <row r="41" spans="1:11" s="200" customFormat="1" ht="24" customHeight="1" x14ac:dyDescent="0.2">
      <c r="A41" s="253">
        <f t="shared" ref="A41:A44" si="3">A40+1</f>
        <v>21</v>
      </c>
      <c r="B41" s="550" t="s">
        <v>3891</v>
      </c>
      <c r="C41" s="551">
        <v>200</v>
      </c>
      <c r="D41" s="551">
        <v>0</v>
      </c>
      <c r="E41" s="551">
        <v>0</v>
      </c>
      <c r="F41" s="224" t="s">
        <v>188</v>
      </c>
      <c r="G41" s="236" t="s">
        <v>1072</v>
      </c>
      <c r="H41" s="255" t="s">
        <v>3892</v>
      </c>
    </row>
    <row r="42" spans="1:11" s="200" customFormat="1" ht="24" customHeight="1" x14ac:dyDescent="0.2">
      <c r="A42" s="253">
        <f t="shared" si="3"/>
        <v>22</v>
      </c>
      <c r="B42" s="550" t="s">
        <v>3893</v>
      </c>
      <c r="C42" s="551">
        <v>300</v>
      </c>
      <c r="D42" s="551">
        <v>0</v>
      </c>
      <c r="E42" s="551">
        <v>0</v>
      </c>
      <c r="F42" s="224" t="s">
        <v>188</v>
      </c>
      <c r="G42" s="236" t="s">
        <v>1072</v>
      </c>
      <c r="H42" s="255" t="s">
        <v>3892</v>
      </c>
    </row>
    <row r="43" spans="1:11" s="200" customFormat="1" ht="24" customHeight="1" x14ac:dyDescent="0.2">
      <c r="A43" s="253">
        <f t="shared" si="3"/>
        <v>23</v>
      </c>
      <c r="B43" s="550" t="s">
        <v>3894</v>
      </c>
      <c r="C43" s="551">
        <v>2000</v>
      </c>
      <c r="D43" s="551">
        <v>0</v>
      </c>
      <c r="E43" s="551">
        <v>0</v>
      </c>
      <c r="F43" s="224" t="s">
        <v>188</v>
      </c>
      <c r="G43" s="236" t="s">
        <v>1072</v>
      </c>
      <c r="H43" s="255" t="s">
        <v>3892</v>
      </c>
    </row>
    <row r="44" spans="1:11" s="200" customFormat="1" ht="67.5" customHeight="1" x14ac:dyDescent="0.2">
      <c r="A44" s="253">
        <f t="shared" si="3"/>
        <v>24</v>
      </c>
      <c r="B44" s="550" t="s">
        <v>928</v>
      </c>
      <c r="C44" s="551">
        <v>1000</v>
      </c>
      <c r="D44" s="551">
        <v>1314.16</v>
      </c>
      <c r="E44" s="551">
        <v>769.08417999999995</v>
      </c>
      <c r="F44" s="224">
        <f t="shared" si="2"/>
        <v>58.522872405186575</v>
      </c>
      <c r="G44" s="236" t="s">
        <v>1062</v>
      </c>
      <c r="H44" s="567" t="s">
        <v>3895</v>
      </c>
    </row>
    <row r="45" spans="1:11" s="200" customFormat="1" ht="13.5" customHeight="1" thickBot="1" x14ac:dyDescent="0.25">
      <c r="A45" s="1095" t="s">
        <v>429</v>
      </c>
      <c r="B45" s="1096"/>
      <c r="C45" s="226">
        <f>SUM(C40:C44)</f>
        <v>3620</v>
      </c>
      <c r="D45" s="226">
        <f>SUM(D40:D44)</f>
        <v>1434.16</v>
      </c>
      <c r="E45" s="226">
        <f>SUM(E40:E44)</f>
        <v>863.1341799999999</v>
      </c>
      <c r="F45" s="239">
        <f t="shared" si="2"/>
        <v>60.183952975958043</v>
      </c>
      <c r="G45" s="228"/>
      <c r="H45" s="240"/>
    </row>
    <row r="46" spans="1:11" s="245" customFormat="1" x14ac:dyDescent="0.2">
      <c r="A46" s="201"/>
      <c r="B46" s="241"/>
      <c r="C46" s="201"/>
      <c r="D46" s="201"/>
      <c r="E46" s="201"/>
      <c r="F46" s="242"/>
      <c r="G46" s="243"/>
      <c r="H46" s="244"/>
      <c r="I46" s="210"/>
      <c r="J46" s="210"/>
      <c r="K46" s="210"/>
    </row>
  </sheetData>
  <mergeCells count="11">
    <mergeCell ref="A9:B9"/>
    <mergeCell ref="A32:B32"/>
    <mergeCell ref="A35:B35"/>
    <mergeCell ref="A38:B38"/>
    <mergeCell ref="A45:B45"/>
    <mergeCell ref="A8:B8"/>
    <mergeCell ref="A1:H1"/>
    <mergeCell ref="A4:B4"/>
    <mergeCell ref="A5:B5"/>
    <mergeCell ref="A6:B6"/>
    <mergeCell ref="A7:B7"/>
  </mergeCells>
  <printOptions horizontalCentered="1"/>
  <pageMargins left="0.31496062992125984" right="0.31496062992125984" top="0.51181102362204722" bottom="0.43307086614173229" header="0.31496062992125984" footer="0.23622047244094491"/>
  <pageSetup paperSize="9" scale="96" firstPageNumber="287" fitToHeight="0" orientation="landscape" useFirstPageNumber="1" r:id="rId1"/>
  <headerFooter>
    <oddHeader>&amp;L&amp;"Tahoma,Kurzíva"&amp;9Závěrečný účet za rok 2020&amp;R&amp;"Tahoma,Kurzíva"&amp;9Tabulka č. 13</oddHeader>
    <oddFooter>&amp;C&amp;"Tahoma,Obyčejné"&amp;10&amp;P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9B22-4F7A-47B8-B0FB-ED70AE814120}">
  <sheetPr>
    <pageSetUpPr fitToPage="1"/>
  </sheetPr>
  <dimension ref="A1:L129"/>
  <sheetViews>
    <sheetView zoomScaleNormal="100" zoomScaleSheetLayoutView="100" workbookViewId="0">
      <selection activeCell="I3" sqref="I3"/>
    </sheetView>
  </sheetViews>
  <sheetFormatPr defaultColWidth="9.140625" defaultRowHeight="10.5" x14ac:dyDescent="0.2"/>
  <cols>
    <col min="1" max="1" width="6.42578125" style="198" customWidth="1"/>
    <col min="2" max="2" width="42.7109375" style="200" customWidth="1"/>
    <col min="3" max="4" width="13.140625" style="201" customWidth="1"/>
    <col min="5" max="5" width="13.7109375" style="198" customWidth="1"/>
    <col min="6" max="6" width="8" style="202" customWidth="1"/>
    <col min="7" max="7" width="8.7109375" style="199" customWidth="1"/>
    <col min="8" max="8" width="42.7109375" style="203" customWidth="1"/>
    <col min="9" max="10" width="11" style="198" bestFit="1" customWidth="1"/>
    <col min="11" max="16384" width="9.140625" style="198"/>
  </cols>
  <sheetData>
    <row r="1" spans="1:12" s="168" customFormat="1" ht="18" customHeight="1" x14ac:dyDescent="0.2">
      <c r="A1" s="1090" t="s">
        <v>3896</v>
      </c>
      <c r="B1" s="1090"/>
      <c r="C1" s="1090"/>
      <c r="D1" s="1090"/>
      <c r="E1" s="1090"/>
      <c r="F1" s="1090"/>
      <c r="G1" s="1090"/>
      <c r="H1" s="1090"/>
    </row>
    <row r="2" spans="1:12" ht="12" customHeight="1" x14ac:dyDescent="0.2"/>
    <row r="3" spans="1:12" ht="12" customHeight="1" thickBot="1" x14ac:dyDescent="0.2">
      <c r="A3" s="170"/>
      <c r="F3" s="204" t="s">
        <v>1049</v>
      </c>
    </row>
    <row r="4" spans="1:12" ht="23.45" customHeight="1" x14ac:dyDescent="0.2">
      <c r="A4" s="1091"/>
      <c r="B4" s="1092"/>
      <c r="C4" s="205" t="s">
        <v>3700</v>
      </c>
      <c r="D4" s="205" t="s">
        <v>3701</v>
      </c>
      <c r="E4" s="205" t="s">
        <v>4333</v>
      </c>
      <c r="F4" s="246" t="s">
        <v>377</v>
      </c>
      <c r="G4" s="247"/>
      <c r="H4" s="248"/>
    </row>
    <row r="5" spans="1:12" ht="12.95" customHeight="1" x14ac:dyDescent="0.2">
      <c r="A5" s="1088" t="s">
        <v>1050</v>
      </c>
      <c r="B5" s="1089"/>
      <c r="C5" s="171">
        <f>C48</f>
        <v>289837</v>
      </c>
      <c r="D5" s="171">
        <f>D48</f>
        <v>1854625.79</v>
      </c>
      <c r="E5" s="171">
        <f>E48</f>
        <v>1850623.4202499997</v>
      </c>
      <c r="F5" s="206">
        <f t="shared" ref="F5:F10" si="0">E5/D5*100</f>
        <v>99.784195293110827</v>
      </c>
      <c r="G5" s="243"/>
      <c r="H5" s="244"/>
    </row>
    <row r="6" spans="1:12" ht="12.95" customHeight="1" x14ac:dyDescent="0.2">
      <c r="A6" s="1088" t="s">
        <v>1051</v>
      </c>
      <c r="B6" s="1089"/>
      <c r="C6" s="172">
        <f>C62</f>
        <v>333500</v>
      </c>
      <c r="D6" s="172">
        <f>D62</f>
        <v>914223.60000000009</v>
      </c>
      <c r="E6" s="172">
        <f>E62</f>
        <v>911837.30412999995</v>
      </c>
      <c r="F6" s="206">
        <f t="shared" si="0"/>
        <v>99.738981156251043</v>
      </c>
      <c r="G6" s="243"/>
      <c r="H6" s="244"/>
    </row>
    <row r="7" spans="1:12" ht="12.95" customHeight="1" x14ac:dyDescent="0.2">
      <c r="A7" s="265" t="s">
        <v>1108</v>
      </c>
      <c r="B7" s="266"/>
      <c r="C7" s="172">
        <f>C65</f>
        <v>111500</v>
      </c>
      <c r="D7" s="172">
        <f>D65</f>
        <v>111500</v>
      </c>
      <c r="E7" s="172">
        <f>E65</f>
        <v>111500</v>
      </c>
      <c r="F7" s="206">
        <f t="shared" si="0"/>
        <v>100</v>
      </c>
      <c r="G7" s="243"/>
      <c r="H7" s="244"/>
    </row>
    <row r="8" spans="1:12" ht="12.95" customHeight="1" x14ac:dyDescent="0.2">
      <c r="A8" s="1088" t="s">
        <v>1052</v>
      </c>
      <c r="B8" s="1089"/>
      <c r="C8" s="172">
        <f>C89</f>
        <v>82205</v>
      </c>
      <c r="D8" s="172">
        <f>D89</f>
        <v>155491.41000000003</v>
      </c>
      <c r="E8" s="172">
        <f>E89</f>
        <v>111236.61694999998</v>
      </c>
      <c r="F8" s="206">
        <f t="shared" si="0"/>
        <v>71.538753780675052</v>
      </c>
      <c r="G8" s="243"/>
      <c r="H8" s="244"/>
    </row>
    <row r="9" spans="1:12" ht="12.95" customHeight="1" x14ac:dyDescent="0.2">
      <c r="A9" s="1088" t="s">
        <v>1053</v>
      </c>
      <c r="B9" s="1089"/>
      <c r="C9" s="172">
        <f>C128</f>
        <v>433119</v>
      </c>
      <c r="D9" s="172">
        <f>D128</f>
        <v>480532.69999999995</v>
      </c>
      <c r="E9" s="172">
        <f>E128</f>
        <v>345155.19011000003</v>
      </c>
      <c r="F9" s="206">
        <f t="shared" si="0"/>
        <v>71.827617581488227</v>
      </c>
      <c r="G9" s="243"/>
      <c r="H9" s="244"/>
      <c r="I9" s="583"/>
      <c r="J9" s="583"/>
    </row>
    <row r="10" spans="1:12" s="170" customFormat="1" ht="13.5" customHeight="1" thickBot="1" x14ac:dyDescent="0.25">
      <c r="A10" s="1093" t="s">
        <v>429</v>
      </c>
      <c r="B10" s="1094"/>
      <c r="C10" s="207">
        <f>SUM(C5:C9)</f>
        <v>1250161</v>
      </c>
      <c r="D10" s="207">
        <f>SUM(D5:D9)</f>
        <v>3516373.5</v>
      </c>
      <c r="E10" s="207">
        <f>SUM(E5:E9)</f>
        <v>3330352.5314399996</v>
      </c>
      <c r="F10" s="208">
        <f t="shared" si="0"/>
        <v>94.709863199685685</v>
      </c>
      <c r="G10" s="243"/>
      <c r="H10" s="244"/>
    </row>
    <row r="11" spans="1:12" s="212" customFormat="1" ht="10.5" customHeight="1" x14ac:dyDescent="0.2">
      <c r="A11" s="170"/>
      <c r="B11" s="209"/>
      <c r="C11" s="210"/>
      <c r="D11" s="210"/>
      <c r="E11" s="210"/>
      <c r="F11" s="211"/>
      <c r="G11" s="199"/>
      <c r="H11" s="203"/>
      <c r="I11" s="170"/>
      <c r="J11" s="170"/>
      <c r="K11" s="170"/>
    </row>
    <row r="12" spans="1:12" s="212" customFormat="1" ht="10.5" customHeight="1" x14ac:dyDescent="0.2">
      <c r="A12" s="170"/>
      <c r="B12" s="209"/>
      <c r="C12" s="210"/>
      <c r="D12" s="210"/>
      <c r="E12" s="210"/>
      <c r="F12" s="211"/>
      <c r="G12" s="199"/>
      <c r="H12" s="203"/>
      <c r="I12" s="170"/>
      <c r="J12" s="170"/>
      <c r="K12" s="170"/>
    </row>
    <row r="13" spans="1:12" s="212" customFormat="1" ht="10.5" customHeight="1" thickBot="1" x14ac:dyDescent="0.2">
      <c r="A13" s="170"/>
      <c r="B13" s="209"/>
      <c r="C13" s="210"/>
      <c r="D13" s="210"/>
      <c r="E13" s="210"/>
      <c r="F13" s="211"/>
      <c r="G13" s="199"/>
      <c r="H13" s="204" t="s">
        <v>1049</v>
      </c>
      <c r="I13" s="170"/>
      <c r="J13" s="210"/>
      <c r="K13" s="210"/>
      <c r="L13" s="210"/>
    </row>
    <row r="14" spans="1:12" ht="28.5" customHeight="1" thickBot="1" x14ac:dyDescent="0.25">
      <c r="A14" s="213" t="s">
        <v>1054</v>
      </c>
      <c r="B14" s="214" t="s">
        <v>792</v>
      </c>
      <c r="C14" s="215" t="s">
        <v>3700</v>
      </c>
      <c r="D14" s="215" t="s">
        <v>3701</v>
      </c>
      <c r="E14" s="215" t="s">
        <v>4333</v>
      </c>
      <c r="F14" s="215" t="s">
        <v>377</v>
      </c>
      <c r="G14" s="215" t="s">
        <v>1055</v>
      </c>
      <c r="H14" s="216" t="s">
        <v>1056</v>
      </c>
      <c r="J14" s="210"/>
      <c r="K14" s="210"/>
      <c r="L14" s="210"/>
    </row>
    <row r="15" spans="1:12" ht="15" customHeight="1" thickBot="1" x14ac:dyDescent="0.2">
      <c r="A15" s="249" t="s">
        <v>1057</v>
      </c>
      <c r="B15" s="217"/>
      <c r="C15" s="218"/>
      <c r="D15" s="218"/>
      <c r="E15" s="219"/>
      <c r="F15" s="220"/>
      <c r="G15" s="221"/>
      <c r="H15" s="222"/>
      <c r="J15" s="210"/>
      <c r="K15" s="210"/>
      <c r="L15" s="210"/>
    </row>
    <row r="16" spans="1:12" s="200" customFormat="1" ht="34.5" customHeight="1" x14ac:dyDescent="0.2">
      <c r="A16" s="250">
        <v>1</v>
      </c>
      <c r="B16" s="550" t="s">
        <v>1173</v>
      </c>
      <c r="C16" s="551">
        <v>3000</v>
      </c>
      <c r="D16" s="551">
        <v>3533.5099999999998</v>
      </c>
      <c r="E16" s="551">
        <v>3340.5369999999998</v>
      </c>
      <c r="F16" s="251">
        <f t="shared" ref="F16:F48" si="1">E16/D16*100</f>
        <v>94.53877306134693</v>
      </c>
      <c r="G16" s="223" t="s">
        <v>1059</v>
      </c>
      <c r="H16" s="252" t="s">
        <v>3897</v>
      </c>
      <c r="J16" s="210"/>
      <c r="K16" s="210"/>
      <c r="L16" s="210"/>
    </row>
    <row r="17" spans="1:12" s="200" customFormat="1" ht="24" customHeight="1" x14ac:dyDescent="0.2">
      <c r="A17" s="253">
        <f>A16+1</f>
        <v>2</v>
      </c>
      <c r="B17" s="550" t="s">
        <v>3898</v>
      </c>
      <c r="C17" s="551">
        <v>700</v>
      </c>
      <c r="D17" s="551">
        <v>699.00000000000011</v>
      </c>
      <c r="E17" s="551">
        <v>699.00000000000011</v>
      </c>
      <c r="F17" s="224">
        <f t="shared" si="1"/>
        <v>100</v>
      </c>
      <c r="G17" s="552" t="s">
        <v>1059</v>
      </c>
      <c r="H17" s="254" t="s">
        <v>68</v>
      </c>
      <c r="J17" s="210"/>
      <c r="K17" s="210"/>
      <c r="L17" s="210"/>
    </row>
    <row r="18" spans="1:12" s="200" customFormat="1" ht="34.5" customHeight="1" x14ac:dyDescent="0.2">
      <c r="A18" s="253">
        <f t="shared" ref="A18:A47" si="2">A17+1</f>
        <v>3</v>
      </c>
      <c r="B18" s="550" t="s">
        <v>1174</v>
      </c>
      <c r="C18" s="551">
        <v>4000</v>
      </c>
      <c r="D18" s="551">
        <v>6464.2</v>
      </c>
      <c r="E18" s="551">
        <v>6464.2</v>
      </c>
      <c r="F18" s="224">
        <f t="shared" si="1"/>
        <v>100</v>
      </c>
      <c r="G18" s="552" t="s">
        <v>1059</v>
      </c>
      <c r="H18" s="254" t="s">
        <v>68</v>
      </c>
      <c r="J18" s="210"/>
      <c r="K18" s="210"/>
      <c r="L18" s="210"/>
    </row>
    <row r="19" spans="1:12" s="200" customFormat="1" ht="34.5" customHeight="1" x14ac:dyDescent="0.2">
      <c r="A19" s="253">
        <f t="shared" si="2"/>
        <v>4</v>
      </c>
      <c r="B19" s="550" t="s">
        <v>1175</v>
      </c>
      <c r="C19" s="551">
        <v>40000</v>
      </c>
      <c r="D19" s="551">
        <v>33588.04</v>
      </c>
      <c r="E19" s="551">
        <v>33193.964</v>
      </c>
      <c r="F19" s="224">
        <f t="shared" si="1"/>
        <v>98.826737136194907</v>
      </c>
      <c r="G19" s="552" t="s">
        <v>1059</v>
      </c>
      <c r="H19" s="255" t="s">
        <v>3899</v>
      </c>
      <c r="J19" s="241"/>
    </row>
    <row r="20" spans="1:12" s="200" customFormat="1" ht="34.5" customHeight="1" x14ac:dyDescent="0.2">
      <c r="A20" s="253">
        <f t="shared" si="2"/>
        <v>5</v>
      </c>
      <c r="B20" s="550" t="s">
        <v>1176</v>
      </c>
      <c r="C20" s="551">
        <v>4500</v>
      </c>
      <c r="D20" s="551">
        <v>4500</v>
      </c>
      <c r="E20" s="551">
        <v>4500</v>
      </c>
      <c r="F20" s="224">
        <f t="shared" si="1"/>
        <v>100</v>
      </c>
      <c r="G20" s="552" t="s">
        <v>1059</v>
      </c>
      <c r="H20" s="255" t="s">
        <v>68</v>
      </c>
      <c r="J20" s="241"/>
    </row>
    <row r="21" spans="1:12" s="200" customFormat="1" ht="34.5" customHeight="1" x14ac:dyDescent="0.2">
      <c r="A21" s="253">
        <f t="shared" si="2"/>
        <v>6</v>
      </c>
      <c r="B21" s="550" t="s">
        <v>1177</v>
      </c>
      <c r="C21" s="551">
        <v>80000</v>
      </c>
      <c r="D21" s="551">
        <v>85844</v>
      </c>
      <c r="E21" s="551">
        <v>85844</v>
      </c>
      <c r="F21" s="224">
        <f t="shared" si="1"/>
        <v>100</v>
      </c>
      <c r="G21" s="552" t="s">
        <v>1059</v>
      </c>
      <c r="H21" s="255" t="s">
        <v>68</v>
      </c>
      <c r="J21" s="241"/>
    </row>
    <row r="22" spans="1:12" s="200" customFormat="1" ht="34.5" customHeight="1" x14ac:dyDescent="0.2">
      <c r="A22" s="253">
        <f t="shared" si="2"/>
        <v>7</v>
      </c>
      <c r="B22" s="550" t="s">
        <v>3900</v>
      </c>
      <c r="C22" s="551">
        <v>500</v>
      </c>
      <c r="D22" s="551">
        <v>500</v>
      </c>
      <c r="E22" s="551">
        <v>500</v>
      </c>
      <c r="F22" s="224">
        <f t="shared" si="1"/>
        <v>100</v>
      </c>
      <c r="G22" s="552" t="s">
        <v>1059</v>
      </c>
      <c r="H22" s="555" t="s">
        <v>68</v>
      </c>
      <c r="J22" s="241"/>
    </row>
    <row r="23" spans="1:12" s="257" customFormat="1" ht="24" customHeight="1" x14ac:dyDescent="0.2">
      <c r="A23" s="253">
        <f t="shared" si="2"/>
        <v>8</v>
      </c>
      <c r="B23" s="550" t="s">
        <v>1178</v>
      </c>
      <c r="C23" s="551">
        <v>0</v>
      </c>
      <c r="D23" s="551">
        <v>1548829.6600000001</v>
      </c>
      <c r="E23" s="551">
        <v>1548829.6639999999</v>
      </c>
      <c r="F23" s="224">
        <f t="shared" si="1"/>
        <v>100.0000002582595</v>
      </c>
      <c r="G23" s="256" t="s">
        <v>1059</v>
      </c>
      <c r="H23" s="254" t="s">
        <v>68</v>
      </c>
      <c r="I23" s="176"/>
      <c r="J23" s="241"/>
      <c r="K23" s="200"/>
    </row>
    <row r="24" spans="1:12" s="257" customFormat="1" ht="24" customHeight="1" x14ac:dyDescent="0.2">
      <c r="A24" s="253">
        <f t="shared" si="2"/>
        <v>9</v>
      </c>
      <c r="B24" s="550" t="s">
        <v>1179</v>
      </c>
      <c r="C24" s="551">
        <v>143754</v>
      </c>
      <c r="D24" s="551">
        <v>143754</v>
      </c>
      <c r="E24" s="551">
        <v>143754</v>
      </c>
      <c r="F24" s="224">
        <f t="shared" si="1"/>
        <v>100</v>
      </c>
      <c r="G24" s="256" t="s">
        <v>1059</v>
      </c>
      <c r="H24" s="254" t="s">
        <v>68</v>
      </c>
      <c r="I24" s="200"/>
      <c r="J24" s="241"/>
      <c r="K24" s="200"/>
    </row>
    <row r="25" spans="1:12" s="257" customFormat="1" ht="24" customHeight="1" x14ac:dyDescent="0.2">
      <c r="A25" s="253">
        <f t="shared" si="2"/>
        <v>10</v>
      </c>
      <c r="B25" s="550" t="s">
        <v>3901</v>
      </c>
      <c r="C25" s="551">
        <v>3000</v>
      </c>
      <c r="D25" s="551">
        <v>2997.0499999999997</v>
      </c>
      <c r="E25" s="551">
        <v>2997.0499999999997</v>
      </c>
      <c r="F25" s="224">
        <f t="shared" si="1"/>
        <v>100</v>
      </c>
      <c r="G25" s="552" t="s">
        <v>1059</v>
      </c>
      <c r="H25" s="254" t="s">
        <v>68</v>
      </c>
      <c r="I25" s="200"/>
      <c r="J25" s="241"/>
      <c r="K25" s="200"/>
    </row>
    <row r="26" spans="1:12" s="257" customFormat="1" ht="34.5" customHeight="1" x14ac:dyDescent="0.2">
      <c r="A26" s="253">
        <f t="shared" si="2"/>
        <v>11</v>
      </c>
      <c r="B26" s="550" t="s">
        <v>3902</v>
      </c>
      <c r="C26" s="551">
        <v>0</v>
      </c>
      <c r="D26" s="551">
        <v>727.36</v>
      </c>
      <c r="E26" s="551">
        <v>727.36399999999992</v>
      </c>
      <c r="F26" s="224">
        <f t="shared" si="1"/>
        <v>100.00054993400791</v>
      </c>
      <c r="G26" s="552" t="s">
        <v>1059</v>
      </c>
      <c r="H26" s="255" t="s">
        <v>68</v>
      </c>
      <c r="I26" s="200"/>
      <c r="J26" s="241"/>
      <c r="K26" s="200"/>
    </row>
    <row r="27" spans="1:12" s="200" customFormat="1" ht="24" customHeight="1" x14ac:dyDescent="0.2">
      <c r="A27" s="253">
        <f t="shared" si="2"/>
        <v>12</v>
      </c>
      <c r="B27" s="258" t="s">
        <v>1180</v>
      </c>
      <c r="C27" s="551">
        <v>700</v>
      </c>
      <c r="D27" s="551">
        <v>700</v>
      </c>
      <c r="E27" s="551">
        <v>700</v>
      </c>
      <c r="F27" s="224">
        <f t="shared" si="1"/>
        <v>100</v>
      </c>
      <c r="G27" s="256" t="s">
        <v>1059</v>
      </c>
      <c r="H27" s="557" t="s">
        <v>68</v>
      </c>
      <c r="J27" s="241"/>
    </row>
    <row r="28" spans="1:12" s="257" customFormat="1" ht="89.25" customHeight="1" x14ac:dyDescent="0.2">
      <c r="A28" s="253">
        <f t="shared" si="2"/>
        <v>13</v>
      </c>
      <c r="B28" s="258" t="s">
        <v>1181</v>
      </c>
      <c r="C28" s="551">
        <v>200</v>
      </c>
      <c r="D28" s="551">
        <v>100</v>
      </c>
      <c r="E28" s="551">
        <v>0</v>
      </c>
      <c r="F28" s="224">
        <f t="shared" si="1"/>
        <v>0</v>
      </c>
      <c r="G28" s="256" t="s">
        <v>1059</v>
      </c>
      <c r="H28" s="557" t="s">
        <v>3903</v>
      </c>
      <c r="I28" s="200"/>
      <c r="J28" s="241"/>
      <c r="K28" s="200"/>
    </row>
    <row r="29" spans="1:12" s="257" customFormat="1" ht="34.5" customHeight="1" x14ac:dyDescent="0.2">
      <c r="A29" s="253">
        <f t="shared" si="2"/>
        <v>14</v>
      </c>
      <c r="B29" s="258" t="s">
        <v>3904</v>
      </c>
      <c r="C29" s="551">
        <v>40</v>
      </c>
      <c r="D29" s="551">
        <v>40</v>
      </c>
      <c r="E29" s="551">
        <v>2.7</v>
      </c>
      <c r="F29" s="224">
        <f t="shared" si="1"/>
        <v>6.75</v>
      </c>
      <c r="G29" s="256" t="s">
        <v>1059</v>
      </c>
      <c r="H29" s="557" t="s">
        <v>3905</v>
      </c>
      <c r="I29" s="200"/>
      <c r="J29" s="241"/>
      <c r="K29" s="200"/>
    </row>
    <row r="30" spans="1:12" s="200" customFormat="1" ht="15" customHeight="1" x14ac:dyDescent="0.2">
      <c r="A30" s="253">
        <f t="shared" si="2"/>
        <v>15</v>
      </c>
      <c r="B30" s="579" t="s">
        <v>664</v>
      </c>
      <c r="C30" s="551">
        <v>100</v>
      </c>
      <c r="D30" s="551">
        <v>100</v>
      </c>
      <c r="E30" s="551">
        <v>100</v>
      </c>
      <c r="F30" s="224">
        <f t="shared" si="1"/>
        <v>100</v>
      </c>
      <c r="G30" s="256" t="s">
        <v>1072</v>
      </c>
      <c r="H30" s="255" t="s">
        <v>68</v>
      </c>
      <c r="J30" s="241"/>
    </row>
    <row r="31" spans="1:12" s="257" customFormat="1" ht="78" customHeight="1" x14ac:dyDescent="0.2">
      <c r="A31" s="253">
        <f t="shared" si="2"/>
        <v>16</v>
      </c>
      <c r="B31" s="550" t="s">
        <v>666</v>
      </c>
      <c r="C31" s="551">
        <v>2645</v>
      </c>
      <c r="D31" s="551">
        <v>3463.4</v>
      </c>
      <c r="E31" s="551">
        <v>1364.3220000000001</v>
      </c>
      <c r="F31" s="224">
        <f t="shared" si="1"/>
        <v>39.392562222093893</v>
      </c>
      <c r="G31" s="256" t="s">
        <v>1059</v>
      </c>
      <c r="H31" s="557" t="s">
        <v>3906</v>
      </c>
      <c r="I31" s="200"/>
      <c r="J31" s="241"/>
      <c r="K31" s="200"/>
    </row>
    <row r="32" spans="1:12" s="257" customFormat="1" ht="24" customHeight="1" x14ac:dyDescent="0.2">
      <c r="A32" s="253">
        <f t="shared" si="2"/>
        <v>17</v>
      </c>
      <c r="B32" s="550" t="s">
        <v>657</v>
      </c>
      <c r="C32" s="551">
        <v>3000</v>
      </c>
      <c r="D32" s="551">
        <v>3376.67</v>
      </c>
      <c r="E32" s="551">
        <v>3376.6610000000001</v>
      </c>
      <c r="F32" s="224">
        <f t="shared" si="1"/>
        <v>99.999733465218682</v>
      </c>
      <c r="G32" s="256" t="s">
        <v>1059</v>
      </c>
      <c r="H32" s="255" t="s">
        <v>68</v>
      </c>
      <c r="I32" s="200"/>
      <c r="J32" s="241"/>
      <c r="K32" s="200"/>
    </row>
    <row r="33" spans="1:11" s="200" customFormat="1" ht="89.25" customHeight="1" x14ac:dyDescent="0.2">
      <c r="A33" s="253">
        <f t="shared" si="2"/>
        <v>18</v>
      </c>
      <c r="B33" s="575" t="s">
        <v>663</v>
      </c>
      <c r="C33" s="225">
        <v>3040</v>
      </c>
      <c r="D33" s="225">
        <v>2828.23</v>
      </c>
      <c r="E33" s="225">
        <v>1707.0827100000001</v>
      </c>
      <c r="F33" s="224">
        <f t="shared" si="1"/>
        <v>60.358694660618127</v>
      </c>
      <c r="G33" s="256" t="s">
        <v>1059</v>
      </c>
      <c r="H33" s="557" t="s">
        <v>3907</v>
      </c>
      <c r="J33" s="241"/>
    </row>
    <row r="34" spans="1:11" s="200" customFormat="1" ht="21" x14ac:dyDescent="0.2">
      <c r="A34" s="253">
        <f t="shared" si="2"/>
        <v>19</v>
      </c>
      <c r="B34" s="268" t="s">
        <v>648</v>
      </c>
      <c r="C34" s="225">
        <v>300</v>
      </c>
      <c r="D34" s="225">
        <v>300</v>
      </c>
      <c r="E34" s="225">
        <v>300</v>
      </c>
      <c r="F34" s="224">
        <f t="shared" si="1"/>
        <v>100</v>
      </c>
      <c r="G34" s="256" t="s">
        <v>1059</v>
      </c>
      <c r="H34" s="255" t="s">
        <v>68</v>
      </c>
      <c r="J34" s="241"/>
    </row>
    <row r="35" spans="1:11" s="200" customFormat="1" ht="24" customHeight="1" x14ac:dyDescent="0.2">
      <c r="A35" s="253">
        <f t="shared" si="2"/>
        <v>20</v>
      </c>
      <c r="B35" s="550" t="s">
        <v>1182</v>
      </c>
      <c r="C35" s="551">
        <v>0</v>
      </c>
      <c r="D35" s="551">
        <v>800</v>
      </c>
      <c r="E35" s="551">
        <v>800</v>
      </c>
      <c r="F35" s="224">
        <f t="shared" si="1"/>
        <v>100</v>
      </c>
      <c r="G35" s="256" t="s">
        <v>1072</v>
      </c>
      <c r="H35" s="567" t="s">
        <v>68</v>
      </c>
      <c r="J35" s="241"/>
    </row>
    <row r="36" spans="1:11" s="257" customFormat="1" ht="24" customHeight="1" x14ac:dyDescent="0.2">
      <c r="A36" s="253">
        <f t="shared" si="2"/>
        <v>21</v>
      </c>
      <c r="B36" s="550" t="s">
        <v>1183</v>
      </c>
      <c r="C36" s="551">
        <v>358</v>
      </c>
      <c r="D36" s="551">
        <v>237</v>
      </c>
      <c r="E36" s="551">
        <v>233.34554000000003</v>
      </c>
      <c r="F36" s="224">
        <f t="shared" si="1"/>
        <v>98.458033755274272</v>
      </c>
      <c r="G36" s="256" t="s">
        <v>1059</v>
      </c>
      <c r="H36" s="255" t="s">
        <v>68</v>
      </c>
      <c r="I36" s="200"/>
      <c r="J36" s="241"/>
      <c r="K36" s="200"/>
    </row>
    <row r="37" spans="1:11" s="200" customFormat="1" ht="15" customHeight="1" x14ac:dyDescent="0.2">
      <c r="A37" s="253">
        <f t="shared" si="2"/>
        <v>22</v>
      </c>
      <c r="B37" s="259" t="s">
        <v>1184</v>
      </c>
      <c r="C37" s="225">
        <v>0</v>
      </c>
      <c r="D37" s="225">
        <v>400</v>
      </c>
      <c r="E37" s="225">
        <v>400</v>
      </c>
      <c r="F37" s="224">
        <f t="shared" si="1"/>
        <v>100</v>
      </c>
      <c r="G37" s="256" t="s">
        <v>1059</v>
      </c>
      <c r="H37" s="557" t="s">
        <v>68</v>
      </c>
      <c r="J37" s="241"/>
    </row>
    <row r="38" spans="1:11" s="200" customFormat="1" ht="15" customHeight="1" x14ac:dyDescent="0.2">
      <c r="A38" s="253">
        <f t="shared" si="2"/>
        <v>23</v>
      </c>
      <c r="B38" s="259" t="s">
        <v>3908</v>
      </c>
      <c r="C38" s="225">
        <v>0</v>
      </c>
      <c r="D38" s="225">
        <v>1730.19</v>
      </c>
      <c r="E38" s="225">
        <v>1729.75</v>
      </c>
      <c r="F38" s="224">
        <f t="shared" si="1"/>
        <v>99.974569266959108</v>
      </c>
      <c r="G38" s="256" t="s">
        <v>1059</v>
      </c>
      <c r="H38" s="255" t="s">
        <v>68</v>
      </c>
      <c r="J38" s="241"/>
    </row>
    <row r="39" spans="1:11" s="200" customFormat="1" ht="24" customHeight="1" x14ac:dyDescent="0.2">
      <c r="A39" s="253">
        <f t="shared" si="2"/>
        <v>24</v>
      </c>
      <c r="B39" s="259" t="s">
        <v>3909</v>
      </c>
      <c r="C39" s="225">
        <v>0</v>
      </c>
      <c r="D39" s="225">
        <v>308.48</v>
      </c>
      <c r="E39" s="225">
        <v>307.74</v>
      </c>
      <c r="F39" s="224">
        <f t="shared" si="1"/>
        <v>99.760114107883808</v>
      </c>
      <c r="G39" s="256" t="s">
        <v>1072</v>
      </c>
      <c r="H39" s="255" t="s">
        <v>68</v>
      </c>
      <c r="J39" s="241"/>
    </row>
    <row r="40" spans="1:11" s="200" customFormat="1" ht="24" customHeight="1" x14ac:dyDescent="0.2">
      <c r="A40" s="253">
        <f t="shared" si="2"/>
        <v>25</v>
      </c>
      <c r="B40" s="259" t="s">
        <v>1185</v>
      </c>
      <c r="C40" s="225">
        <v>0</v>
      </c>
      <c r="D40" s="225">
        <v>7009.9999999999991</v>
      </c>
      <c r="E40" s="225">
        <v>6957.0400000000009</v>
      </c>
      <c r="F40" s="224">
        <f t="shared" si="1"/>
        <v>99.244507845934407</v>
      </c>
      <c r="G40" s="256" t="s">
        <v>1059</v>
      </c>
      <c r="H40" s="585" t="s">
        <v>68</v>
      </c>
      <c r="J40" s="241"/>
      <c r="K40" s="241"/>
    </row>
    <row r="41" spans="1:11" s="200" customFormat="1" ht="24" customHeight="1" x14ac:dyDescent="0.2">
      <c r="A41" s="253">
        <f t="shared" si="2"/>
        <v>26</v>
      </c>
      <c r="B41" s="259" t="s">
        <v>3910</v>
      </c>
      <c r="C41" s="225">
        <v>0</v>
      </c>
      <c r="D41" s="225">
        <v>750</v>
      </c>
      <c r="E41" s="225">
        <v>750</v>
      </c>
      <c r="F41" s="224">
        <f t="shared" si="1"/>
        <v>100</v>
      </c>
      <c r="G41" s="256" t="s">
        <v>1072</v>
      </c>
      <c r="H41" s="255" t="s">
        <v>68</v>
      </c>
      <c r="J41" s="241"/>
    </row>
    <row r="42" spans="1:11" s="200" customFormat="1" ht="24" customHeight="1" x14ac:dyDescent="0.2">
      <c r="A42" s="253">
        <f t="shared" si="2"/>
        <v>27</v>
      </c>
      <c r="B42" s="259" t="s">
        <v>3911</v>
      </c>
      <c r="C42" s="225">
        <v>0</v>
      </c>
      <c r="D42" s="225">
        <v>195</v>
      </c>
      <c r="E42" s="225">
        <v>195</v>
      </c>
      <c r="F42" s="224">
        <f t="shared" si="1"/>
        <v>100</v>
      </c>
      <c r="G42" s="256" t="s">
        <v>1072</v>
      </c>
      <c r="H42" s="255" t="s">
        <v>68</v>
      </c>
      <c r="J42" s="241"/>
    </row>
    <row r="43" spans="1:11" s="200" customFormat="1" ht="24" customHeight="1" x14ac:dyDescent="0.2">
      <c r="A43" s="253">
        <f t="shared" si="2"/>
        <v>28</v>
      </c>
      <c r="B43" s="259" t="s">
        <v>3912</v>
      </c>
      <c r="C43" s="225">
        <v>0</v>
      </c>
      <c r="D43" s="225">
        <v>200</v>
      </c>
      <c r="E43" s="225">
        <v>200</v>
      </c>
      <c r="F43" s="224">
        <f t="shared" si="1"/>
        <v>100</v>
      </c>
      <c r="G43" s="256" t="s">
        <v>1072</v>
      </c>
      <c r="H43" s="255" t="s">
        <v>68</v>
      </c>
      <c r="J43" s="241"/>
    </row>
    <row r="44" spans="1:11" s="200" customFormat="1" ht="15" customHeight="1" x14ac:dyDescent="0.2">
      <c r="A44" s="253">
        <f t="shared" si="2"/>
        <v>29</v>
      </c>
      <c r="B44" s="259" t="s">
        <v>3913</v>
      </c>
      <c r="C44" s="225">
        <v>0</v>
      </c>
      <c r="D44" s="225">
        <v>200</v>
      </c>
      <c r="E44" s="225">
        <v>200</v>
      </c>
      <c r="F44" s="224">
        <f t="shared" si="1"/>
        <v>100</v>
      </c>
      <c r="G44" s="256" t="s">
        <v>1072</v>
      </c>
      <c r="H44" s="255" t="s">
        <v>68</v>
      </c>
      <c r="J44" s="241"/>
    </row>
    <row r="45" spans="1:11" s="200" customFormat="1" ht="24" customHeight="1" x14ac:dyDescent="0.2">
      <c r="A45" s="253">
        <f t="shared" si="2"/>
        <v>30</v>
      </c>
      <c r="B45" s="259" t="s">
        <v>3914</v>
      </c>
      <c r="C45" s="225">
        <v>0</v>
      </c>
      <c r="D45" s="225">
        <v>180</v>
      </c>
      <c r="E45" s="225">
        <v>180</v>
      </c>
      <c r="F45" s="224">
        <f t="shared" si="1"/>
        <v>100</v>
      </c>
      <c r="G45" s="256" t="s">
        <v>1072</v>
      </c>
      <c r="H45" s="255" t="s">
        <v>68</v>
      </c>
      <c r="J45" s="241"/>
    </row>
    <row r="46" spans="1:11" s="200" customFormat="1" ht="24" customHeight="1" x14ac:dyDescent="0.2">
      <c r="A46" s="253">
        <f t="shared" si="2"/>
        <v>31</v>
      </c>
      <c r="B46" s="259" t="s">
        <v>3915</v>
      </c>
      <c r="C46" s="225">
        <v>0</v>
      </c>
      <c r="D46" s="225">
        <v>150</v>
      </c>
      <c r="E46" s="225">
        <v>150</v>
      </c>
      <c r="F46" s="224">
        <f t="shared" si="1"/>
        <v>100</v>
      </c>
      <c r="G46" s="256" t="s">
        <v>1072</v>
      </c>
      <c r="H46" s="557" t="s">
        <v>68</v>
      </c>
      <c r="J46" s="241"/>
    </row>
    <row r="47" spans="1:11" s="200" customFormat="1" ht="24" customHeight="1" x14ac:dyDescent="0.2">
      <c r="A47" s="253">
        <f t="shared" si="2"/>
        <v>32</v>
      </c>
      <c r="B47" s="259" t="s">
        <v>3916</v>
      </c>
      <c r="C47" s="225">
        <v>0</v>
      </c>
      <c r="D47" s="225">
        <v>120</v>
      </c>
      <c r="E47" s="225">
        <v>120</v>
      </c>
      <c r="F47" s="224">
        <f t="shared" si="1"/>
        <v>100</v>
      </c>
      <c r="G47" s="256" t="s">
        <v>1072</v>
      </c>
      <c r="H47" s="255" t="s">
        <v>68</v>
      </c>
      <c r="J47" s="241"/>
    </row>
    <row r="48" spans="1:11" s="209" customFormat="1" ht="13.5" customHeight="1" thickBot="1" x14ac:dyDescent="0.25">
      <c r="A48" s="1095" t="s">
        <v>429</v>
      </c>
      <c r="B48" s="1096"/>
      <c r="C48" s="226">
        <f>SUM(C16:C47)</f>
        <v>289837</v>
      </c>
      <c r="D48" s="226">
        <f>SUM(D16:D47)</f>
        <v>1854625.79</v>
      </c>
      <c r="E48" s="226">
        <f>SUM(E16:E47)</f>
        <v>1850623.4202499997</v>
      </c>
      <c r="F48" s="227">
        <f t="shared" si="1"/>
        <v>99.784195293110827</v>
      </c>
      <c r="G48" s="228"/>
      <c r="H48" s="260"/>
      <c r="J48" s="241"/>
    </row>
    <row r="49" spans="1:10" s="170" customFormat="1" ht="18" customHeight="1" thickBot="1" x14ac:dyDescent="0.2">
      <c r="A49" s="249" t="s">
        <v>1051</v>
      </c>
      <c r="B49" s="229"/>
      <c r="C49" s="230"/>
      <c r="D49" s="230"/>
      <c r="E49" s="231"/>
      <c r="F49" s="220"/>
      <c r="G49" s="221"/>
      <c r="H49" s="267"/>
      <c r="J49" s="241"/>
    </row>
    <row r="50" spans="1:10" s="200" customFormat="1" ht="24" customHeight="1" x14ac:dyDescent="0.2">
      <c r="A50" s="561">
        <f>A47+1</f>
        <v>33</v>
      </c>
      <c r="B50" s="562" t="s">
        <v>1186</v>
      </c>
      <c r="C50" s="563">
        <v>148500</v>
      </c>
      <c r="D50" s="563">
        <v>183600</v>
      </c>
      <c r="E50" s="563">
        <v>183600</v>
      </c>
      <c r="F50" s="224">
        <f t="shared" ref="F50:F62" si="3">E50/D50*100</f>
        <v>100</v>
      </c>
      <c r="G50" s="564" t="s">
        <v>1059</v>
      </c>
      <c r="H50" s="555" t="s">
        <v>68</v>
      </c>
      <c r="J50" s="241"/>
    </row>
    <row r="51" spans="1:10" s="200" customFormat="1" ht="24" customHeight="1" x14ac:dyDescent="0.2">
      <c r="A51" s="253">
        <f t="shared" ref="A51:A61" si="4">A50+1</f>
        <v>34</v>
      </c>
      <c r="B51" s="562" t="s">
        <v>2412</v>
      </c>
      <c r="C51" s="563">
        <v>27200</v>
      </c>
      <c r="D51" s="563">
        <v>27200</v>
      </c>
      <c r="E51" s="563">
        <v>27200</v>
      </c>
      <c r="F51" s="224">
        <f t="shared" si="3"/>
        <v>100</v>
      </c>
      <c r="G51" s="564" t="s">
        <v>1059</v>
      </c>
      <c r="H51" s="555" t="s">
        <v>68</v>
      </c>
      <c r="J51" s="241"/>
    </row>
    <row r="52" spans="1:10" s="200" customFormat="1" ht="45" customHeight="1" x14ac:dyDescent="0.2">
      <c r="A52" s="253">
        <f t="shared" si="4"/>
        <v>35</v>
      </c>
      <c r="B52" s="550" t="s">
        <v>1187</v>
      </c>
      <c r="C52" s="551">
        <v>7900</v>
      </c>
      <c r="D52" s="551">
        <v>7900</v>
      </c>
      <c r="E52" s="551">
        <v>6850</v>
      </c>
      <c r="F52" s="224">
        <f t="shared" si="3"/>
        <v>86.70886075949366</v>
      </c>
      <c r="G52" s="236" t="s">
        <v>1059</v>
      </c>
      <c r="H52" s="557" t="s">
        <v>3917</v>
      </c>
      <c r="I52" s="198"/>
      <c r="J52" s="241"/>
    </row>
    <row r="53" spans="1:10" s="200" customFormat="1" ht="78" customHeight="1" x14ac:dyDescent="0.2">
      <c r="A53" s="253">
        <f t="shared" si="4"/>
        <v>36</v>
      </c>
      <c r="B53" s="550" t="s">
        <v>3918</v>
      </c>
      <c r="C53" s="551">
        <v>12000</v>
      </c>
      <c r="D53" s="551">
        <v>390</v>
      </c>
      <c r="E53" s="551">
        <v>0</v>
      </c>
      <c r="F53" s="224">
        <f t="shared" si="3"/>
        <v>0</v>
      </c>
      <c r="G53" s="236" t="s">
        <v>1059</v>
      </c>
      <c r="H53" s="557" t="s">
        <v>3919</v>
      </c>
      <c r="J53" s="241"/>
    </row>
    <row r="54" spans="1:10" s="200" customFormat="1" ht="157.5" x14ac:dyDescent="0.2">
      <c r="A54" s="253">
        <f t="shared" si="4"/>
        <v>37</v>
      </c>
      <c r="B54" s="550" t="s">
        <v>1188</v>
      </c>
      <c r="C54" s="551">
        <v>137900</v>
      </c>
      <c r="D54" s="551">
        <v>0</v>
      </c>
      <c r="E54" s="551">
        <v>0</v>
      </c>
      <c r="F54" s="224" t="s">
        <v>188</v>
      </c>
      <c r="G54" s="236" t="s">
        <v>1059</v>
      </c>
      <c r="H54" s="557" t="s">
        <v>3920</v>
      </c>
      <c r="J54" s="241"/>
    </row>
    <row r="55" spans="1:10" s="200" customFormat="1" ht="24" customHeight="1" x14ac:dyDescent="0.2">
      <c r="A55" s="253">
        <f t="shared" si="4"/>
        <v>38</v>
      </c>
      <c r="B55" s="550" t="s">
        <v>3921</v>
      </c>
      <c r="C55" s="551">
        <v>0</v>
      </c>
      <c r="D55" s="551">
        <v>561100</v>
      </c>
      <c r="E55" s="551">
        <v>561100</v>
      </c>
      <c r="F55" s="224">
        <f t="shared" si="3"/>
        <v>100</v>
      </c>
      <c r="G55" s="564" t="s">
        <v>1059</v>
      </c>
      <c r="H55" s="255" t="s">
        <v>68</v>
      </c>
      <c r="J55" s="241"/>
    </row>
    <row r="56" spans="1:10" s="200" customFormat="1" ht="34.5" customHeight="1" x14ac:dyDescent="0.2">
      <c r="A56" s="253">
        <f t="shared" si="4"/>
        <v>39</v>
      </c>
      <c r="B56" s="268" t="s">
        <v>3902</v>
      </c>
      <c r="C56" s="551">
        <v>0</v>
      </c>
      <c r="D56" s="551">
        <v>644.65000000000009</v>
      </c>
      <c r="E56" s="551">
        <v>644.64199999999994</v>
      </c>
      <c r="F56" s="224">
        <f t="shared" si="3"/>
        <v>99.998759016520566</v>
      </c>
      <c r="G56" s="552" t="s">
        <v>1059</v>
      </c>
      <c r="H56" s="557" t="s">
        <v>68</v>
      </c>
      <c r="J56" s="241"/>
    </row>
    <row r="57" spans="1:10" s="200" customFormat="1" ht="24" customHeight="1" x14ac:dyDescent="0.2">
      <c r="A57" s="253">
        <f t="shared" si="4"/>
        <v>40</v>
      </c>
      <c r="B57" s="562" t="s">
        <v>1189</v>
      </c>
      <c r="C57" s="563">
        <v>0</v>
      </c>
      <c r="D57" s="563">
        <v>970</v>
      </c>
      <c r="E57" s="563">
        <v>970</v>
      </c>
      <c r="F57" s="224">
        <f t="shared" si="3"/>
        <v>100</v>
      </c>
      <c r="G57" s="564" t="s">
        <v>1059</v>
      </c>
      <c r="H57" s="555" t="s">
        <v>68</v>
      </c>
      <c r="J57" s="241"/>
    </row>
    <row r="58" spans="1:10" s="200" customFormat="1" ht="45" customHeight="1" x14ac:dyDescent="0.2">
      <c r="A58" s="253">
        <f t="shared" si="4"/>
        <v>41</v>
      </c>
      <c r="B58" s="268" t="s">
        <v>1185</v>
      </c>
      <c r="C58" s="563">
        <v>0</v>
      </c>
      <c r="D58" s="563">
        <v>8581.2199999999993</v>
      </c>
      <c r="E58" s="563">
        <v>7634.9879999999994</v>
      </c>
      <c r="F58" s="224">
        <f t="shared" si="3"/>
        <v>88.973222921682463</v>
      </c>
      <c r="G58" s="564" t="s">
        <v>1059</v>
      </c>
      <c r="H58" s="555" t="s">
        <v>3922</v>
      </c>
      <c r="J58" s="241"/>
    </row>
    <row r="59" spans="1:10" s="200" customFormat="1" ht="24" customHeight="1" x14ac:dyDescent="0.2">
      <c r="A59" s="253">
        <f t="shared" si="4"/>
        <v>42</v>
      </c>
      <c r="B59" s="562" t="s">
        <v>3923</v>
      </c>
      <c r="C59" s="563">
        <v>0</v>
      </c>
      <c r="D59" s="563">
        <v>113122.65000000001</v>
      </c>
      <c r="E59" s="563">
        <v>113122.58900000004</v>
      </c>
      <c r="F59" s="224">
        <f t="shared" si="3"/>
        <v>99.999946076227914</v>
      </c>
      <c r="G59" s="564" t="s">
        <v>1072</v>
      </c>
      <c r="H59" s="555" t="s">
        <v>68</v>
      </c>
      <c r="J59" s="241"/>
    </row>
    <row r="60" spans="1:10" s="200" customFormat="1" ht="15" customHeight="1" x14ac:dyDescent="0.2">
      <c r="A60" s="253">
        <f t="shared" si="4"/>
        <v>43</v>
      </c>
      <c r="B60" s="562" t="s">
        <v>3924</v>
      </c>
      <c r="C60" s="563">
        <v>0</v>
      </c>
      <c r="D60" s="563">
        <v>4062.04</v>
      </c>
      <c r="E60" s="563">
        <v>4062.0429399999998</v>
      </c>
      <c r="F60" s="224">
        <f t="shared" si="3"/>
        <v>100.00007237742612</v>
      </c>
      <c r="G60" s="564" t="s">
        <v>1072</v>
      </c>
      <c r="H60" s="555" t="s">
        <v>68</v>
      </c>
      <c r="J60" s="241"/>
    </row>
    <row r="61" spans="1:10" s="200" customFormat="1" ht="15" customHeight="1" x14ac:dyDescent="0.2">
      <c r="A61" s="253">
        <f t="shared" si="4"/>
        <v>44</v>
      </c>
      <c r="B61" s="562" t="s">
        <v>1303</v>
      </c>
      <c r="C61" s="563">
        <v>0</v>
      </c>
      <c r="D61" s="563">
        <v>6653.0400000000009</v>
      </c>
      <c r="E61" s="563">
        <v>6653.042190000001</v>
      </c>
      <c r="F61" s="224">
        <f t="shared" si="3"/>
        <v>100.00003291728292</v>
      </c>
      <c r="G61" s="564" t="s">
        <v>1072</v>
      </c>
      <c r="H61" s="555" t="s">
        <v>68</v>
      </c>
      <c r="J61" s="241"/>
    </row>
    <row r="62" spans="1:10" s="200" customFormat="1" ht="13.5" customHeight="1" thickBot="1" x14ac:dyDescent="0.25">
      <c r="A62" s="1095" t="s">
        <v>429</v>
      </c>
      <c r="B62" s="1096"/>
      <c r="C62" s="226">
        <f>SUM(C50:C61)</f>
        <v>333500</v>
      </c>
      <c r="D62" s="226">
        <f>SUM(D50:D61)</f>
        <v>914223.60000000009</v>
      </c>
      <c r="E62" s="226">
        <f>SUM(E50:E61)</f>
        <v>911837.30412999995</v>
      </c>
      <c r="F62" s="227">
        <f t="shared" si="3"/>
        <v>99.738981156251043</v>
      </c>
      <c r="G62" s="228"/>
      <c r="H62" s="260"/>
      <c r="J62" s="241"/>
    </row>
    <row r="63" spans="1:10" s="170" customFormat="1" ht="18" customHeight="1" thickBot="1" x14ac:dyDescent="0.2">
      <c r="A63" s="249" t="s">
        <v>1108</v>
      </c>
      <c r="B63" s="229"/>
      <c r="C63" s="231"/>
      <c r="D63" s="231"/>
      <c r="E63" s="231"/>
      <c r="F63" s="220"/>
      <c r="G63" s="221"/>
      <c r="H63" s="267"/>
      <c r="J63" s="241"/>
    </row>
    <row r="64" spans="1:10" s="200" customFormat="1" ht="24" customHeight="1" x14ac:dyDescent="0.2">
      <c r="A64" s="561">
        <f>A61+1</f>
        <v>45</v>
      </c>
      <c r="B64" s="580" t="s">
        <v>1191</v>
      </c>
      <c r="C64" s="581">
        <v>111500</v>
      </c>
      <c r="D64" s="581">
        <v>111500</v>
      </c>
      <c r="E64" s="581">
        <v>111500</v>
      </c>
      <c r="F64" s="224">
        <f>E64/D64*100</f>
        <v>100</v>
      </c>
      <c r="G64" s="564" t="s">
        <v>1059</v>
      </c>
      <c r="H64" s="555" t="s">
        <v>68</v>
      </c>
      <c r="J64" s="241"/>
    </row>
    <row r="65" spans="1:10" s="200" customFormat="1" ht="13.5" customHeight="1" thickBot="1" x14ac:dyDescent="0.25">
      <c r="A65" s="1095" t="s">
        <v>429</v>
      </c>
      <c r="B65" s="1096"/>
      <c r="C65" s="226">
        <f>SUM(C64:C64)</f>
        <v>111500</v>
      </c>
      <c r="D65" s="226">
        <f>SUM(D64:D64)</f>
        <v>111500</v>
      </c>
      <c r="E65" s="226">
        <f>SUM(E64:E64)</f>
        <v>111500</v>
      </c>
      <c r="F65" s="239">
        <f>E65/D65*100</f>
        <v>100</v>
      </c>
      <c r="G65" s="228"/>
      <c r="H65" s="260"/>
      <c r="J65" s="241"/>
    </row>
    <row r="66" spans="1:10" ht="18" customHeight="1" thickBot="1" x14ac:dyDescent="0.2">
      <c r="A66" s="261" t="s">
        <v>1082</v>
      </c>
      <c r="B66" s="232"/>
      <c r="C66" s="233"/>
      <c r="D66" s="233"/>
      <c r="E66" s="234"/>
      <c r="F66" s="235"/>
      <c r="G66" s="262"/>
      <c r="H66" s="263"/>
      <c r="J66" s="241"/>
    </row>
    <row r="67" spans="1:10" s="200" customFormat="1" ht="34.5" customHeight="1" x14ac:dyDescent="0.2">
      <c r="A67" s="561">
        <f>A64+1</f>
        <v>46</v>
      </c>
      <c r="B67" s="550" t="s">
        <v>1192</v>
      </c>
      <c r="C67" s="551">
        <v>0</v>
      </c>
      <c r="D67" s="551">
        <v>1140.07</v>
      </c>
      <c r="E67" s="551">
        <v>1140.0603999999998</v>
      </c>
      <c r="F67" s="224">
        <f t="shared" ref="F67:F89" si="5">E67/D67*100</f>
        <v>99.999157946441869</v>
      </c>
      <c r="G67" s="564" t="s">
        <v>1072</v>
      </c>
      <c r="H67" s="255" t="s">
        <v>812</v>
      </c>
      <c r="J67" s="241"/>
    </row>
    <row r="68" spans="1:10" s="200" customFormat="1" ht="24" customHeight="1" x14ac:dyDescent="0.2">
      <c r="A68" s="253">
        <f t="shared" ref="A68:A88" si="6">A67+1</f>
        <v>47</v>
      </c>
      <c r="B68" s="550" t="s">
        <v>3925</v>
      </c>
      <c r="C68" s="551">
        <v>0</v>
      </c>
      <c r="D68" s="551">
        <v>1600</v>
      </c>
      <c r="E68" s="551">
        <v>1600</v>
      </c>
      <c r="F68" s="224">
        <f t="shared" si="5"/>
        <v>100</v>
      </c>
      <c r="G68" s="236" t="s">
        <v>1072</v>
      </c>
      <c r="H68" s="255" t="s">
        <v>812</v>
      </c>
      <c r="J68" s="241"/>
    </row>
    <row r="69" spans="1:10" s="200" customFormat="1" ht="94.5" x14ac:dyDescent="0.2">
      <c r="A69" s="253">
        <f t="shared" si="6"/>
        <v>48</v>
      </c>
      <c r="B69" s="550" t="s">
        <v>3926</v>
      </c>
      <c r="C69" s="551">
        <v>0</v>
      </c>
      <c r="D69" s="551">
        <v>898.19999999999993</v>
      </c>
      <c r="E69" s="551">
        <v>341.01000000000005</v>
      </c>
      <c r="F69" s="224">
        <f t="shared" si="5"/>
        <v>37.965931863727462</v>
      </c>
      <c r="G69" s="236" t="s">
        <v>1062</v>
      </c>
      <c r="H69" s="557" t="s">
        <v>3927</v>
      </c>
      <c r="J69" s="241"/>
    </row>
    <row r="70" spans="1:10" s="200" customFormat="1" ht="45" customHeight="1" x14ac:dyDescent="0.2">
      <c r="A70" s="253">
        <f t="shared" si="6"/>
        <v>49</v>
      </c>
      <c r="B70" s="550" t="s">
        <v>3928</v>
      </c>
      <c r="C70" s="551">
        <v>0</v>
      </c>
      <c r="D70" s="551">
        <v>2100</v>
      </c>
      <c r="E70" s="551">
        <v>641.41164000000003</v>
      </c>
      <c r="F70" s="224">
        <f t="shared" si="5"/>
        <v>30.543411428571432</v>
      </c>
      <c r="G70" s="236" t="s">
        <v>1062</v>
      </c>
      <c r="H70" s="557" t="s">
        <v>3929</v>
      </c>
      <c r="J70" s="241"/>
    </row>
    <row r="71" spans="1:10" s="200" customFormat="1" ht="24" customHeight="1" x14ac:dyDescent="0.2">
      <c r="A71" s="253">
        <f t="shared" si="6"/>
        <v>50</v>
      </c>
      <c r="B71" s="550" t="s">
        <v>3930</v>
      </c>
      <c r="C71" s="551">
        <v>0</v>
      </c>
      <c r="D71" s="551">
        <v>400</v>
      </c>
      <c r="E71" s="551">
        <v>400</v>
      </c>
      <c r="F71" s="224">
        <f t="shared" si="5"/>
        <v>100</v>
      </c>
      <c r="G71" s="236" t="s">
        <v>1072</v>
      </c>
      <c r="H71" s="255" t="s">
        <v>812</v>
      </c>
      <c r="J71" s="241"/>
    </row>
    <row r="72" spans="1:10" s="200" customFormat="1" ht="57" customHeight="1" x14ac:dyDescent="0.2">
      <c r="A72" s="253">
        <f t="shared" si="6"/>
        <v>51</v>
      </c>
      <c r="B72" s="550" t="s">
        <v>1193</v>
      </c>
      <c r="C72" s="551">
        <v>0</v>
      </c>
      <c r="D72" s="551">
        <v>11600</v>
      </c>
      <c r="E72" s="551">
        <v>153.69632999999999</v>
      </c>
      <c r="F72" s="224">
        <f t="shared" si="5"/>
        <v>1.3249683620689654</v>
      </c>
      <c r="G72" s="236" t="s">
        <v>1062</v>
      </c>
      <c r="H72" s="557" t="s">
        <v>3931</v>
      </c>
      <c r="J72" s="241"/>
    </row>
    <row r="73" spans="1:10" s="200" customFormat="1" ht="91.5" customHeight="1" x14ac:dyDescent="0.2">
      <c r="A73" s="253">
        <f t="shared" si="6"/>
        <v>52</v>
      </c>
      <c r="B73" s="550" t="s">
        <v>843</v>
      </c>
      <c r="C73" s="551">
        <v>0</v>
      </c>
      <c r="D73" s="551">
        <v>3500</v>
      </c>
      <c r="E73" s="551">
        <v>1500</v>
      </c>
      <c r="F73" s="224">
        <f t="shared" si="5"/>
        <v>42.857142857142854</v>
      </c>
      <c r="G73" s="236" t="s">
        <v>1062</v>
      </c>
      <c r="H73" s="557" t="s">
        <v>3932</v>
      </c>
      <c r="J73" s="241"/>
    </row>
    <row r="74" spans="1:10" s="200" customFormat="1" ht="15" customHeight="1" x14ac:dyDescent="0.2">
      <c r="A74" s="253">
        <f t="shared" si="6"/>
        <v>53</v>
      </c>
      <c r="B74" s="550" t="s">
        <v>1194</v>
      </c>
      <c r="C74" s="551">
        <v>0</v>
      </c>
      <c r="D74" s="551">
        <v>873.89</v>
      </c>
      <c r="E74" s="551">
        <v>873.88256000000001</v>
      </c>
      <c r="F74" s="224">
        <f t="shared" si="5"/>
        <v>99.99914863426747</v>
      </c>
      <c r="G74" s="236" t="s">
        <v>1072</v>
      </c>
      <c r="H74" s="255" t="s">
        <v>812</v>
      </c>
      <c r="J74" s="241"/>
    </row>
    <row r="75" spans="1:10" s="200" customFormat="1" ht="24" customHeight="1" x14ac:dyDescent="0.2">
      <c r="A75" s="253">
        <f t="shared" si="6"/>
        <v>54</v>
      </c>
      <c r="B75" s="550" t="s">
        <v>844</v>
      </c>
      <c r="C75" s="551">
        <v>0</v>
      </c>
      <c r="D75" s="551">
        <v>11494.65</v>
      </c>
      <c r="E75" s="551">
        <v>11494.596229999999</v>
      </c>
      <c r="F75" s="224">
        <f t="shared" si="5"/>
        <v>99.999532217161885</v>
      </c>
      <c r="G75" s="236" t="s">
        <v>1072</v>
      </c>
      <c r="H75" s="255" t="s">
        <v>812</v>
      </c>
      <c r="J75" s="241"/>
    </row>
    <row r="76" spans="1:10" s="200" customFormat="1" ht="102" customHeight="1" x14ac:dyDescent="0.2">
      <c r="A76" s="253">
        <f t="shared" si="6"/>
        <v>55</v>
      </c>
      <c r="B76" s="550" t="s">
        <v>845</v>
      </c>
      <c r="C76" s="551">
        <v>1000</v>
      </c>
      <c r="D76" s="551">
        <v>2150</v>
      </c>
      <c r="E76" s="551">
        <v>1600</v>
      </c>
      <c r="F76" s="224">
        <f t="shared" si="5"/>
        <v>74.418604651162795</v>
      </c>
      <c r="G76" s="236" t="s">
        <v>1062</v>
      </c>
      <c r="H76" s="557" t="s">
        <v>3933</v>
      </c>
      <c r="J76" s="241"/>
    </row>
    <row r="77" spans="1:10" s="200" customFormat="1" ht="67.5" customHeight="1" x14ac:dyDescent="0.2">
      <c r="A77" s="253">
        <f t="shared" si="6"/>
        <v>56</v>
      </c>
      <c r="B77" s="550" t="s">
        <v>846</v>
      </c>
      <c r="C77" s="551">
        <v>36480</v>
      </c>
      <c r="D77" s="551">
        <v>64334.390000000007</v>
      </c>
      <c r="E77" s="551">
        <v>57408.658380000001</v>
      </c>
      <c r="F77" s="224">
        <f t="shared" si="5"/>
        <v>89.234790879341503</v>
      </c>
      <c r="G77" s="236" t="s">
        <v>1062</v>
      </c>
      <c r="H77" s="557" t="s">
        <v>3934</v>
      </c>
      <c r="J77" s="241"/>
    </row>
    <row r="78" spans="1:10" s="200" customFormat="1" ht="67.5" customHeight="1" x14ac:dyDescent="0.2">
      <c r="A78" s="253">
        <f t="shared" si="6"/>
        <v>57</v>
      </c>
      <c r="B78" s="550" t="s">
        <v>847</v>
      </c>
      <c r="C78" s="551">
        <v>25000</v>
      </c>
      <c r="D78" s="551">
        <v>6415.71</v>
      </c>
      <c r="E78" s="551">
        <v>6376.7314999999999</v>
      </c>
      <c r="F78" s="224">
        <f t="shared" si="5"/>
        <v>99.392452277300563</v>
      </c>
      <c r="G78" s="236" t="s">
        <v>1062</v>
      </c>
      <c r="H78" s="557" t="s">
        <v>3935</v>
      </c>
      <c r="J78" s="241"/>
    </row>
    <row r="79" spans="1:10" s="200" customFormat="1" ht="94.5" x14ac:dyDescent="0.2">
      <c r="A79" s="253">
        <f t="shared" si="6"/>
        <v>58</v>
      </c>
      <c r="B79" s="550" t="s">
        <v>848</v>
      </c>
      <c r="C79" s="551">
        <v>3500</v>
      </c>
      <c r="D79" s="551">
        <v>3627.5</v>
      </c>
      <c r="E79" s="551">
        <v>1491.93</v>
      </c>
      <c r="F79" s="224">
        <f t="shared" si="5"/>
        <v>41.128325292901444</v>
      </c>
      <c r="G79" s="236" t="s">
        <v>1062</v>
      </c>
      <c r="H79" s="557" t="s">
        <v>3936</v>
      </c>
      <c r="J79" s="241"/>
    </row>
    <row r="80" spans="1:10" s="200" customFormat="1" ht="67.5" customHeight="1" x14ac:dyDescent="0.2">
      <c r="A80" s="253">
        <f t="shared" si="6"/>
        <v>59</v>
      </c>
      <c r="B80" s="550" t="s">
        <v>1195</v>
      </c>
      <c r="C80" s="551">
        <v>0</v>
      </c>
      <c r="D80" s="551">
        <v>4000</v>
      </c>
      <c r="E80" s="551">
        <v>3560.0258699999999</v>
      </c>
      <c r="F80" s="224">
        <f t="shared" si="5"/>
        <v>89.000646750000001</v>
      </c>
      <c r="G80" s="236" t="s">
        <v>1062</v>
      </c>
      <c r="H80" s="557" t="s">
        <v>3937</v>
      </c>
      <c r="J80" s="241"/>
    </row>
    <row r="81" spans="1:10" s="200" customFormat="1" ht="52.5" x14ac:dyDescent="0.2">
      <c r="A81" s="253">
        <f t="shared" si="6"/>
        <v>60</v>
      </c>
      <c r="B81" s="550" t="s">
        <v>1196</v>
      </c>
      <c r="C81" s="551">
        <v>0</v>
      </c>
      <c r="D81" s="551">
        <v>20132</v>
      </c>
      <c r="E81" s="551">
        <v>13650.04991</v>
      </c>
      <c r="F81" s="224">
        <f t="shared" si="5"/>
        <v>67.802751390820575</v>
      </c>
      <c r="G81" s="236" t="s">
        <v>1062</v>
      </c>
      <c r="H81" s="557" t="s">
        <v>3938</v>
      </c>
      <c r="J81" s="241"/>
    </row>
    <row r="82" spans="1:10" s="200" customFormat="1" ht="24" customHeight="1" x14ac:dyDescent="0.2">
      <c r="A82" s="253">
        <f t="shared" si="6"/>
        <v>61</v>
      </c>
      <c r="B82" s="550" t="s">
        <v>1197</v>
      </c>
      <c r="C82" s="551">
        <v>0</v>
      </c>
      <c r="D82" s="551">
        <v>2100</v>
      </c>
      <c r="E82" s="551">
        <v>2100</v>
      </c>
      <c r="F82" s="224">
        <f t="shared" si="5"/>
        <v>100</v>
      </c>
      <c r="G82" s="236" t="s">
        <v>1072</v>
      </c>
      <c r="H82" s="255" t="s">
        <v>812</v>
      </c>
      <c r="J82" s="241"/>
    </row>
    <row r="83" spans="1:10" s="200" customFormat="1" ht="15" customHeight="1" x14ac:dyDescent="0.2">
      <c r="A83" s="253">
        <f t="shared" si="6"/>
        <v>62</v>
      </c>
      <c r="B83" s="550" t="s">
        <v>3939</v>
      </c>
      <c r="C83" s="551">
        <v>0</v>
      </c>
      <c r="D83" s="551">
        <v>1000</v>
      </c>
      <c r="E83" s="551">
        <v>1000</v>
      </c>
      <c r="F83" s="224">
        <f t="shared" si="5"/>
        <v>100</v>
      </c>
      <c r="G83" s="236" t="s">
        <v>1072</v>
      </c>
      <c r="H83" s="255" t="s">
        <v>812</v>
      </c>
      <c r="J83" s="241"/>
    </row>
    <row r="84" spans="1:10" s="200" customFormat="1" ht="89.25" customHeight="1" x14ac:dyDescent="0.2">
      <c r="A84" s="253">
        <f t="shared" si="6"/>
        <v>63</v>
      </c>
      <c r="B84" s="550" t="s">
        <v>3940</v>
      </c>
      <c r="C84" s="551">
        <v>12325</v>
      </c>
      <c r="D84" s="551">
        <v>12325</v>
      </c>
      <c r="E84" s="551">
        <v>157.30000000000001</v>
      </c>
      <c r="F84" s="224">
        <f t="shared" si="5"/>
        <v>1.2762677484787019</v>
      </c>
      <c r="G84" s="236" t="s">
        <v>1062</v>
      </c>
      <c r="H84" s="557" t="s">
        <v>3941</v>
      </c>
      <c r="J84" s="241"/>
    </row>
    <row r="85" spans="1:10" s="200" customFormat="1" ht="45" customHeight="1" x14ac:dyDescent="0.2">
      <c r="A85" s="253">
        <f t="shared" si="6"/>
        <v>64</v>
      </c>
      <c r="B85" s="550" t="s">
        <v>3942</v>
      </c>
      <c r="C85" s="551">
        <v>3300</v>
      </c>
      <c r="D85" s="551">
        <v>0</v>
      </c>
      <c r="E85" s="551">
        <v>0</v>
      </c>
      <c r="F85" s="224" t="s">
        <v>188</v>
      </c>
      <c r="G85" s="236" t="s">
        <v>1072</v>
      </c>
      <c r="H85" s="557" t="s">
        <v>3943</v>
      </c>
      <c r="J85" s="241"/>
    </row>
    <row r="86" spans="1:10" s="200" customFormat="1" ht="24" customHeight="1" x14ac:dyDescent="0.2">
      <c r="A86" s="253">
        <f t="shared" si="6"/>
        <v>65</v>
      </c>
      <c r="B86" s="550" t="s">
        <v>3944</v>
      </c>
      <c r="C86" s="551">
        <v>600</v>
      </c>
      <c r="D86" s="551">
        <v>600</v>
      </c>
      <c r="E86" s="551">
        <v>600</v>
      </c>
      <c r="F86" s="224">
        <f t="shared" si="5"/>
        <v>100</v>
      </c>
      <c r="G86" s="236" t="s">
        <v>1072</v>
      </c>
      <c r="H86" s="557" t="s">
        <v>812</v>
      </c>
      <c r="J86" s="241"/>
    </row>
    <row r="87" spans="1:10" s="200" customFormat="1" ht="67.5" customHeight="1" x14ac:dyDescent="0.2">
      <c r="A87" s="253">
        <f t="shared" si="6"/>
        <v>66</v>
      </c>
      <c r="B87" s="550" t="s">
        <v>1198</v>
      </c>
      <c r="C87" s="551">
        <v>0</v>
      </c>
      <c r="D87" s="551">
        <v>4500</v>
      </c>
      <c r="E87" s="551">
        <v>4447.2641299999996</v>
      </c>
      <c r="F87" s="224">
        <f t="shared" si="5"/>
        <v>98.828091777777772</v>
      </c>
      <c r="G87" s="236" t="s">
        <v>1062</v>
      </c>
      <c r="H87" s="557" t="s">
        <v>3945</v>
      </c>
      <c r="I87" s="198"/>
      <c r="J87" s="241"/>
    </row>
    <row r="88" spans="1:10" s="200" customFormat="1" ht="24" customHeight="1" x14ac:dyDescent="0.2">
      <c r="A88" s="253">
        <f t="shared" si="6"/>
        <v>67</v>
      </c>
      <c r="B88" s="550" t="s">
        <v>1199</v>
      </c>
      <c r="C88" s="551">
        <v>0</v>
      </c>
      <c r="D88" s="551">
        <v>700</v>
      </c>
      <c r="E88" s="551">
        <v>700</v>
      </c>
      <c r="F88" s="224">
        <f t="shared" si="5"/>
        <v>100</v>
      </c>
      <c r="G88" s="236" t="s">
        <v>1072</v>
      </c>
      <c r="H88" s="255" t="s">
        <v>812</v>
      </c>
      <c r="J88" s="241"/>
    </row>
    <row r="89" spans="1:10" s="200" customFormat="1" ht="13.5" customHeight="1" thickBot="1" x14ac:dyDescent="0.25">
      <c r="A89" s="1095" t="s">
        <v>429</v>
      </c>
      <c r="B89" s="1096"/>
      <c r="C89" s="226">
        <f>SUM(C67:C88)</f>
        <v>82205</v>
      </c>
      <c r="D89" s="238">
        <f>SUM(D67:D88)</f>
        <v>155491.41000000003</v>
      </c>
      <c r="E89" s="238">
        <f>SUM(E67:E88)</f>
        <v>111236.61694999998</v>
      </c>
      <c r="F89" s="239">
        <f t="shared" si="5"/>
        <v>71.538753780675052</v>
      </c>
      <c r="G89" s="228"/>
      <c r="H89" s="240"/>
      <c r="J89" s="241"/>
    </row>
    <row r="90" spans="1:10" ht="18" customHeight="1" thickBot="1" x14ac:dyDescent="0.2">
      <c r="A90" s="249" t="s">
        <v>1053</v>
      </c>
      <c r="B90" s="217"/>
      <c r="C90" s="218"/>
      <c r="D90" s="218"/>
      <c r="E90" s="219"/>
      <c r="F90" s="220"/>
      <c r="G90" s="221"/>
      <c r="H90" s="264"/>
      <c r="J90" s="241"/>
    </row>
    <row r="91" spans="1:10" s="200" customFormat="1" ht="24" customHeight="1" x14ac:dyDescent="0.2">
      <c r="A91" s="561">
        <f>A88+1</f>
        <v>68</v>
      </c>
      <c r="B91" s="550" t="s">
        <v>1200</v>
      </c>
      <c r="C91" s="551">
        <v>0</v>
      </c>
      <c r="D91" s="551">
        <v>56.78</v>
      </c>
      <c r="E91" s="551">
        <v>56.773199999999996</v>
      </c>
      <c r="F91" s="224">
        <f t="shared" ref="F91:F128" si="7">E91/D91*100</f>
        <v>99.988023952095801</v>
      </c>
      <c r="G91" s="564" t="s">
        <v>1072</v>
      </c>
      <c r="H91" s="567" t="s">
        <v>68</v>
      </c>
      <c r="J91" s="241"/>
    </row>
    <row r="92" spans="1:10" s="200" customFormat="1" ht="132" customHeight="1" x14ac:dyDescent="0.2">
      <c r="A92" s="253">
        <f t="shared" ref="A92:A127" si="8">A91+1</f>
        <v>69</v>
      </c>
      <c r="B92" s="550" t="s">
        <v>929</v>
      </c>
      <c r="C92" s="551">
        <v>42693.999999999993</v>
      </c>
      <c r="D92" s="551">
        <v>21005.97</v>
      </c>
      <c r="E92" s="551">
        <v>13532.755789999999</v>
      </c>
      <c r="F92" s="224">
        <f t="shared" si="7"/>
        <v>64.423379591611337</v>
      </c>
      <c r="G92" s="236" t="s">
        <v>1062</v>
      </c>
      <c r="H92" s="255" t="s">
        <v>3946</v>
      </c>
      <c r="J92" s="241"/>
    </row>
    <row r="93" spans="1:10" s="200" customFormat="1" ht="132" customHeight="1" x14ac:dyDescent="0.2">
      <c r="A93" s="253">
        <f t="shared" si="8"/>
        <v>70</v>
      </c>
      <c r="B93" s="550" t="s">
        <v>930</v>
      </c>
      <c r="C93" s="551">
        <v>56479.000000000007</v>
      </c>
      <c r="D93" s="551">
        <v>28294.390000000007</v>
      </c>
      <c r="E93" s="551">
        <v>19712.783090000001</v>
      </c>
      <c r="F93" s="224">
        <f t="shared" si="7"/>
        <v>69.670288315104145</v>
      </c>
      <c r="G93" s="236" t="s">
        <v>1062</v>
      </c>
      <c r="H93" s="255" t="s">
        <v>3947</v>
      </c>
      <c r="J93" s="241"/>
    </row>
    <row r="94" spans="1:10" s="200" customFormat="1" ht="132" customHeight="1" x14ac:dyDescent="0.2">
      <c r="A94" s="253">
        <f t="shared" si="8"/>
        <v>71</v>
      </c>
      <c r="B94" s="550" t="s">
        <v>931</v>
      </c>
      <c r="C94" s="551">
        <v>25846</v>
      </c>
      <c r="D94" s="551">
        <v>11856.170000000002</v>
      </c>
      <c r="E94" s="551">
        <v>6884.23416</v>
      </c>
      <c r="F94" s="224">
        <f t="shared" si="7"/>
        <v>58.064570261728697</v>
      </c>
      <c r="G94" s="236" t="s">
        <v>1062</v>
      </c>
      <c r="H94" s="255" t="s">
        <v>3948</v>
      </c>
      <c r="J94" s="241"/>
    </row>
    <row r="95" spans="1:10" s="200" customFormat="1" ht="157.5" x14ac:dyDescent="0.2">
      <c r="A95" s="253">
        <f t="shared" si="8"/>
        <v>72</v>
      </c>
      <c r="B95" s="550" t="s">
        <v>932</v>
      </c>
      <c r="C95" s="551">
        <v>0</v>
      </c>
      <c r="D95" s="551">
        <v>2405.41</v>
      </c>
      <c r="E95" s="551">
        <v>0</v>
      </c>
      <c r="F95" s="224">
        <f t="shared" si="7"/>
        <v>0</v>
      </c>
      <c r="G95" s="236" t="s">
        <v>1072</v>
      </c>
      <c r="H95" s="255" t="s">
        <v>3949</v>
      </c>
      <c r="J95" s="241"/>
    </row>
    <row r="96" spans="1:10" s="200" customFormat="1" ht="78" customHeight="1" x14ac:dyDescent="0.2">
      <c r="A96" s="253">
        <f t="shared" si="8"/>
        <v>73</v>
      </c>
      <c r="B96" s="550" t="s">
        <v>933</v>
      </c>
      <c r="C96" s="551">
        <v>90</v>
      </c>
      <c r="D96" s="551">
        <v>4315.2899999999991</v>
      </c>
      <c r="E96" s="551">
        <v>2916.1547399999999</v>
      </c>
      <c r="F96" s="224">
        <f t="shared" si="7"/>
        <v>67.577259929228404</v>
      </c>
      <c r="G96" s="236" t="s">
        <v>1072</v>
      </c>
      <c r="H96" s="255" t="s">
        <v>3950</v>
      </c>
      <c r="J96" s="241"/>
    </row>
    <row r="97" spans="1:10" s="200" customFormat="1" ht="57" customHeight="1" x14ac:dyDescent="0.2">
      <c r="A97" s="253">
        <f t="shared" si="8"/>
        <v>74</v>
      </c>
      <c r="B97" s="550" t="s">
        <v>934</v>
      </c>
      <c r="C97" s="551">
        <v>0</v>
      </c>
      <c r="D97" s="551">
        <v>6499.1499999999987</v>
      </c>
      <c r="E97" s="551">
        <v>2836.3852900000002</v>
      </c>
      <c r="F97" s="224">
        <f t="shared" si="7"/>
        <v>43.642403852811533</v>
      </c>
      <c r="G97" s="236" t="s">
        <v>1062</v>
      </c>
      <c r="H97" s="255" t="s">
        <v>3951</v>
      </c>
      <c r="J97" s="241"/>
    </row>
    <row r="98" spans="1:10" s="200" customFormat="1" ht="15" customHeight="1" x14ac:dyDescent="0.2">
      <c r="A98" s="253">
        <f t="shared" si="8"/>
        <v>75</v>
      </c>
      <c r="B98" s="550" t="s">
        <v>935</v>
      </c>
      <c r="C98" s="551">
        <v>0</v>
      </c>
      <c r="D98" s="551">
        <v>25.41</v>
      </c>
      <c r="E98" s="551">
        <v>25.41</v>
      </c>
      <c r="F98" s="224">
        <f t="shared" si="7"/>
        <v>100</v>
      </c>
      <c r="G98" s="236" t="s">
        <v>1072</v>
      </c>
      <c r="H98" s="255" t="s">
        <v>68</v>
      </c>
      <c r="J98" s="241"/>
    </row>
    <row r="99" spans="1:10" s="200" customFormat="1" ht="15" customHeight="1" x14ac:dyDescent="0.2">
      <c r="A99" s="253">
        <f t="shared" si="8"/>
        <v>76</v>
      </c>
      <c r="B99" s="550" t="s">
        <v>936</v>
      </c>
      <c r="C99" s="551">
        <v>208</v>
      </c>
      <c r="D99" s="551">
        <v>1917.69</v>
      </c>
      <c r="E99" s="551">
        <v>1915.70902</v>
      </c>
      <c r="F99" s="224">
        <f t="shared" si="7"/>
        <v>99.89669967512998</v>
      </c>
      <c r="G99" s="236" t="s">
        <v>1072</v>
      </c>
      <c r="H99" s="567" t="s">
        <v>68</v>
      </c>
      <c r="J99" s="241"/>
    </row>
    <row r="100" spans="1:10" s="200" customFormat="1" ht="63" x14ac:dyDescent="0.2">
      <c r="A100" s="253">
        <f t="shared" si="8"/>
        <v>77</v>
      </c>
      <c r="B100" s="550" t="s">
        <v>937</v>
      </c>
      <c r="C100" s="551">
        <v>150</v>
      </c>
      <c r="D100" s="551">
        <v>9387.31</v>
      </c>
      <c r="E100" s="551">
        <v>1975.3707400000001</v>
      </c>
      <c r="F100" s="224">
        <f t="shared" si="7"/>
        <v>21.042990377435071</v>
      </c>
      <c r="G100" s="236" t="s">
        <v>1062</v>
      </c>
      <c r="H100" s="255" t="s">
        <v>3952</v>
      </c>
      <c r="J100" s="241"/>
    </row>
    <row r="101" spans="1:10" s="200" customFormat="1" ht="120" customHeight="1" x14ac:dyDescent="0.2">
      <c r="A101" s="253">
        <f t="shared" si="8"/>
        <v>78</v>
      </c>
      <c r="B101" s="550" t="s">
        <v>938</v>
      </c>
      <c r="C101" s="551">
        <v>35633</v>
      </c>
      <c r="D101" s="551">
        <v>355.3</v>
      </c>
      <c r="E101" s="551">
        <v>36.905000000000001</v>
      </c>
      <c r="F101" s="224">
        <f t="shared" si="7"/>
        <v>10.386996904024768</v>
      </c>
      <c r="G101" s="236" t="s">
        <v>1062</v>
      </c>
      <c r="H101" s="255" t="s">
        <v>3953</v>
      </c>
      <c r="J101" s="241"/>
    </row>
    <row r="102" spans="1:10" s="200" customFormat="1" ht="94.5" x14ac:dyDescent="0.2">
      <c r="A102" s="253">
        <f t="shared" si="8"/>
        <v>79</v>
      </c>
      <c r="B102" s="550" t="s">
        <v>939</v>
      </c>
      <c r="C102" s="551">
        <v>26600</v>
      </c>
      <c r="D102" s="551">
        <v>0</v>
      </c>
      <c r="E102" s="551">
        <v>0</v>
      </c>
      <c r="F102" s="224" t="s">
        <v>188</v>
      </c>
      <c r="G102" s="236" t="s">
        <v>1062</v>
      </c>
      <c r="H102" s="255" t="s">
        <v>3954</v>
      </c>
      <c r="J102" s="241"/>
    </row>
    <row r="103" spans="1:10" s="200" customFormat="1" ht="78" customHeight="1" x14ac:dyDescent="0.2">
      <c r="A103" s="253">
        <f t="shared" si="8"/>
        <v>80</v>
      </c>
      <c r="B103" s="550" t="s">
        <v>1201</v>
      </c>
      <c r="C103" s="551">
        <v>15750</v>
      </c>
      <c r="D103" s="551">
        <v>25.43</v>
      </c>
      <c r="E103" s="551">
        <v>25.41</v>
      </c>
      <c r="F103" s="224">
        <f t="shared" si="7"/>
        <v>99.921352732992531</v>
      </c>
      <c r="G103" s="236" t="s">
        <v>1072</v>
      </c>
      <c r="H103" s="255" t="s">
        <v>3955</v>
      </c>
      <c r="J103" s="241"/>
    </row>
    <row r="104" spans="1:10" s="200" customFormat="1" ht="67.5" customHeight="1" x14ac:dyDescent="0.2">
      <c r="A104" s="253">
        <f t="shared" si="8"/>
        <v>81</v>
      </c>
      <c r="B104" s="550" t="s">
        <v>940</v>
      </c>
      <c r="C104" s="551">
        <v>39749</v>
      </c>
      <c r="D104" s="551">
        <v>51576.3</v>
      </c>
      <c r="E104" s="551">
        <v>50696.526559999991</v>
      </c>
      <c r="F104" s="224">
        <f t="shared" si="7"/>
        <v>98.294229248705292</v>
      </c>
      <c r="G104" s="236" t="s">
        <v>1062</v>
      </c>
      <c r="H104" s="255" t="s">
        <v>3956</v>
      </c>
      <c r="J104" s="241"/>
    </row>
    <row r="105" spans="1:10" s="200" customFormat="1" ht="73.5" x14ac:dyDescent="0.2">
      <c r="A105" s="253">
        <f t="shared" si="8"/>
        <v>82</v>
      </c>
      <c r="B105" s="550" t="s">
        <v>941</v>
      </c>
      <c r="C105" s="551">
        <v>515</v>
      </c>
      <c r="D105" s="551">
        <v>12053.900000000001</v>
      </c>
      <c r="E105" s="551">
        <v>5520.1025099999988</v>
      </c>
      <c r="F105" s="224">
        <f t="shared" si="7"/>
        <v>45.795157666813211</v>
      </c>
      <c r="G105" s="236" t="s">
        <v>1062</v>
      </c>
      <c r="H105" s="255" t="s">
        <v>3957</v>
      </c>
      <c r="J105" s="241"/>
    </row>
    <row r="106" spans="1:10" s="200" customFormat="1" ht="109.5" customHeight="1" x14ac:dyDescent="0.2">
      <c r="A106" s="253">
        <f t="shared" si="8"/>
        <v>83</v>
      </c>
      <c r="B106" s="550" t="s">
        <v>942</v>
      </c>
      <c r="C106" s="551">
        <v>80500</v>
      </c>
      <c r="D106" s="551">
        <v>1340</v>
      </c>
      <c r="E106" s="551">
        <v>1073.27</v>
      </c>
      <c r="F106" s="224">
        <f t="shared" si="7"/>
        <v>80.094776119402994</v>
      </c>
      <c r="G106" s="236" t="s">
        <v>1062</v>
      </c>
      <c r="H106" s="577" t="s">
        <v>3958</v>
      </c>
      <c r="J106" s="241"/>
    </row>
    <row r="107" spans="1:10" s="200" customFormat="1" ht="15" customHeight="1" x14ac:dyDescent="0.2">
      <c r="A107" s="253">
        <f t="shared" si="8"/>
        <v>84</v>
      </c>
      <c r="B107" s="550" t="s">
        <v>943</v>
      </c>
      <c r="C107" s="551">
        <v>0</v>
      </c>
      <c r="D107" s="551">
        <v>167.76</v>
      </c>
      <c r="E107" s="551">
        <v>167.72399999999999</v>
      </c>
      <c r="F107" s="224">
        <f t="shared" si="7"/>
        <v>99.978540772532185</v>
      </c>
      <c r="G107" s="236" t="s">
        <v>1072</v>
      </c>
      <c r="H107" s="567" t="s">
        <v>68</v>
      </c>
      <c r="J107" s="241"/>
    </row>
    <row r="108" spans="1:10" s="200" customFormat="1" ht="78" customHeight="1" x14ac:dyDescent="0.2">
      <c r="A108" s="253">
        <f t="shared" si="8"/>
        <v>85</v>
      </c>
      <c r="B108" s="550" t="s">
        <v>944</v>
      </c>
      <c r="C108" s="551">
        <v>0</v>
      </c>
      <c r="D108" s="551">
        <v>13.000000000000002</v>
      </c>
      <c r="E108" s="551">
        <v>12.705</v>
      </c>
      <c r="F108" s="224">
        <f t="shared" si="7"/>
        <v>97.730769230769226</v>
      </c>
      <c r="G108" s="236" t="s">
        <v>1062</v>
      </c>
      <c r="H108" s="577" t="s">
        <v>3959</v>
      </c>
      <c r="J108" s="241"/>
    </row>
    <row r="109" spans="1:10" s="200" customFormat="1" ht="68.25" customHeight="1" x14ac:dyDescent="0.2">
      <c r="A109" s="253">
        <f t="shared" si="8"/>
        <v>86</v>
      </c>
      <c r="B109" s="550" t="s">
        <v>1202</v>
      </c>
      <c r="C109" s="551">
        <v>650</v>
      </c>
      <c r="D109" s="551">
        <v>2736.7599999999993</v>
      </c>
      <c r="E109" s="551">
        <v>70.873199999999997</v>
      </c>
      <c r="F109" s="224">
        <f t="shared" si="7"/>
        <v>2.5896753825691698</v>
      </c>
      <c r="G109" s="236" t="s">
        <v>1062</v>
      </c>
      <c r="H109" s="577" t="s">
        <v>3960</v>
      </c>
      <c r="J109" s="241"/>
    </row>
    <row r="110" spans="1:10" s="200" customFormat="1" ht="68.25" customHeight="1" x14ac:dyDescent="0.2">
      <c r="A110" s="253">
        <f t="shared" si="8"/>
        <v>87</v>
      </c>
      <c r="B110" s="550" t="s">
        <v>945</v>
      </c>
      <c r="C110" s="551">
        <v>295</v>
      </c>
      <c r="D110" s="551">
        <v>7202.83</v>
      </c>
      <c r="E110" s="551">
        <v>3281.45838</v>
      </c>
      <c r="F110" s="224">
        <f t="shared" si="7"/>
        <v>45.55790404604857</v>
      </c>
      <c r="G110" s="236" t="s">
        <v>1062</v>
      </c>
      <c r="H110" s="577" t="s">
        <v>3961</v>
      </c>
      <c r="J110" s="241"/>
    </row>
    <row r="111" spans="1:10" s="200" customFormat="1" ht="68.25" customHeight="1" x14ac:dyDescent="0.2">
      <c r="A111" s="253">
        <f t="shared" si="8"/>
        <v>88</v>
      </c>
      <c r="B111" s="550" t="s">
        <v>946</v>
      </c>
      <c r="C111" s="551">
        <v>250</v>
      </c>
      <c r="D111" s="551">
        <v>7023.4900000000007</v>
      </c>
      <c r="E111" s="551">
        <v>1405.2742299999998</v>
      </c>
      <c r="F111" s="224">
        <f t="shared" si="7"/>
        <v>20.008204325769661</v>
      </c>
      <c r="G111" s="236" t="s">
        <v>1062</v>
      </c>
      <c r="H111" s="577" t="s">
        <v>3962</v>
      </c>
      <c r="J111" s="241"/>
    </row>
    <row r="112" spans="1:10" s="200" customFormat="1" ht="67.5" customHeight="1" x14ac:dyDescent="0.2">
      <c r="A112" s="253">
        <f t="shared" si="8"/>
        <v>89</v>
      </c>
      <c r="B112" s="550" t="s">
        <v>947</v>
      </c>
      <c r="C112" s="551">
        <v>425</v>
      </c>
      <c r="D112" s="551">
        <v>9623.2299999999959</v>
      </c>
      <c r="E112" s="551">
        <v>937.77289999999994</v>
      </c>
      <c r="F112" s="224">
        <f t="shared" si="7"/>
        <v>9.7448871117078184</v>
      </c>
      <c r="G112" s="236" t="s">
        <v>1062</v>
      </c>
      <c r="H112" s="577" t="s">
        <v>3963</v>
      </c>
      <c r="J112" s="241"/>
    </row>
    <row r="113" spans="1:10" s="200" customFormat="1" ht="57" customHeight="1" x14ac:dyDescent="0.2">
      <c r="A113" s="253">
        <f t="shared" si="8"/>
        <v>90</v>
      </c>
      <c r="B113" s="550" t="s">
        <v>948</v>
      </c>
      <c r="C113" s="551">
        <v>3270</v>
      </c>
      <c r="D113" s="551">
        <v>9766.7000000000007</v>
      </c>
      <c r="E113" s="551">
        <v>3249.739149999999</v>
      </c>
      <c r="F113" s="224">
        <f t="shared" si="7"/>
        <v>33.273666130832304</v>
      </c>
      <c r="G113" s="236" t="s">
        <v>1062</v>
      </c>
      <c r="H113" s="577" t="s">
        <v>3964</v>
      </c>
      <c r="J113" s="241"/>
    </row>
    <row r="114" spans="1:10" s="200" customFormat="1" ht="67.5" customHeight="1" x14ac:dyDescent="0.2">
      <c r="A114" s="253">
        <f t="shared" si="8"/>
        <v>91</v>
      </c>
      <c r="B114" s="550" t="s">
        <v>3965</v>
      </c>
      <c r="C114" s="551">
        <v>29150</v>
      </c>
      <c r="D114" s="551">
        <v>0</v>
      </c>
      <c r="E114" s="551">
        <v>0</v>
      </c>
      <c r="F114" s="224" t="s">
        <v>188</v>
      </c>
      <c r="G114" s="236" t="s">
        <v>1062</v>
      </c>
      <c r="H114" s="577" t="s">
        <v>3966</v>
      </c>
      <c r="J114" s="241"/>
    </row>
    <row r="115" spans="1:10" s="200" customFormat="1" ht="67.5" customHeight="1" x14ac:dyDescent="0.2">
      <c r="A115" s="253">
        <f t="shared" si="8"/>
        <v>92</v>
      </c>
      <c r="B115" s="550" t="s">
        <v>949</v>
      </c>
      <c r="C115" s="551">
        <v>750</v>
      </c>
      <c r="D115" s="551">
        <v>15936.060000000003</v>
      </c>
      <c r="E115" s="551">
        <v>5718.9735499999997</v>
      </c>
      <c r="F115" s="224">
        <f t="shared" si="7"/>
        <v>35.886998103671793</v>
      </c>
      <c r="G115" s="236" t="s">
        <v>1062</v>
      </c>
      <c r="H115" s="577" t="s">
        <v>3967</v>
      </c>
      <c r="J115" s="241"/>
    </row>
    <row r="116" spans="1:10" s="200" customFormat="1" ht="78" customHeight="1" x14ac:dyDescent="0.2">
      <c r="A116" s="253">
        <f t="shared" si="8"/>
        <v>93</v>
      </c>
      <c r="B116" s="550" t="s">
        <v>3968</v>
      </c>
      <c r="C116" s="551">
        <v>150</v>
      </c>
      <c r="D116" s="551">
        <v>4977.99</v>
      </c>
      <c r="E116" s="551">
        <v>189.11600000000001</v>
      </c>
      <c r="F116" s="224">
        <f t="shared" si="7"/>
        <v>3.7990433889983715</v>
      </c>
      <c r="G116" s="236" t="s">
        <v>1062</v>
      </c>
      <c r="H116" s="577" t="s">
        <v>3969</v>
      </c>
      <c r="J116" s="241"/>
    </row>
    <row r="117" spans="1:10" s="200" customFormat="1" ht="78" customHeight="1" x14ac:dyDescent="0.2">
      <c r="A117" s="253">
        <f t="shared" si="8"/>
        <v>94</v>
      </c>
      <c r="B117" s="550" t="s">
        <v>1203</v>
      </c>
      <c r="C117" s="551">
        <v>66690</v>
      </c>
      <c r="D117" s="551">
        <v>249973.19999999995</v>
      </c>
      <c r="E117" s="551">
        <v>217914.26332999996</v>
      </c>
      <c r="F117" s="224">
        <f t="shared" si="7"/>
        <v>87.175050497413324</v>
      </c>
      <c r="G117" s="236" t="s">
        <v>1062</v>
      </c>
      <c r="H117" s="577" t="s">
        <v>3970</v>
      </c>
      <c r="J117" s="241"/>
    </row>
    <row r="118" spans="1:10" s="200" customFormat="1" ht="24" customHeight="1" x14ac:dyDescent="0.2">
      <c r="A118" s="253">
        <f t="shared" si="8"/>
        <v>95</v>
      </c>
      <c r="B118" s="550" t="s">
        <v>3971</v>
      </c>
      <c r="C118" s="551">
        <v>500</v>
      </c>
      <c r="D118" s="551">
        <v>0</v>
      </c>
      <c r="E118" s="551">
        <v>0</v>
      </c>
      <c r="F118" s="224" t="s">
        <v>188</v>
      </c>
      <c r="G118" s="236" t="s">
        <v>1072</v>
      </c>
      <c r="H118" s="567" t="s">
        <v>68</v>
      </c>
      <c r="J118" s="241"/>
    </row>
    <row r="119" spans="1:10" s="200" customFormat="1" ht="78" customHeight="1" x14ac:dyDescent="0.2">
      <c r="A119" s="253">
        <f t="shared" si="8"/>
        <v>96</v>
      </c>
      <c r="B119" s="550" t="s">
        <v>1204</v>
      </c>
      <c r="C119" s="551">
        <v>6000</v>
      </c>
      <c r="D119" s="551">
        <v>12979.470000000001</v>
      </c>
      <c r="E119" s="551">
        <v>826.89549</v>
      </c>
      <c r="F119" s="224">
        <f t="shared" si="7"/>
        <v>6.3707954947312944</v>
      </c>
      <c r="G119" s="236" t="s">
        <v>1062</v>
      </c>
      <c r="H119" s="577" t="s">
        <v>3972</v>
      </c>
      <c r="J119" s="241"/>
    </row>
    <row r="120" spans="1:10" s="200" customFormat="1" ht="57" customHeight="1" x14ac:dyDescent="0.2">
      <c r="A120" s="253">
        <f t="shared" si="8"/>
        <v>97</v>
      </c>
      <c r="B120" s="550" t="s">
        <v>3973</v>
      </c>
      <c r="C120" s="551">
        <v>775</v>
      </c>
      <c r="D120" s="551">
        <v>4928.6000000000004</v>
      </c>
      <c r="E120" s="551">
        <v>83.49</v>
      </c>
      <c r="F120" s="224">
        <f t="shared" si="7"/>
        <v>1.6939901797670736</v>
      </c>
      <c r="G120" s="236" t="s">
        <v>1062</v>
      </c>
      <c r="H120" s="577" t="s">
        <v>3974</v>
      </c>
      <c r="J120" s="241"/>
    </row>
    <row r="121" spans="1:10" s="200" customFormat="1" ht="24" customHeight="1" x14ac:dyDescent="0.2">
      <c r="A121" s="253">
        <f t="shared" si="8"/>
        <v>98</v>
      </c>
      <c r="B121" s="550" t="s">
        <v>1205</v>
      </c>
      <c r="C121" s="551">
        <v>0</v>
      </c>
      <c r="D121" s="551">
        <v>113.74</v>
      </c>
      <c r="E121" s="551">
        <v>113.74492000000001</v>
      </c>
      <c r="F121" s="224">
        <f t="shared" si="7"/>
        <v>100.00432565500266</v>
      </c>
      <c r="G121" s="236" t="s">
        <v>1072</v>
      </c>
      <c r="H121" s="567" t="s">
        <v>68</v>
      </c>
      <c r="J121" s="241"/>
    </row>
    <row r="122" spans="1:10" s="200" customFormat="1" ht="24" customHeight="1" x14ac:dyDescent="0.2">
      <c r="A122" s="253">
        <f t="shared" si="8"/>
        <v>99</v>
      </c>
      <c r="B122" s="550" t="s">
        <v>1206</v>
      </c>
      <c r="C122" s="551">
        <v>0</v>
      </c>
      <c r="D122" s="551">
        <v>1454.36</v>
      </c>
      <c r="E122" s="551">
        <v>1454.35797</v>
      </c>
      <c r="F122" s="224">
        <f t="shared" si="7"/>
        <v>99.999860419703523</v>
      </c>
      <c r="G122" s="236" t="s">
        <v>1072</v>
      </c>
      <c r="H122" s="567" t="s">
        <v>68</v>
      </c>
      <c r="J122" s="241"/>
    </row>
    <row r="123" spans="1:10" s="200" customFormat="1" ht="24" customHeight="1" x14ac:dyDescent="0.2">
      <c r="A123" s="253">
        <f t="shared" si="8"/>
        <v>100</v>
      </c>
      <c r="B123" s="550" t="s">
        <v>1207</v>
      </c>
      <c r="C123" s="551">
        <v>0</v>
      </c>
      <c r="D123" s="551">
        <v>253.26</v>
      </c>
      <c r="E123" s="551">
        <v>253.25978000000001</v>
      </c>
      <c r="F123" s="224">
        <f t="shared" si="7"/>
        <v>99.999913132748958</v>
      </c>
      <c r="G123" s="236" t="s">
        <v>1072</v>
      </c>
      <c r="H123" s="567" t="s">
        <v>68</v>
      </c>
      <c r="J123" s="241"/>
    </row>
    <row r="124" spans="1:10" s="200" customFormat="1" ht="24" customHeight="1" x14ac:dyDescent="0.2">
      <c r="A124" s="253">
        <f t="shared" si="8"/>
        <v>101</v>
      </c>
      <c r="B124" s="550" t="s">
        <v>1208</v>
      </c>
      <c r="C124" s="551">
        <v>0</v>
      </c>
      <c r="D124" s="551">
        <v>556.17999999999995</v>
      </c>
      <c r="E124" s="551">
        <v>556.17511000000002</v>
      </c>
      <c r="F124" s="224">
        <f t="shared" si="7"/>
        <v>99.999120788234038</v>
      </c>
      <c r="G124" s="236" t="s">
        <v>1062</v>
      </c>
      <c r="H124" s="567" t="s">
        <v>68</v>
      </c>
      <c r="J124" s="241"/>
    </row>
    <row r="125" spans="1:10" s="200" customFormat="1" ht="24" customHeight="1" x14ac:dyDescent="0.2">
      <c r="A125" s="253">
        <f t="shared" si="8"/>
        <v>102</v>
      </c>
      <c r="B125" s="550" t="s">
        <v>3975</v>
      </c>
      <c r="C125" s="551">
        <v>0</v>
      </c>
      <c r="D125" s="551">
        <v>389.62</v>
      </c>
      <c r="E125" s="551">
        <v>389.62349999999998</v>
      </c>
      <c r="F125" s="224">
        <f t="shared" si="7"/>
        <v>100.00089831117498</v>
      </c>
      <c r="G125" s="236" t="s">
        <v>1062</v>
      </c>
      <c r="H125" s="567" t="s">
        <v>68</v>
      </c>
      <c r="J125" s="241"/>
    </row>
    <row r="126" spans="1:10" s="200" customFormat="1" ht="34.5" customHeight="1" x14ac:dyDescent="0.2">
      <c r="A126" s="253">
        <f t="shared" si="8"/>
        <v>103</v>
      </c>
      <c r="B126" s="550" t="s">
        <v>3976</v>
      </c>
      <c r="C126" s="551">
        <v>0</v>
      </c>
      <c r="D126" s="551">
        <v>924.70999999999992</v>
      </c>
      <c r="E126" s="551">
        <v>924.71100000000001</v>
      </c>
      <c r="F126" s="224">
        <f t="shared" si="7"/>
        <v>100.0001081420121</v>
      </c>
      <c r="G126" s="236" t="s">
        <v>1062</v>
      </c>
      <c r="H126" s="567" t="s">
        <v>68</v>
      </c>
      <c r="J126" s="241"/>
    </row>
    <row r="127" spans="1:10" s="200" customFormat="1" ht="31.5" x14ac:dyDescent="0.2">
      <c r="A127" s="253">
        <f t="shared" si="8"/>
        <v>104</v>
      </c>
      <c r="B127" s="550" t="s">
        <v>3977</v>
      </c>
      <c r="C127" s="551">
        <v>0</v>
      </c>
      <c r="D127" s="551">
        <v>397.24</v>
      </c>
      <c r="E127" s="551">
        <v>397.24250000000001</v>
      </c>
      <c r="F127" s="224">
        <f t="shared" si="7"/>
        <v>100.00062934246299</v>
      </c>
      <c r="G127" s="236" t="s">
        <v>1062</v>
      </c>
      <c r="H127" s="567" t="s">
        <v>68</v>
      </c>
      <c r="J127" s="241"/>
    </row>
    <row r="128" spans="1:10" s="200" customFormat="1" ht="13.5" customHeight="1" thickBot="1" x14ac:dyDescent="0.25">
      <c r="A128" s="1095" t="s">
        <v>429</v>
      </c>
      <c r="B128" s="1096"/>
      <c r="C128" s="226">
        <f>SUM(C91:C127)</f>
        <v>433119</v>
      </c>
      <c r="D128" s="226">
        <f>SUM(D91:D127)</f>
        <v>480532.69999999995</v>
      </c>
      <c r="E128" s="226">
        <f>SUM(E91:E127)</f>
        <v>345155.19011000003</v>
      </c>
      <c r="F128" s="239">
        <f t="shared" si="7"/>
        <v>71.827617581488227</v>
      </c>
      <c r="G128" s="228"/>
      <c r="H128" s="240"/>
      <c r="J128" s="241"/>
    </row>
    <row r="129" spans="1:11" s="245" customFormat="1" x14ac:dyDescent="0.2">
      <c r="A129" s="201"/>
      <c r="B129" s="241"/>
      <c r="C129" s="201"/>
      <c r="D129" s="201"/>
      <c r="E129" s="201"/>
      <c r="F129" s="242"/>
      <c r="G129" s="243"/>
      <c r="H129" s="244"/>
      <c r="I129" s="210"/>
      <c r="J129" s="210"/>
      <c r="K129" s="210"/>
    </row>
  </sheetData>
  <mergeCells count="12">
    <mergeCell ref="A128:B128"/>
    <mergeCell ref="A1:H1"/>
    <mergeCell ref="A4:B4"/>
    <mergeCell ref="A5:B5"/>
    <mergeCell ref="A6:B6"/>
    <mergeCell ref="A8:B8"/>
    <mergeCell ref="A9:B9"/>
    <mergeCell ref="A10:B10"/>
    <mergeCell ref="A48:B48"/>
    <mergeCell ref="A62:B62"/>
    <mergeCell ref="A65:B65"/>
    <mergeCell ref="A89:B89"/>
  </mergeCells>
  <printOptions horizontalCentered="1"/>
  <pageMargins left="0.31496062992125984" right="0.31496062992125984" top="0.51181102362204722" bottom="0.43307086614173229" header="0.31496062992125984" footer="0.23622047244094491"/>
  <pageSetup paperSize="9" scale="96" firstPageNumber="289" fitToHeight="0" orientation="landscape" useFirstPageNumber="1" r:id="rId1"/>
  <headerFooter>
    <oddHeader>&amp;L&amp;"Tahoma,Kurzíva"&amp;9Závěrečný účet za rok 2020&amp;R&amp;"Tahoma,Kurzíva"&amp;9Tabulka č. 14</oddHeader>
    <oddFooter>&amp;C&amp;"Tahoma,Obyčejné"&amp;10&amp;P</oddFooter>
  </headerFooter>
  <rowBreaks count="1" manualBreakCount="1">
    <brk id="40" max="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63CE1-8BE7-45E7-80D8-EF8E9548B31C}">
  <sheetPr>
    <pageSetUpPr fitToPage="1"/>
  </sheetPr>
  <dimension ref="A1:J227"/>
  <sheetViews>
    <sheetView zoomScaleNormal="100" zoomScaleSheetLayoutView="100" workbookViewId="0">
      <selection activeCell="I3" sqref="I3"/>
    </sheetView>
  </sheetViews>
  <sheetFormatPr defaultColWidth="9.140625" defaultRowHeight="10.5" x14ac:dyDescent="0.2"/>
  <cols>
    <col min="1" max="1" width="6.42578125" style="198" customWidth="1"/>
    <col min="2" max="2" width="42.7109375" style="200" customWidth="1"/>
    <col min="3" max="4" width="13.140625" style="201" customWidth="1"/>
    <col min="5" max="5" width="13.7109375" style="198" customWidth="1"/>
    <col min="6" max="6" width="8" style="202" customWidth="1"/>
    <col min="7" max="7" width="8.7109375" style="199" customWidth="1"/>
    <col min="8" max="8" width="42.7109375" style="203" customWidth="1"/>
    <col min="9" max="9" width="7.28515625" style="198" customWidth="1"/>
    <col min="10" max="16384" width="9.140625" style="198"/>
  </cols>
  <sheetData>
    <row r="1" spans="1:10" s="168" customFormat="1" ht="18" customHeight="1" x14ac:dyDescent="0.2">
      <c r="A1" s="1090" t="s">
        <v>3978</v>
      </c>
      <c r="B1" s="1090"/>
      <c r="C1" s="1090"/>
      <c r="D1" s="1090"/>
      <c r="E1" s="1090"/>
      <c r="F1" s="1090"/>
      <c r="G1" s="1090"/>
      <c r="H1" s="1090"/>
    </row>
    <row r="2" spans="1:10" ht="12" customHeight="1" x14ac:dyDescent="0.2"/>
    <row r="3" spans="1:10" ht="12" customHeight="1" thickBot="1" x14ac:dyDescent="0.2">
      <c r="A3" s="170"/>
      <c r="F3" s="204" t="s">
        <v>1049</v>
      </c>
    </row>
    <row r="4" spans="1:10" ht="23.45" customHeight="1" x14ac:dyDescent="0.2">
      <c r="A4" s="1091"/>
      <c r="B4" s="1092"/>
      <c r="C4" s="205" t="s">
        <v>3700</v>
      </c>
      <c r="D4" s="205" t="s">
        <v>3701</v>
      </c>
      <c r="E4" s="205" t="s">
        <v>4333</v>
      </c>
      <c r="F4" s="246" t="s">
        <v>377</v>
      </c>
      <c r="G4" s="247"/>
      <c r="H4" s="248"/>
    </row>
    <row r="5" spans="1:10" ht="12.95" customHeight="1" x14ac:dyDescent="0.2">
      <c r="A5" s="1088" t="s">
        <v>1050</v>
      </c>
      <c r="B5" s="1089"/>
      <c r="C5" s="171">
        <f>C50</f>
        <v>190309</v>
      </c>
      <c r="D5" s="171">
        <f>D50</f>
        <v>12170452.460000001</v>
      </c>
      <c r="E5" s="171">
        <f>E50</f>
        <v>12147809.917739993</v>
      </c>
      <c r="F5" s="206">
        <f t="shared" ref="F5:F10" si="0">E5/D5*100</f>
        <v>99.813954802958833</v>
      </c>
      <c r="G5" s="243"/>
      <c r="H5" s="244"/>
    </row>
    <row r="6" spans="1:10" ht="12.95" customHeight="1" x14ac:dyDescent="0.2">
      <c r="A6" s="1088" t="s">
        <v>1051</v>
      </c>
      <c r="B6" s="1089"/>
      <c r="C6" s="172">
        <f>C76</f>
        <v>822947</v>
      </c>
      <c r="D6" s="172">
        <f>D76</f>
        <v>6119320.8300000001</v>
      </c>
      <c r="E6" s="172">
        <f>E76</f>
        <v>6119320.5204399992</v>
      </c>
      <c r="F6" s="206">
        <f t="shared" si="0"/>
        <v>99.999994941268653</v>
      </c>
      <c r="G6" s="243"/>
      <c r="H6" s="244"/>
    </row>
    <row r="7" spans="1:10" ht="12.95" customHeight="1" x14ac:dyDescent="0.2">
      <c r="A7" s="265" t="s">
        <v>1108</v>
      </c>
      <c r="B7" s="266"/>
      <c r="C7" s="172">
        <f>C79</f>
        <v>0</v>
      </c>
      <c r="D7" s="172">
        <f>D79</f>
        <v>37237</v>
      </c>
      <c r="E7" s="172">
        <f>E79</f>
        <v>35245</v>
      </c>
      <c r="F7" s="206">
        <f t="shared" si="0"/>
        <v>94.650482047425939</v>
      </c>
      <c r="G7" s="243"/>
      <c r="H7" s="244"/>
    </row>
    <row r="8" spans="1:10" ht="12.95" customHeight="1" x14ac:dyDescent="0.2">
      <c r="A8" s="1088" t="s">
        <v>1052</v>
      </c>
      <c r="B8" s="1089"/>
      <c r="C8" s="172">
        <f>C184</f>
        <v>325460</v>
      </c>
      <c r="D8" s="172">
        <f>D184</f>
        <v>507850.73000000004</v>
      </c>
      <c r="E8" s="172">
        <f>E184</f>
        <v>417955.21478999994</v>
      </c>
      <c r="F8" s="206">
        <f t="shared" si="0"/>
        <v>82.298831152610518</v>
      </c>
      <c r="G8" s="243"/>
      <c r="H8" s="244"/>
    </row>
    <row r="9" spans="1:10" ht="12.95" customHeight="1" x14ac:dyDescent="0.2">
      <c r="A9" s="1088" t="s">
        <v>1053</v>
      </c>
      <c r="B9" s="1089"/>
      <c r="C9" s="172">
        <f>C226</f>
        <v>145534</v>
      </c>
      <c r="D9" s="172">
        <f>D226</f>
        <v>260765.12</v>
      </c>
      <c r="E9" s="172">
        <f>E226</f>
        <v>182750.00780999998</v>
      </c>
      <c r="F9" s="206">
        <f t="shared" si="0"/>
        <v>70.082228716018463</v>
      </c>
      <c r="G9" s="243"/>
      <c r="H9" s="244"/>
    </row>
    <row r="10" spans="1:10" s="170" customFormat="1" ht="13.5" customHeight="1" thickBot="1" x14ac:dyDescent="0.25">
      <c r="A10" s="1093" t="s">
        <v>429</v>
      </c>
      <c r="B10" s="1094"/>
      <c r="C10" s="207">
        <f>SUM(C5:C9)</f>
        <v>1484250</v>
      </c>
      <c r="D10" s="207">
        <f>SUM(D5:D9)</f>
        <v>19095626.140000001</v>
      </c>
      <c r="E10" s="207">
        <f>SUM(E5:E9)</f>
        <v>18903080.660779994</v>
      </c>
      <c r="F10" s="208">
        <f t="shared" si="0"/>
        <v>98.991677582037084</v>
      </c>
      <c r="G10" s="243"/>
      <c r="H10" s="244"/>
    </row>
    <row r="11" spans="1:10" s="212" customFormat="1" ht="10.5" customHeight="1" x14ac:dyDescent="0.2">
      <c r="A11" s="170"/>
      <c r="B11" s="209"/>
      <c r="C11" s="210"/>
      <c r="D11" s="210"/>
      <c r="E11" s="210"/>
      <c r="F11" s="211"/>
      <c r="G11" s="199"/>
      <c r="H11" s="203"/>
      <c r="I11" s="170"/>
      <c r="J11" s="170"/>
    </row>
    <row r="12" spans="1:10" s="212" customFormat="1" ht="10.5" customHeight="1" x14ac:dyDescent="0.2">
      <c r="A12" s="170"/>
      <c r="B12" s="209"/>
      <c r="C12" s="210"/>
      <c r="D12" s="210"/>
      <c r="E12" s="210"/>
      <c r="F12" s="211"/>
      <c r="G12" s="199"/>
      <c r="H12" s="203"/>
      <c r="I12" s="170"/>
      <c r="J12" s="170"/>
    </row>
    <row r="13" spans="1:10" s="212" customFormat="1" ht="10.5" customHeight="1" thickBot="1" x14ac:dyDescent="0.2">
      <c r="A13" s="170"/>
      <c r="B13" s="209"/>
      <c r="C13" s="210"/>
      <c r="D13" s="210"/>
      <c r="E13" s="210"/>
      <c r="F13" s="211"/>
      <c r="G13" s="199"/>
      <c r="H13" s="204" t="s">
        <v>1049</v>
      </c>
      <c r="I13" s="170"/>
      <c r="J13" s="170"/>
    </row>
    <row r="14" spans="1:10" ht="28.5" customHeight="1" thickBot="1" x14ac:dyDescent="0.25">
      <c r="A14" s="213" t="s">
        <v>1054</v>
      </c>
      <c r="B14" s="214" t="s">
        <v>792</v>
      </c>
      <c r="C14" s="215" t="s">
        <v>3700</v>
      </c>
      <c r="D14" s="215" t="s">
        <v>3701</v>
      </c>
      <c r="E14" s="215" t="s">
        <v>4333</v>
      </c>
      <c r="F14" s="215" t="s">
        <v>377</v>
      </c>
      <c r="G14" s="215" t="s">
        <v>1055</v>
      </c>
      <c r="H14" s="216" t="s">
        <v>1056</v>
      </c>
    </row>
    <row r="15" spans="1:10" ht="15" customHeight="1" thickBot="1" x14ac:dyDescent="0.2">
      <c r="A15" s="249" t="s">
        <v>1057</v>
      </c>
      <c r="B15" s="217"/>
      <c r="C15" s="218"/>
      <c r="D15" s="218"/>
      <c r="E15" s="219"/>
      <c r="F15" s="220"/>
      <c r="G15" s="221"/>
      <c r="H15" s="222"/>
    </row>
    <row r="16" spans="1:10" s="200" customFormat="1" ht="67.5" customHeight="1" x14ac:dyDescent="0.2">
      <c r="A16" s="250">
        <v>1</v>
      </c>
      <c r="B16" s="550" t="s">
        <v>3979</v>
      </c>
      <c r="C16" s="551">
        <v>1420</v>
      </c>
      <c r="D16" s="551">
        <v>626.40000000000009</v>
      </c>
      <c r="E16" s="551">
        <v>626.40000000000009</v>
      </c>
      <c r="F16" s="251">
        <f t="shared" ref="F16:F32" si="1">E16/D16*100</f>
        <v>100</v>
      </c>
      <c r="G16" s="223" t="s">
        <v>1059</v>
      </c>
      <c r="H16" s="586" t="s">
        <v>3980</v>
      </c>
    </row>
    <row r="17" spans="1:10" s="200" customFormat="1" ht="24" customHeight="1" x14ac:dyDescent="0.2">
      <c r="A17" s="253">
        <f>A16+1</f>
        <v>2</v>
      </c>
      <c r="B17" s="550" t="s">
        <v>1209</v>
      </c>
      <c r="C17" s="551">
        <v>2000</v>
      </c>
      <c r="D17" s="551">
        <v>1464.1</v>
      </c>
      <c r="E17" s="551">
        <v>1464.1</v>
      </c>
      <c r="F17" s="224">
        <f t="shared" si="1"/>
        <v>100</v>
      </c>
      <c r="G17" s="552" t="s">
        <v>1059</v>
      </c>
      <c r="H17" s="254" t="s">
        <v>68</v>
      </c>
    </row>
    <row r="18" spans="1:10" s="200" customFormat="1" ht="57" customHeight="1" x14ac:dyDescent="0.2">
      <c r="A18" s="253">
        <f t="shared" ref="A18:A49" si="2">A17+1</f>
        <v>3</v>
      </c>
      <c r="B18" s="550" t="s">
        <v>1210</v>
      </c>
      <c r="C18" s="551">
        <v>20302</v>
      </c>
      <c r="D18" s="551">
        <v>7092.2</v>
      </c>
      <c r="E18" s="551">
        <v>6788.6724999999997</v>
      </c>
      <c r="F18" s="224">
        <f t="shared" si="1"/>
        <v>95.720263105947382</v>
      </c>
      <c r="G18" s="552" t="s">
        <v>1059</v>
      </c>
      <c r="H18" s="255" t="s">
        <v>3981</v>
      </c>
    </row>
    <row r="19" spans="1:10" s="200" customFormat="1" ht="21" x14ac:dyDescent="0.2">
      <c r="A19" s="253">
        <f t="shared" si="2"/>
        <v>4</v>
      </c>
      <c r="B19" s="550" t="s">
        <v>3982</v>
      </c>
      <c r="C19" s="551">
        <v>2124</v>
      </c>
      <c r="D19" s="551">
        <v>2094.64</v>
      </c>
      <c r="E19" s="551">
        <v>2094.64</v>
      </c>
      <c r="F19" s="224">
        <f t="shared" si="1"/>
        <v>100</v>
      </c>
      <c r="G19" s="552" t="s">
        <v>1059</v>
      </c>
      <c r="H19" s="255" t="s">
        <v>68</v>
      </c>
    </row>
    <row r="20" spans="1:10" s="200" customFormat="1" ht="24" customHeight="1" x14ac:dyDescent="0.2">
      <c r="A20" s="253">
        <f t="shared" si="2"/>
        <v>5</v>
      </c>
      <c r="B20" s="550" t="s">
        <v>1211</v>
      </c>
      <c r="C20" s="551">
        <v>36000</v>
      </c>
      <c r="D20" s="551">
        <v>36580</v>
      </c>
      <c r="E20" s="551">
        <v>36580</v>
      </c>
      <c r="F20" s="224">
        <f t="shared" si="1"/>
        <v>100</v>
      </c>
      <c r="G20" s="552" t="s">
        <v>1059</v>
      </c>
      <c r="H20" s="255" t="s">
        <v>68</v>
      </c>
    </row>
    <row r="21" spans="1:10" s="257" customFormat="1" ht="24" customHeight="1" x14ac:dyDescent="0.2">
      <c r="A21" s="253">
        <f t="shared" si="2"/>
        <v>6</v>
      </c>
      <c r="B21" s="550" t="s">
        <v>1212</v>
      </c>
      <c r="C21" s="551">
        <v>220</v>
      </c>
      <c r="D21" s="551">
        <v>180</v>
      </c>
      <c r="E21" s="551">
        <v>146.9</v>
      </c>
      <c r="F21" s="224">
        <f t="shared" si="1"/>
        <v>81.611111111111114</v>
      </c>
      <c r="G21" s="552" t="s">
        <v>1059</v>
      </c>
      <c r="H21" s="254" t="s">
        <v>3983</v>
      </c>
      <c r="I21" s="200"/>
      <c r="J21" s="200"/>
    </row>
    <row r="22" spans="1:10" s="257" customFormat="1" ht="57" customHeight="1" x14ac:dyDescent="0.2">
      <c r="A22" s="253">
        <f t="shared" si="2"/>
        <v>7</v>
      </c>
      <c r="B22" s="550" t="s">
        <v>1213</v>
      </c>
      <c r="C22" s="551">
        <v>985</v>
      </c>
      <c r="D22" s="551">
        <v>362.94</v>
      </c>
      <c r="E22" s="551">
        <v>301.94400000000002</v>
      </c>
      <c r="F22" s="224">
        <f t="shared" si="1"/>
        <v>83.193916349809896</v>
      </c>
      <c r="G22" s="552" t="s">
        <v>1059</v>
      </c>
      <c r="H22" s="254" t="s">
        <v>3984</v>
      </c>
      <c r="I22" s="200"/>
      <c r="J22" s="200"/>
    </row>
    <row r="23" spans="1:10" s="257" customFormat="1" ht="24" customHeight="1" x14ac:dyDescent="0.2">
      <c r="A23" s="253">
        <f t="shared" si="2"/>
        <v>8</v>
      </c>
      <c r="B23" s="550" t="s">
        <v>681</v>
      </c>
      <c r="C23" s="551">
        <v>1320</v>
      </c>
      <c r="D23" s="551">
        <v>1070.53</v>
      </c>
      <c r="E23" s="551">
        <v>753.36150999999995</v>
      </c>
      <c r="F23" s="224">
        <f t="shared" si="1"/>
        <v>70.372760221572491</v>
      </c>
      <c r="G23" s="552" t="s">
        <v>1059</v>
      </c>
      <c r="H23" s="255" t="s">
        <v>3985</v>
      </c>
      <c r="I23" s="200"/>
      <c r="J23" s="200"/>
    </row>
    <row r="24" spans="1:10" s="200" customFormat="1" ht="15" customHeight="1" x14ac:dyDescent="0.2">
      <c r="A24" s="253">
        <f t="shared" si="2"/>
        <v>9</v>
      </c>
      <c r="B24" s="550" t="s">
        <v>736</v>
      </c>
      <c r="C24" s="551">
        <v>2105</v>
      </c>
      <c r="D24" s="551">
        <v>2089.7399999999998</v>
      </c>
      <c r="E24" s="551">
        <v>2029.7350000000001</v>
      </c>
      <c r="F24" s="224">
        <f t="shared" si="1"/>
        <v>97.128590159541389</v>
      </c>
      <c r="G24" s="552" t="s">
        <v>1059</v>
      </c>
      <c r="H24" s="567" t="s">
        <v>68</v>
      </c>
    </row>
    <row r="25" spans="1:10" s="257" customFormat="1" ht="57" customHeight="1" x14ac:dyDescent="0.2">
      <c r="A25" s="253">
        <f t="shared" si="2"/>
        <v>10</v>
      </c>
      <c r="B25" s="550" t="s">
        <v>730</v>
      </c>
      <c r="C25" s="551">
        <v>782</v>
      </c>
      <c r="D25" s="551">
        <v>160.19999999999999</v>
      </c>
      <c r="E25" s="551">
        <v>160.19999999999999</v>
      </c>
      <c r="F25" s="224">
        <f t="shared" si="1"/>
        <v>100</v>
      </c>
      <c r="G25" s="256" t="s">
        <v>1059</v>
      </c>
      <c r="H25" s="255" t="s">
        <v>3986</v>
      </c>
      <c r="I25" s="200"/>
      <c r="J25" s="200"/>
    </row>
    <row r="26" spans="1:10" s="200" customFormat="1" ht="15" customHeight="1" x14ac:dyDescent="0.2">
      <c r="A26" s="253">
        <f t="shared" si="2"/>
        <v>11</v>
      </c>
      <c r="B26" s="258" t="s">
        <v>677</v>
      </c>
      <c r="C26" s="551">
        <v>1800</v>
      </c>
      <c r="D26" s="551">
        <v>1635.18</v>
      </c>
      <c r="E26" s="551">
        <v>1625.15984</v>
      </c>
      <c r="F26" s="224">
        <f t="shared" si="1"/>
        <v>99.387213640088561</v>
      </c>
      <c r="G26" s="552" t="s">
        <v>1059</v>
      </c>
      <c r="H26" s="557" t="s">
        <v>68</v>
      </c>
    </row>
    <row r="27" spans="1:10" s="257" customFormat="1" ht="24" customHeight="1" x14ac:dyDescent="0.2">
      <c r="A27" s="253">
        <f t="shared" si="2"/>
        <v>12</v>
      </c>
      <c r="B27" s="258" t="s">
        <v>1214</v>
      </c>
      <c r="C27" s="551">
        <v>267</v>
      </c>
      <c r="D27" s="551">
        <v>59.29</v>
      </c>
      <c r="E27" s="551">
        <v>59.29</v>
      </c>
      <c r="F27" s="224">
        <f t="shared" si="1"/>
        <v>100</v>
      </c>
      <c r="G27" s="552" t="s">
        <v>1059</v>
      </c>
      <c r="H27" s="254" t="s">
        <v>3987</v>
      </c>
      <c r="I27" s="200"/>
      <c r="J27" s="200"/>
    </row>
    <row r="28" spans="1:10" s="257" customFormat="1" ht="165" customHeight="1" x14ac:dyDescent="0.2">
      <c r="A28" s="253">
        <f t="shared" si="2"/>
        <v>13</v>
      </c>
      <c r="B28" s="258" t="s">
        <v>679</v>
      </c>
      <c r="C28" s="551">
        <v>4540</v>
      </c>
      <c r="D28" s="551">
        <v>4687.75</v>
      </c>
      <c r="E28" s="551">
        <v>3769.08</v>
      </c>
      <c r="F28" s="224">
        <f t="shared" si="1"/>
        <v>80.402751853234491</v>
      </c>
      <c r="G28" s="552" t="s">
        <v>1059</v>
      </c>
      <c r="H28" s="254" t="s">
        <v>3988</v>
      </c>
      <c r="I28" s="200"/>
      <c r="J28" s="200"/>
    </row>
    <row r="29" spans="1:10" s="200" customFormat="1" ht="24" customHeight="1" x14ac:dyDescent="0.2">
      <c r="A29" s="253">
        <f t="shared" si="2"/>
        <v>14</v>
      </c>
      <c r="B29" s="579" t="s">
        <v>733</v>
      </c>
      <c r="C29" s="551">
        <v>200</v>
      </c>
      <c r="D29" s="551">
        <v>309.38</v>
      </c>
      <c r="E29" s="551">
        <v>262.33799999999997</v>
      </c>
      <c r="F29" s="224">
        <f t="shared" si="1"/>
        <v>84.794750791906381</v>
      </c>
      <c r="G29" s="552" t="s">
        <v>1059</v>
      </c>
      <c r="H29" s="254" t="s">
        <v>3989</v>
      </c>
    </row>
    <row r="30" spans="1:10" s="257" customFormat="1" ht="153" customHeight="1" x14ac:dyDescent="0.2">
      <c r="A30" s="253">
        <f t="shared" si="2"/>
        <v>15</v>
      </c>
      <c r="B30" s="550" t="s">
        <v>683</v>
      </c>
      <c r="C30" s="551">
        <v>46660</v>
      </c>
      <c r="D30" s="551">
        <v>60528.04</v>
      </c>
      <c r="E30" s="551">
        <v>39777.923150000002</v>
      </c>
      <c r="F30" s="224">
        <f t="shared" si="1"/>
        <v>65.718174832689115</v>
      </c>
      <c r="G30" s="552" t="s">
        <v>1059</v>
      </c>
      <c r="H30" s="255" t="s">
        <v>3990</v>
      </c>
      <c r="I30" s="200"/>
      <c r="J30" s="200"/>
    </row>
    <row r="31" spans="1:10" s="257" customFormat="1" ht="24" customHeight="1" x14ac:dyDescent="0.2">
      <c r="A31" s="253">
        <f t="shared" si="2"/>
        <v>16</v>
      </c>
      <c r="B31" s="550" t="s">
        <v>3991</v>
      </c>
      <c r="C31" s="551">
        <v>0</v>
      </c>
      <c r="D31" s="551">
        <v>1.34</v>
      </c>
      <c r="E31" s="551">
        <v>1.3389600000000002</v>
      </c>
      <c r="F31" s="224">
        <f t="shared" si="1"/>
        <v>99.92238805970149</v>
      </c>
      <c r="G31" s="256" t="s">
        <v>1072</v>
      </c>
      <c r="H31" s="255" t="s">
        <v>68</v>
      </c>
      <c r="I31" s="200"/>
      <c r="J31" s="200"/>
    </row>
    <row r="32" spans="1:10" s="200" customFormat="1" ht="15" customHeight="1" x14ac:dyDescent="0.2">
      <c r="A32" s="253">
        <f t="shared" si="2"/>
        <v>17</v>
      </c>
      <c r="B32" s="575" t="s">
        <v>728</v>
      </c>
      <c r="C32" s="225">
        <v>35000</v>
      </c>
      <c r="D32" s="225">
        <v>34787.199999999997</v>
      </c>
      <c r="E32" s="225">
        <v>34787.199999999997</v>
      </c>
      <c r="F32" s="224">
        <f t="shared" si="1"/>
        <v>100</v>
      </c>
      <c r="G32" s="552" t="s">
        <v>1059</v>
      </c>
      <c r="H32" s="567" t="s">
        <v>68</v>
      </c>
    </row>
    <row r="33" spans="1:10" s="200" customFormat="1" ht="34.5" customHeight="1" x14ac:dyDescent="0.2">
      <c r="A33" s="253">
        <f t="shared" si="2"/>
        <v>18</v>
      </c>
      <c r="B33" s="550" t="s">
        <v>735</v>
      </c>
      <c r="C33" s="551">
        <v>255</v>
      </c>
      <c r="D33" s="551">
        <v>0</v>
      </c>
      <c r="E33" s="551">
        <v>0</v>
      </c>
      <c r="F33" s="224" t="s">
        <v>188</v>
      </c>
      <c r="G33" s="552" t="s">
        <v>1059</v>
      </c>
      <c r="H33" s="255" t="s">
        <v>3992</v>
      </c>
    </row>
    <row r="34" spans="1:10" s="257" customFormat="1" ht="89.25" customHeight="1" x14ac:dyDescent="0.2">
      <c r="A34" s="253">
        <f t="shared" si="2"/>
        <v>19</v>
      </c>
      <c r="B34" s="550" t="s">
        <v>1216</v>
      </c>
      <c r="C34" s="551">
        <v>25000</v>
      </c>
      <c r="D34" s="551">
        <v>896.32</v>
      </c>
      <c r="E34" s="551">
        <v>822.31600000000003</v>
      </c>
      <c r="F34" s="224">
        <f t="shared" ref="F34:F50" si="3">E34/D34*100</f>
        <v>91.74357372367011</v>
      </c>
      <c r="G34" s="256" t="s">
        <v>1062</v>
      </c>
      <c r="H34" s="255" t="s">
        <v>3993</v>
      </c>
      <c r="I34" s="200"/>
      <c r="J34" s="200"/>
    </row>
    <row r="35" spans="1:10" s="200" customFormat="1" ht="24" customHeight="1" x14ac:dyDescent="0.2">
      <c r="A35" s="253">
        <f t="shared" si="2"/>
        <v>20</v>
      </c>
      <c r="B35" s="550" t="s">
        <v>1215</v>
      </c>
      <c r="C35" s="551">
        <v>9329</v>
      </c>
      <c r="D35" s="551">
        <v>8925.5400000000009</v>
      </c>
      <c r="E35" s="551">
        <v>8857.7844000000005</v>
      </c>
      <c r="F35" s="224">
        <f t="shared" si="3"/>
        <v>99.240879543422579</v>
      </c>
      <c r="G35" s="552" t="s">
        <v>1059</v>
      </c>
      <c r="H35" s="255" t="s">
        <v>68</v>
      </c>
    </row>
    <row r="36" spans="1:10" s="200" customFormat="1" ht="15" customHeight="1" x14ac:dyDescent="0.2">
      <c r="A36" s="253">
        <f t="shared" si="2"/>
        <v>21</v>
      </c>
      <c r="B36" s="268" t="s">
        <v>1217</v>
      </c>
      <c r="C36" s="225">
        <v>0</v>
      </c>
      <c r="D36" s="225">
        <v>38.25</v>
      </c>
      <c r="E36" s="225">
        <v>38.25</v>
      </c>
      <c r="F36" s="224">
        <f t="shared" si="3"/>
        <v>100</v>
      </c>
      <c r="G36" s="256" t="s">
        <v>1072</v>
      </c>
      <c r="H36" s="255" t="s">
        <v>68</v>
      </c>
    </row>
    <row r="37" spans="1:10" s="200" customFormat="1" ht="15" customHeight="1" x14ac:dyDescent="0.2">
      <c r="A37" s="253">
        <f t="shared" si="2"/>
        <v>22</v>
      </c>
      <c r="B37" s="268" t="s">
        <v>1218</v>
      </c>
      <c r="C37" s="225">
        <v>0</v>
      </c>
      <c r="D37" s="225">
        <v>29.9</v>
      </c>
      <c r="E37" s="225">
        <v>29.896999999999998</v>
      </c>
      <c r="F37" s="224">
        <f t="shared" si="3"/>
        <v>99.989966555183955</v>
      </c>
      <c r="G37" s="256" t="s">
        <v>1072</v>
      </c>
      <c r="H37" s="255" t="s">
        <v>68</v>
      </c>
    </row>
    <row r="38" spans="1:10" s="200" customFormat="1" ht="15" customHeight="1" x14ac:dyDescent="0.2">
      <c r="A38" s="253">
        <f t="shared" si="2"/>
        <v>23</v>
      </c>
      <c r="B38" s="268" t="s">
        <v>1219</v>
      </c>
      <c r="C38" s="225">
        <v>0</v>
      </c>
      <c r="D38" s="225">
        <v>4307.8100000000004</v>
      </c>
      <c r="E38" s="225">
        <v>4307.8027199999988</v>
      </c>
      <c r="F38" s="224">
        <f t="shared" si="3"/>
        <v>99.999831004617164</v>
      </c>
      <c r="G38" s="256" t="s">
        <v>1072</v>
      </c>
      <c r="H38" s="255" t="s">
        <v>68</v>
      </c>
    </row>
    <row r="39" spans="1:10" s="200" customFormat="1" ht="15" customHeight="1" x14ac:dyDescent="0.2">
      <c r="A39" s="253">
        <f t="shared" si="2"/>
        <v>24</v>
      </c>
      <c r="B39" s="268" t="s">
        <v>1220</v>
      </c>
      <c r="C39" s="225">
        <v>0</v>
      </c>
      <c r="D39" s="225">
        <v>18.7</v>
      </c>
      <c r="E39" s="225">
        <v>18.7</v>
      </c>
      <c r="F39" s="224">
        <f t="shared" si="3"/>
        <v>100</v>
      </c>
      <c r="G39" s="256" t="s">
        <v>1072</v>
      </c>
      <c r="H39" s="255" t="s">
        <v>68</v>
      </c>
    </row>
    <row r="40" spans="1:10" s="200" customFormat="1" ht="15" customHeight="1" x14ac:dyDescent="0.2">
      <c r="A40" s="253">
        <f t="shared" si="2"/>
        <v>25</v>
      </c>
      <c r="B40" s="268" t="s">
        <v>1221</v>
      </c>
      <c r="C40" s="225">
        <v>0</v>
      </c>
      <c r="D40" s="225">
        <v>922.78</v>
      </c>
      <c r="E40" s="225">
        <v>922.77800000000002</v>
      </c>
      <c r="F40" s="224">
        <f t="shared" si="3"/>
        <v>99.999783263616465</v>
      </c>
      <c r="G40" s="256" t="s">
        <v>1072</v>
      </c>
      <c r="H40" s="255" t="s">
        <v>68</v>
      </c>
    </row>
    <row r="41" spans="1:10" s="200" customFormat="1" ht="31.5" x14ac:dyDescent="0.2">
      <c r="A41" s="253">
        <f t="shared" si="2"/>
        <v>26</v>
      </c>
      <c r="B41" s="268" t="s">
        <v>3994</v>
      </c>
      <c r="C41" s="225">
        <v>0</v>
      </c>
      <c r="D41" s="225">
        <v>13808.299999999997</v>
      </c>
      <c r="E41" s="225">
        <v>13808.302999999993</v>
      </c>
      <c r="F41" s="224">
        <f t="shared" si="3"/>
        <v>100.00002172606328</v>
      </c>
      <c r="G41" s="256" t="s">
        <v>1072</v>
      </c>
      <c r="H41" s="255" t="s">
        <v>68</v>
      </c>
    </row>
    <row r="42" spans="1:10" s="200" customFormat="1" ht="15" customHeight="1" x14ac:dyDescent="0.2">
      <c r="A42" s="253">
        <f t="shared" si="2"/>
        <v>27</v>
      </c>
      <c r="B42" s="268" t="s">
        <v>1222</v>
      </c>
      <c r="C42" s="225">
        <v>0</v>
      </c>
      <c r="D42" s="225">
        <v>926048.72</v>
      </c>
      <c r="E42" s="225">
        <v>926048.71900000004</v>
      </c>
      <c r="F42" s="224">
        <f t="shared" si="3"/>
        <v>99.99999989201433</v>
      </c>
      <c r="G42" s="552" t="s">
        <v>1059</v>
      </c>
      <c r="H42" s="255" t="s">
        <v>68</v>
      </c>
    </row>
    <row r="43" spans="1:10" s="200" customFormat="1" ht="15" customHeight="1" x14ac:dyDescent="0.2">
      <c r="A43" s="253">
        <f t="shared" si="2"/>
        <v>28</v>
      </c>
      <c r="B43" s="268" t="s">
        <v>1223</v>
      </c>
      <c r="C43" s="225">
        <v>0</v>
      </c>
      <c r="D43" s="225">
        <v>1032.6600000000001</v>
      </c>
      <c r="E43" s="225">
        <v>1032.6636600000002</v>
      </c>
      <c r="F43" s="224">
        <f t="shared" si="3"/>
        <v>100.00035442449598</v>
      </c>
      <c r="G43" s="552" t="s">
        <v>1059</v>
      </c>
      <c r="H43" s="255" t="s">
        <v>68</v>
      </c>
    </row>
    <row r="44" spans="1:10" s="200" customFormat="1" ht="15" customHeight="1" x14ac:dyDescent="0.2">
      <c r="A44" s="253">
        <f t="shared" si="2"/>
        <v>29</v>
      </c>
      <c r="B44" s="268" t="s">
        <v>1224</v>
      </c>
      <c r="C44" s="225">
        <v>0</v>
      </c>
      <c r="D44" s="225">
        <v>11059994.550000001</v>
      </c>
      <c r="E44" s="225">
        <v>11059994.550999993</v>
      </c>
      <c r="F44" s="224">
        <f t="shared" si="3"/>
        <v>100.00000000904153</v>
      </c>
      <c r="G44" s="552" t="s">
        <v>1059</v>
      </c>
      <c r="H44" s="255" t="s">
        <v>68</v>
      </c>
    </row>
    <row r="45" spans="1:10" s="200" customFormat="1" ht="34.5" customHeight="1" x14ac:dyDescent="0.2">
      <c r="A45" s="253">
        <f t="shared" si="2"/>
        <v>30</v>
      </c>
      <c r="B45" s="259" t="s">
        <v>3995</v>
      </c>
      <c r="C45" s="225">
        <v>0</v>
      </c>
      <c r="D45" s="225">
        <v>200</v>
      </c>
      <c r="E45" s="225">
        <v>200</v>
      </c>
      <c r="F45" s="224">
        <f t="shared" si="3"/>
        <v>100</v>
      </c>
      <c r="G45" s="256" t="s">
        <v>1072</v>
      </c>
      <c r="H45" s="255" t="s">
        <v>68</v>
      </c>
    </row>
    <row r="46" spans="1:10" s="200" customFormat="1" ht="24" customHeight="1" x14ac:dyDescent="0.2">
      <c r="A46" s="253">
        <f t="shared" si="2"/>
        <v>31</v>
      </c>
      <c r="B46" s="259" t="s">
        <v>3996</v>
      </c>
      <c r="C46" s="225">
        <v>0</v>
      </c>
      <c r="D46" s="225">
        <v>190</v>
      </c>
      <c r="E46" s="225">
        <v>190</v>
      </c>
      <c r="F46" s="224">
        <f t="shared" si="3"/>
        <v>100</v>
      </c>
      <c r="G46" s="256" t="s">
        <v>1072</v>
      </c>
      <c r="H46" s="255" t="s">
        <v>68</v>
      </c>
    </row>
    <row r="47" spans="1:10" s="200" customFormat="1" ht="24" customHeight="1" x14ac:dyDescent="0.2">
      <c r="A47" s="253">
        <f t="shared" si="2"/>
        <v>32</v>
      </c>
      <c r="B47" s="259" t="s">
        <v>3997</v>
      </c>
      <c r="C47" s="225">
        <v>0</v>
      </c>
      <c r="D47" s="225">
        <v>80</v>
      </c>
      <c r="E47" s="225">
        <v>79.87</v>
      </c>
      <c r="F47" s="224">
        <f t="shared" si="3"/>
        <v>99.837500000000006</v>
      </c>
      <c r="G47" s="256" t="s">
        <v>1072</v>
      </c>
      <c r="H47" s="255" t="s">
        <v>68</v>
      </c>
    </row>
    <row r="48" spans="1:10" s="200" customFormat="1" ht="15" customHeight="1" x14ac:dyDescent="0.2">
      <c r="A48" s="253">
        <f t="shared" si="2"/>
        <v>33</v>
      </c>
      <c r="B48" s="259" t="s">
        <v>3998</v>
      </c>
      <c r="C48" s="225">
        <v>0</v>
      </c>
      <c r="D48" s="225">
        <v>30</v>
      </c>
      <c r="E48" s="225">
        <v>30</v>
      </c>
      <c r="F48" s="224">
        <f t="shared" si="3"/>
        <v>100</v>
      </c>
      <c r="G48" s="256" t="s">
        <v>1072</v>
      </c>
      <c r="H48" s="255" t="s">
        <v>68</v>
      </c>
    </row>
    <row r="49" spans="1:8" s="200" customFormat="1" ht="42" x14ac:dyDescent="0.2">
      <c r="A49" s="253">
        <f t="shared" si="2"/>
        <v>34</v>
      </c>
      <c r="B49" s="259" t="s">
        <v>3999</v>
      </c>
      <c r="C49" s="225">
        <v>0</v>
      </c>
      <c r="D49" s="225">
        <v>200</v>
      </c>
      <c r="E49" s="225">
        <v>200</v>
      </c>
      <c r="F49" s="224">
        <f t="shared" si="3"/>
        <v>100</v>
      </c>
      <c r="G49" s="256" t="s">
        <v>1072</v>
      </c>
      <c r="H49" s="255" t="s">
        <v>68</v>
      </c>
    </row>
    <row r="50" spans="1:8" s="209" customFormat="1" ht="13.5" customHeight="1" thickBot="1" x14ac:dyDescent="0.25">
      <c r="A50" s="1095" t="s">
        <v>429</v>
      </c>
      <c r="B50" s="1096"/>
      <c r="C50" s="226">
        <f>SUM(C16:C49)</f>
        <v>190309</v>
      </c>
      <c r="D50" s="226">
        <f>SUM(D16:D49)</f>
        <v>12170452.460000001</v>
      </c>
      <c r="E50" s="226">
        <f>SUM(E16:E49)</f>
        <v>12147809.917739993</v>
      </c>
      <c r="F50" s="227">
        <f t="shared" si="3"/>
        <v>99.813954802958833</v>
      </c>
      <c r="G50" s="228"/>
      <c r="H50" s="260"/>
    </row>
    <row r="51" spans="1:8" s="170" customFormat="1" ht="18" customHeight="1" thickBot="1" x14ac:dyDescent="0.2">
      <c r="A51" s="249" t="s">
        <v>1051</v>
      </c>
      <c r="B51" s="229"/>
      <c r="C51" s="230"/>
      <c r="D51" s="230"/>
      <c r="E51" s="231"/>
      <c r="F51" s="220"/>
      <c r="G51" s="221"/>
      <c r="H51" s="267"/>
    </row>
    <row r="52" spans="1:8" s="200" customFormat="1" ht="24" customHeight="1" x14ac:dyDescent="0.2">
      <c r="A52" s="561">
        <f>A49+1</f>
        <v>35</v>
      </c>
      <c r="B52" s="562" t="s">
        <v>1225</v>
      </c>
      <c r="C52" s="563">
        <v>624076</v>
      </c>
      <c r="D52" s="563">
        <v>580506</v>
      </c>
      <c r="E52" s="563">
        <v>580506</v>
      </c>
      <c r="F52" s="224">
        <f t="shared" ref="F52:F76" si="4">E52/D52*100</f>
        <v>100</v>
      </c>
      <c r="G52" s="564" t="s">
        <v>1059</v>
      </c>
      <c r="H52" s="555" t="s">
        <v>68</v>
      </c>
    </row>
    <row r="53" spans="1:8" s="200" customFormat="1" ht="24" customHeight="1" x14ac:dyDescent="0.2">
      <c r="A53" s="253">
        <f t="shared" ref="A53:A75" si="5">A52+1</f>
        <v>36</v>
      </c>
      <c r="B53" s="562" t="s">
        <v>1226</v>
      </c>
      <c r="C53" s="563">
        <v>114732</v>
      </c>
      <c r="D53" s="563">
        <v>116977</v>
      </c>
      <c r="E53" s="563">
        <v>116977</v>
      </c>
      <c r="F53" s="224">
        <f t="shared" si="4"/>
        <v>100</v>
      </c>
      <c r="G53" s="552" t="s">
        <v>1059</v>
      </c>
      <c r="H53" s="555" t="s">
        <v>68</v>
      </c>
    </row>
    <row r="54" spans="1:8" s="200" customFormat="1" ht="67.5" customHeight="1" x14ac:dyDescent="0.2">
      <c r="A54" s="253">
        <f t="shared" si="5"/>
        <v>37</v>
      </c>
      <c r="B54" s="562" t="s">
        <v>1235</v>
      </c>
      <c r="C54" s="563">
        <v>4844</v>
      </c>
      <c r="D54" s="563">
        <v>1633.4199999999996</v>
      </c>
      <c r="E54" s="563">
        <v>1633.4129999999998</v>
      </c>
      <c r="F54" s="224">
        <f t="shared" si="4"/>
        <v>99.999571451310757</v>
      </c>
      <c r="G54" s="552" t="s">
        <v>1059</v>
      </c>
      <c r="H54" s="586" t="s">
        <v>4000</v>
      </c>
    </row>
    <row r="55" spans="1:8" s="200" customFormat="1" ht="45" customHeight="1" x14ac:dyDescent="0.2">
      <c r="A55" s="253">
        <f t="shared" si="5"/>
        <v>38</v>
      </c>
      <c r="B55" s="550" t="s">
        <v>4001</v>
      </c>
      <c r="C55" s="551">
        <v>27775</v>
      </c>
      <c r="D55" s="551">
        <v>6452</v>
      </c>
      <c r="E55" s="551">
        <v>6452</v>
      </c>
      <c r="F55" s="224">
        <f t="shared" si="4"/>
        <v>100</v>
      </c>
      <c r="G55" s="552" t="s">
        <v>1059</v>
      </c>
      <c r="H55" s="586" t="s">
        <v>4002</v>
      </c>
    </row>
    <row r="56" spans="1:8" s="200" customFormat="1" ht="15" customHeight="1" x14ac:dyDescent="0.2">
      <c r="A56" s="253">
        <f t="shared" si="5"/>
        <v>39</v>
      </c>
      <c r="B56" s="550" t="s">
        <v>1227</v>
      </c>
      <c r="C56" s="551">
        <v>11000</v>
      </c>
      <c r="D56" s="551">
        <v>10103.9</v>
      </c>
      <c r="E56" s="551">
        <v>10103.905999999997</v>
      </c>
      <c r="F56" s="224">
        <f t="shared" si="4"/>
        <v>100.00005938301048</v>
      </c>
      <c r="G56" s="552" t="s">
        <v>1059</v>
      </c>
      <c r="H56" s="255" t="s">
        <v>68</v>
      </c>
    </row>
    <row r="57" spans="1:8" s="200" customFormat="1" ht="24" customHeight="1" x14ac:dyDescent="0.2">
      <c r="A57" s="253">
        <f t="shared" si="5"/>
        <v>40</v>
      </c>
      <c r="B57" s="550" t="s">
        <v>1228</v>
      </c>
      <c r="C57" s="551">
        <v>0</v>
      </c>
      <c r="D57" s="551">
        <v>21</v>
      </c>
      <c r="E57" s="551">
        <v>21</v>
      </c>
      <c r="F57" s="224">
        <f t="shared" si="4"/>
        <v>100</v>
      </c>
      <c r="G57" s="552" t="s">
        <v>1059</v>
      </c>
      <c r="H57" s="557" t="s">
        <v>68</v>
      </c>
    </row>
    <row r="58" spans="1:8" s="200" customFormat="1" ht="24" customHeight="1" x14ac:dyDescent="0.2">
      <c r="A58" s="253">
        <f t="shared" si="5"/>
        <v>41</v>
      </c>
      <c r="B58" s="550" t="s">
        <v>1229</v>
      </c>
      <c r="C58" s="551">
        <v>240</v>
      </c>
      <c r="D58" s="551">
        <v>23</v>
      </c>
      <c r="E58" s="551">
        <v>23</v>
      </c>
      <c r="F58" s="224">
        <f t="shared" si="4"/>
        <v>100</v>
      </c>
      <c r="G58" s="552" t="s">
        <v>1059</v>
      </c>
      <c r="H58" s="255" t="s">
        <v>3985</v>
      </c>
    </row>
    <row r="59" spans="1:8" s="200" customFormat="1" ht="57" customHeight="1" x14ac:dyDescent="0.2">
      <c r="A59" s="253">
        <f t="shared" si="5"/>
        <v>42</v>
      </c>
      <c r="B59" s="268" t="s">
        <v>1230</v>
      </c>
      <c r="C59" s="551">
        <v>1880</v>
      </c>
      <c r="D59" s="551">
        <v>378</v>
      </c>
      <c r="E59" s="551">
        <v>377.7</v>
      </c>
      <c r="F59" s="224">
        <f t="shared" si="4"/>
        <v>99.920634920634924</v>
      </c>
      <c r="G59" s="552" t="s">
        <v>1059</v>
      </c>
      <c r="H59" s="255" t="s">
        <v>3986</v>
      </c>
    </row>
    <row r="60" spans="1:8" s="200" customFormat="1" ht="34.5" customHeight="1" x14ac:dyDescent="0.2">
      <c r="A60" s="253">
        <f t="shared" si="5"/>
        <v>43</v>
      </c>
      <c r="B60" s="562" t="s">
        <v>1231</v>
      </c>
      <c r="C60" s="563">
        <v>0</v>
      </c>
      <c r="D60" s="563">
        <v>535.90000000000009</v>
      </c>
      <c r="E60" s="563">
        <v>535.90000000000009</v>
      </c>
      <c r="F60" s="224">
        <f t="shared" si="4"/>
        <v>100</v>
      </c>
      <c r="G60" s="552" t="s">
        <v>1059</v>
      </c>
      <c r="H60" s="555" t="s">
        <v>68</v>
      </c>
    </row>
    <row r="61" spans="1:8" s="200" customFormat="1" ht="45" customHeight="1" x14ac:dyDescent="0.2">
      <c r="A61" s="253">
        <f t="shared" si="5"/>
        <v>44</v>
      </c>
      <c r="B61" s="562" t="s">
        <v>1232</v>
      </c>
      <c r="C61" s="563">
        <v>3500</v>
      </c>
      <c r="D61" s="563">
        <v>191.43</v>
      </c>
      <c r="E61" s="563">
        <v>191.43100000000001</v>
      </c>
      <c r="F61" s="224">
        <f t="shared" si="4"/>
        <v>100.0005223841613</v>
      </c>
      <c r="G61" s="552" t="s">
        <v>1059</v>
      </c>
      <c r="H61" s="585" t="s">
        <v>4003</v>
      </c>
    </row>
    <row r="62" spans="1:8" s="200" customFormat="1" ht="24" customHeight="1" x14ac:dyDescent="0.2">
      <c r="A62" s="253">
        <f t="shared" si="5"/>
        <v>45</v>
      </c>
      <c r="B62" s="562" t="s">
        <v>1233</v>
      </c>
      <c r="C62" s="563">
        <v>32100</v>
      </c>
      <c r="D62" s="563">
        <v>23430</v>
      </c>
      <c r="E62" s="563">
        <v>23429.999</v>
      </c>
      <c r="F62" s="224">
        <f t="shared" si="4"/>
        <v>99.999995731967559</v>
      </c>
      <c r="G62" s="552" t="s">
        <v>1059</v>
      </c>
      <c r="H62" s="555" t="s">
        <v>68</v>
      </c>
    </row>
    <row r="63" spans="1:8" s="200" customFormat="1" ht="45" customHeight="1" x14ac:dyDescent="0.2">
      <c r="A63" s="253">
        <f t="shared" si="5"/>
        <v>46</v>
      </c>
      <c r="B63" s="562" t="s">
        <v>1234</v>
      </c>
      <c r="C63" s="563">
        <v>2800</v>
      </c>
      <c r="D63" s="563">
        <v>10</v>
      </c>
      <c r="E63" s="563">
        <v>10</v>
      </c>
      <c r="F63" s="224">
        <f t="shared" si="4"/>
        <v>100</v>
      </c>
      <c r="G63" s="552" t="s">
        <v>1059</v>
      </c>
      <c r="H63" s="586" t="s">
        <v>4002</v>
      </c>
    </row>
    <row r="64" spans="1:8" s="200" customFormat="1" ht="15" customHeight="1" x14ac:dyDescent="0.2">
      <c r="A64" s="253">
        <f t="shared" si="5"/>
        <v>47</v>
      </c>
      <c r="B64" s="268" t="s">
        <v>1217</v>
      </c>
      <c r="C64" s="563">
        <v>0</v>
      </c>
      <c r="D64" s="563">
        <v>2068.0500000000002</v>
      </c>
      <c r="E64" s="563">
        <v>2068.0495999999998</v>
      </c>
      <c r="F64" s="224">
        <f t="shared" si="4"/>
        <v>99.999980658107873</v>
      </c>
      <c r="G64" s="236" t="s">
        <v>1072</v>
      </c>
      <c r="H64" s="555" t="s">
        <v>68</v>
      </c>
    </row>
    <row r="65" spans="1:8" s="200" customFormat="1" ht="15" customHeight="1" x14ac:dyDescent="0.2">
      <c r="A65" s="253">
        <f t="shared" si="5"/>
        <v>48</v>
      </c>
      <c r="B65" s="268" t="s">
        <v>1218</v>
      </c>
      <c r="C65" s="563">
        <v>0</v>
      </c>
      <c r="D65" s="563">
        <v>977.44</v>
      </c>
      <c r="E65" s="563">
        <v>977.44200000000012</v>
      </c>
      <c r="F65" s="224">
        <f t="shared" si="4"/>
        <v>100.00020461614012</v>
      </c>
      <c r="G65" s="236" t="s">
        <v>1072</v>
      </c>
      <c r="H65" s="555" t="s">
        <v>68</v>
      </c>
    </row>
    <row r="66" spans="1:8" s="200" customFormat="1" ht="15" customHeight="1" x14ac:dyDescent="0.2">
      <c r="A66" s="253">
        <f t="shared" si="5"/>
        <v>49</v>
      </c>
      <c r="B66" s="268" t="s">
        <v>1219</v>
      </c>
      <c r="C66" s="563">
        <v>0</v>
      </c>
      <c r="D66" s="563">
        <v>12.91</v>
      </c>
      <c r="E66" s="563">
        <v>12.904159999999999</v>
      </c>
      <c r="F66" s="224">
        <f t="shared" si="4"/>
        <v>99.954763749031756</v>
      </c>
      <c r="G66" s="236" t="s">
        <v>1072</v>
      </c>
      <c r="H66" s="555" t="s">
        <v>68</v>
      </c>
    </row>
    <row r="67" spans="1:8" s="200" customFormat="1" ht="15" customHeight="1" x14ac:dyDescent="0.2">
      <c r="A67" s="253">
        <f t="shared" si="5"/>
        <v>50</v>
      </c>
      <c r="B67" s="268" t="s">
        <v>1220</v>
      </c>
      <c r="C67" s="563">
        <v>0</v>
      </c>
      <c r="D67" s="563">
        <v>27.04</v>
      </c>
      <c r="E67" s="563">
        <v>27.04316</v>
      </c>
      <c r="F67" s="224">
        <f t="shared" si="4"/>
        <v>100.01168639053255</v>
      </c>
      <c r="G67" s="236" t="s">
        <v>1072</v>
      </c>
      <c r="H67" s="555" t="s">
        <v>68</v>
      </c>
    </row>
    <row r="68" spans="1:8" s="200" customFormat="1" ht="15" customHeight="1" x14ac:dyDescent="0.2">
      <c r="A68" s="253">
        <f t="shared" si="5"/>
        <v>51</v>
      </c>
      <c r="B68" s="268" t="s">
        <v>1221</v>
      </c>
      <c r="C68" s="563">
        <v>0</v>
      </c>
      <c r="D68" s="563">
        <v>33.299999999999997</v>
      </c>
      <c r="E68" s="563">
        <v>33.298999999999999</v>
      </c>
      <c r="F68" s="224">
        <f t="shared" si="4"/>
        <v>99.996996996996998</v>
      </c>
      <c r="G68" s="236" t="s">
        <v>1072</v>
      </c>
      <c r="H68" s="555" t="s">
        <v>68</v>
      </c>
    </row>
    <row r="69" spans="1:8" s="200" customFormat="1" ht="34.5" customHeight="1" x14ac:dyDescent="0.2">
      <c r="A69" s="253">
        <f t="shared" si="5"/>
        <v>52</v>
      </c>
      <c r="B69" s="562" t="s">
        <v>4004</v>
      </c>
      <c r="C69" s="563">
        <v>0</v>
      </c>
      <c r="D69" s="563">
        <v>14404.16</v>
      </c>
      <c r="E69" s="563">
        <v>14404.153519999996</v>
      </c>
      <c r="F69" s="224">
        <f t="shared" si="4"/>
        <v>99.999955012996224</v>
      </c>
      <c r="G69" s="236" t="s">
        <v>1072</v>
      </c>
      <c r="H69" s="555" t="s">
        <v>68</v>
      </c>
    </row>
    <row r="70" spans="1:8" s="200" customFormat="1" ht="34.5" customHeight="1" x14ac:dyDescent="0.2">
      <c r="A70" s="253">
        <f t="shared" si="5"/>
        <v>53</v>
      </c>
      <c r="B70" s="562" t="s">
        <v>4005</v>
      </c>
      <c r="C70" s="563">
        <v>0</v>
      </c>
      <c r="D70" s="563">
        <v>16284.970000000001</v>
      </c>
      <c r="E70" s="563">
        <v>16284.966</v>
      </c>
      <c r="F70" s="224">
        <f t="shared" si="4"/>
        <v>99.999975437473935</v>
      </c>
      <c r="G70" s="236" t="s">
        <v>1072</v>
      </c>
      <c r="H70" s="555" t="s">
        <v>68</v>
      </c>
    </row>
    <row r="71" spans="1:8" s="200" customFormat="1" ht="15" customHeight="1" x14ac:dyDescent="0.2">
      <c r="A71" s="253">
        <f t="shared" si="5"/>
        <v>54</v>
      </c>
      <c r="B71" s="562" t="s">
        <v>1236</v>
      </c>
      <c r="C71" s="563">
        <v>0</v>
      </c>
      <c r="D71" s="563">
        <v>105.6</v>
      </c>
      <c r="E71" s="563">
        <v>105.6</v>
      </c>
      <c r="F71" s="224">
        <f t="shared" si="4"/>
        <v>100</v>
      </c>
      <c r="G71" s="552" t="s">
        <v>1059</v>
      </c>
      <c r="H71" s="555" t="s">
        <v>68</v>
      </c>
    </row>
    <row r="72" spans="1:8" s="200" customFormat="1" ht="15" customHeight="1" x14ac:dyDescent="0.2">
      <c r="A72" s="253">
        <f t="shared" si="5"/>
        <v>55</v>
      </c>
      <c r="B72" s="562" t="s">
        <v>1237</v>
      </c>
      <c r="C72" s="563">
        <v>0</v>
      </c>
      <c r="D72" s="563">
        <v>72.989999999999995</v>
      </c>
      <c r="E72" s="563">
        <v>72.991</v>
      </c>
      <c r="F72" s="224">
        <f t="shared" si="4"/>
        <v>100.00137005069188</v>
      </c>
      <c r="G72" s="552" t="s">
        <v>1059</v>
      </c>
      <c r="H72" s="555" t="s">
        <v>68</v>
      </c>
    </row>
    <row r="73" spans="1:8" s="200" customFormat="1" ht="24" customHeight="1" x14ac:dyDescent="0.2">
      <c r="A73" s="253">
        <f t="shared" si="5"/>
        <v>56</v>
      </c>
      <c r="B73" s="562" t="s">
        <v>1238</v>
      </c>
      <c r="C73" s="563">
        <v>0</v>
      </c>
      <c r="D73" s="563">
        <v>104.66</v>
      </c>
      <c r="E73" s="563">
        <v>104.664</v>
      </c>
      <c r="F73" s="224">
        <f t="shared" si="4"/>
        <v>100.00382189948405</v>
      </c>
      <c r="G73" s="552" t="s">
        <v>1059</v>
      </c>
      <c r="H73" s="555" t="s">
        <v>68</v>
      </c>
    </row>
    <row r="74" spans="1:8" s="200" customFormat="1" ht="15" customHeight="1" x14ac:dyDescent="0.2">
      <c r="A74" s="253">
        <f t="shared" si="5"/>
        <v>57</v>
      </c>
      <c r="B74" s="268" t="s">
        <v>1224</v>
      </c>
      <c r="C74" s="563">
        <v>0</v>
      </c>
      <c r="D74" s="563">
        <v>5341427.0599999996</v>
      </c>
      <c r="E74" s="563">
        <v>5341427.0589999994</v>
      </c>
      <c r="F74" s="224">
        <f t="shared" si="4"/>
        <v>99.999999981278407</v>
      </c>
      <c r="G74" s="552" t="s">
        <v>1059</v>
      </c>
      <c r="H74" s="555" t="s">
        <v>68</v>
      </c>
    </row>
    <row r="75" spans="1:8" s="200" customFormat="1" ht="15" customHeight="1" x14ac:dyDescent="0.2">
      <c r="A75" s="253">
        <f t="shared" si="5"/>
        <v>58</v>
      </c>
      <c r="B75" s="562" t="s">
        <v>1239</v>
      </c>
      <c r="C75" s="563">
        <v>0</v>
      </c>
      <c r="D75" s="563">
        <v>3541</v>
      </c>
      <c r="E75" s="563">
        <v>3541</v>
      </c>
      <c r="F75" s="224">
        <f t="shared" si="4"/>
        <v>100</v>
      </c>
      <c r="G75" s="552" t="s">
        <v>1059</v>
      </c>
      <c r="H75" s="555" t="s">
        <v>68</v>
      </c>
    </row>
    <row r="76" spans="1:8" s="200" customFormat="1" ht="13.5" customHeight="1" thickBot="1" x14ac:dyDescent="0.25">
      <c r="A76" s="1095" t="s">
        <v>429</v>
      </c>
      <c r="B76" s="1096"/>
      <c r="C76" s="226">
        <f>SUM(C52:C75)</f>
        <v>822947</v>
      </c>
      <c r="D76" s="226">
        <f>SUM(D52:D75)</f>
        <v>6119320.8300000001</v>
      </c>
      <c r="E76" s="226">
        <f>SUM(E52:E75)</f>
        <v>6119320.5204399992</v>
      </c>
      <c r="F76" s="227">
        <f t="shared" si="4"/>
        <v>99.999994941268653</v>
      </c>
      <c r="G76" s="228"/>
      <c r="H76" s="260"/>
    </row>
    <row r="77" spans="1:8" s="170" customFormat="1" ht="18" customHeight="1" thickBot="1" x14ac:dyDescent="0.2">
      <c r="A77" s="249" t="s">
        <v>1108</v>
      </c>
      <c r="B77" s="229"/>
      <c r="C77" s="231"/>
      <c r="D77" s="231"/>
      <c r="E77" s="231"/>
      <c r="F77" s="220"/>
      <c r="G77" s="221"/>
      <c r="H77" s="267"/>
    </row>
    <row r="78" spans="1:8" s="200" customFormat="1" ht="157.5" x14ac:dyDescent="0.2">
      <c r="A78" s="561">
        <f>A75+1</f>
        <v>59</v>
      </c>
      <c r="B78" s="580" t="s">
        <v>1240</v>
      </c>
      <c r="C78" s="581">
        <v>0</v>
      </c>
      <c r="D78" s="581">
        <v>37237</v>
      </c>
      <c r="E78" s="581">
        <v>35245</v>
      </c>
      <c r="F78" s="224">
        <f>E78/D78*100</f>
        <v>94.650482047425939</v>
      </c>
      <c r="G78" s="564" t="s">
        <v>1062</v>
      </c>
      <c r="H78" s="586" t="s">
        <v>4006</v>
      </c>
    </row>
    <row r="79" spans="1:8" s="200" customFormat="1" ht="13.5" customHeight="1" thickBot="1" x14ac:dyDescent="0.25">
      <c r="A79" s="1095" t="s">
        <v>429</v>
      </c>
      <c r="B79" s="1096"/>
      <c r="C79" s="226">
        <f>SUM(C78:C78)</f>
        <v>0</v>
      </c>
      <c r="D79" s="226">
        <f>SUM(D78:D78)</f>
        <v>37237</v>
      </c>
      <c r="E79" s="226">
        <f>SUM(E78:E78)</f>
        <v>35245</v>
      </c>
      <c r="F79" s="239">
        <f>E79/D79*100</f>
        <v>94.650482047425939</v>
      </c>
      <c r="G79" s="228"/>
      <c r="H79" s="260"/>
    </row>
    <row r="80" spans="1:8" ht="18" customHeight="1" thickBot="1" x14ac:dyDescent="0.2">
      <c r="A80" s="261" t="s">
        <v>1082</v>
      </c>
      <c r="B80" s="232"/>
      <c r="C80" s="233"/>
      <c r="D80" s="233"/>
      <c r="E80" s="234"/>
      <c r="F80" s="235"/>
      <c r="G80" s="262"/>
      <c r="H80" s="263"/>
    </row>
    <row r="81" spans="1:10" s="200" customFormat="1" ht="67.5" customHeight="1" x14ac:dyDescent="0.2">
      <c r="A81" s="561">
        <f>A78+1</f>
        <v>60</v>
      </c>
      <c r="B81" s="550" t="s">
        <v>851</v>
      </c>
      <c r="C81" s="551">
        <v>0</v>
      </c>
      <c r="D81" s="551">
        <v>7134.46</v>
      </c>
      <c r="E81" s="551">
        <v>3508.1137799999997</v>
      </c>
      <c r="F81" s="224">
        <f t="shared" ref="F81:F129" si="6">E81/D81*100</f>
        <v>49.171398816448615</v>
      </c>
      <c r="G81" s="564" t="s">
        <v>1062</v>
      </c>
      <c r="H81" s="557" t="s">
        <v>4007</v>
      </c>
      <c r="I81" s="241"/>
      <c r="J81" s="566"/>
    </row>
    <row r="82" spans="1:10" s="200" customFormat="1" ht="67.5" customHeight="1" x14ac:dyDescent="0.2">
      <c r="A82" s="253">
        <f t="shared" ref="A82:A145" si="7">A81+1</f>
        <v>61</v>
      </c>
      <c r="B82" s="550" t="s">
        <v>4008</v>
      </c>
      <c r="C82" s="551">
        <v>0</v>
      </c>
      <c r="D82" s="551">
        <v>1100</v>
      </c>
      <c r="E82" s="551">
        <v>0</v>
      </c>
      <c r="F82" s="224">
        <f t="shared" si="6"/>
        <v>0</v>
      </c>
      <c r="G82" s="564" t="s">
        <v>1062</v>
      </c>
      <c r="H82" s="557" t="s">
        <v>4009</v>
      </c>
      <c r="I82" s="241"/>
      <c r="J82" s="566"/>
    </row>
    <row r="83" spans="1:10" s="200" customFormat="1" ht="24" customHeight="1" x14ac:dyDescent="0.2">
      <c r="A83" s="253">
        <f t="shared" si="7"/>
        <v>62</v>
      </c>
      <c r="B83" s="550" t="s">
        <v>4010</v>
      </c>
      <c r="C83" s="551">
        <v>0</v>
      </c>
      <c r="D83" s="551">
        <v>550.42999999999995</v>
      </c>
      <c r="E83" s="551">
        <v>550.42809999999997</v>
      </c>
      <c r="F83" s="224">
        <f t="shared" si="6"/>
        <v>99.999654815326195</v>
      </c>
      <c r="G83" s="236" t="s">
        <v>1062</v>
      </c>
      <c r="H83" s="557" t="s">
        <v>68</v>
      </c>
      <c r="I83" s="241"/>
      <c r="J83" s="566"/>
    </row>
    <row r="84" spans="1:10" s="200" customFormat="1" ht="24" customHeight="1" x14ac:dyDescent="0.2">
      <c r="A84" s="253">
        <f t="shared" si="7"/>
        <v>63</v>
      </c>
      <c r="B84" s="550" t="s">
        <v>4011</v>
      </c>
      <c r="C84" s="551">
        <v>0</v>
      </c>
      <c r="D84" s="551">
        <v>400</v>
      </c>
      <c r="E84" s="551">
        <v>400</v>
      </c>
      <c r="F84" s="224">
        <f t="shared" si="6"/>
        <v>100</v>
      </c>
      <c r="G84" s="236" t="s">
        <v>1072</v>
      </c>
      <c r="H84" s="557" t="s">
        <v>68</v>
      </c>
      <c r="I84" s="241"/>
      <c r="J84" s="566"/>
    </row>
    <row r="85" spans="1:10" s="200" customFormat="1" ht="31.5" x14ac:dyDescent="0.2">
      <c r="A85" s="253">
        <f t="shared" si="7"/>
        <v>64</v>
      </c>
      <c r="B85" s="550" t="s">
        <v>4012</v>
      </c>
      <c r="C85" s="551">
        <v>0</v>
      </c>
      <c r="D85" s="551">
        <v>2277.27</v>
      </c>
      <c r="E85" s="551">
        <v>2277.2669999999998</v>
      </c>
      <c r="F85" s="224">
        <f t="shared" si="6"/>
        <v>99.999868263315278</v>
      </c>
      <c r="G85" s="236" t="s">
        <v>1072</v>
      </c>
      <c r="H85" s="557" t="s">
        <v>68</v>
      </c>
      <c r="I85" s="241"/>
      <c r="J85" s="566"/>
    </row>
    <row r="86" spans="1:10" s="200" customFormat="1" ht="34.5" customHeight="1" x14ac:dyDescent="0.2">
      <c r="A86" s="253">
        <f t="shared" si="7"/>
        <v>65</v>
      </c>
      <c r="B86" s="550" t="s">
        <v>4013</v>
      </c>
      <c r="C86" s="551">
        <v>0</v>
      </c>
      <c r="D86" s="551">
        <v>4500</v>
      </c>
      <c r="E86" s="551">
        <v>4500</v>
      </c>
      <c r="F86" s="224">
        <f t="shared" si="6"/>
        <v>100</v>
      </c>
      <c r="G86" s="236" t="s">
        <v>1072</v>
      </c>
      <c r="H86" s="557" t="s">
        <v>68</v>
      </c>
      <c r="I86" s="241"/>
      <c r="J86" s="566"/>
    </row>
    <row r="87" spans="1:10" s="200" customFormat="1" ht="24" customHeight="1" x14ac:dyDescent="0.2">
      <c r="A87" s="253">
        <f t="shared" si="7"/>
        <v>66</v>
      </c>
      <c r="B87" s="550" t="s">
        <v>4014</v>
      </c>
      <c r="C87" s="551">
        <v>0</v>
      </c>
      <c r="D87" s="551">
        <v>2000</v>
      </c>
      <c r="E87" s="551">
        <v>2000</v>
      </c>
      <c r="F87" s="224">
        <f t="shared" si="6"/>
        <v>100</v>
      </c>
      <c r="G87" s="236" t="s">
        <v>1072</v>
      </c>
      <c r="H87" s="557" t="s">
        <v>68</v>
      </c>
      <c r="I87" s="241"/>
      <c r="J87" s="566"/>
    </row>
    <row r="88" spans="1:10" s="200" customFormat="1" ht="105" x14ac:dyDescent="0.2">
      <c r="A88" s="253">
        <f t="shared" si="7"/>
        <v>67</v>
      </c>
      <c r="B88" s="550" t="s">
        <v>4015</v>
      </c>
      <c r="C88" s="551">
        <v>0</v>
      </c>
      <c r="D88" s="551">
        <v>1500</v>
      </c>
      <c r="E88" s="551">
        <v>0</v>
      </c>
      <c r="F88" s="224">
        <f t="shared" si="6"/>
        <v>0</v>
      </c>
      <c r="G88" s="564" t="s">
        <v>1062</v>
      </c>
      <c r="H88" s="557" t="s">
        <v>4016</v>
      </c>
      <c r="I88" s="241"/>
      <c r="J88" s="566"/>
    </row>
    <row r="89" spans="1:10" s="200" customFormat="1" ht="111" customHeight="1" x14ac:dyDescent="0.2">
      <c r="A89" s="253">
        <f t="shared" si="7"/>
        <v>68</v>
      </c>
      <c r="B89" s="550" t="s">
        <v>4017</v>
      </c>
      <c r="C89" s="551">
        <v>0</v>
      </c>
      <c r="D89" s="551">
        <v>600</v>
      </c>
      <c r="E89" s="551">
        <v>287.98</v>
      </c>
      <c r="F89" s="224">
        <f t="shared" si="6"/>
        <v>47.99666666666667</v>
      </c>
      <c r="G89" s="564" t="s">
        <v>1062</v>
      </c>
      <c r="H89" s="557" t="s">
        <v>4018</v>
      </c>
      <c r="I89" s="241"/>
      <c r="J89" s="566"/>
    </row>
    <row r="90" spans="1:10" s="200" customFormat="1" ht="57" customHeight="1" x14ac:dyDescent="0.2">
      <c r="A90" s="253">
        <f t="shared" si="7"/>
        <v>69</v>
      </c>
      <c r="B90" s="550" t="s">
        <v>4019</v>
      </c>
      <c r="C90" s="551">
        <v>0</v>
      </c>
      <c r="D90" s="551">
        <v>350</v>
      </c>
      <c r="E90" s="551">
        <v>0</v>
      </c>
      <c r="F90" s="224">
        <f t="shared" si="6"/>
        <v>0</v>
      </c>
      <c r="G90" s="564" t="s">
        <v>1062</v>
      </c>
      <c r="H90" s="557" t="s">
        <v>4020</v>
      </c>
      <c r="I90" s="241"/>
      <c r="J90" s="566"/>
    </row>
    <row r="91" spans="1:10" s="200" customFormat="1" ht="84" x14ac:dyDescent="0.2">
      <c r="A91" s="253">
        <f t="shared" si="7"/>
        <v>70</v>
      </c>
      <c r="B91" s="550" t="s">
        <v>4021</v>
      </c>
      <c r="C91" s="551">
        <v>0</v>
      </c>
      <c r="D91" s="551">
        <v>1400</v>
      </c>
      <c r="E91" s="551">
        <v>0</v>
      </c>
      <c r="F91" s="224">
        <f t="shared" si="6"/>
        <v>0</v>
      </c>
      <c r="G91" s="564" t="s">
        <v>1062</v>
      </c>
      <c r="H91" s="557" t="s">
        <v>4022</v>
      </c>
      <c r="I91" s="241"/>
      <c r="J91" s="566"/>
    </row>
    <row r="92" spans="1:10" s="200" customFormat="1" ht="34.5" customHeight="1" x14ac:dyDescent="0.2">
      <c r="A92" s="253">
        <f t="shared" si="7"/>
        <v>71</v>
      </c>
      <c r="B92" s="550" t="s">
        <v>4023</v>
      </c>
      <c r="C92" s="551">
        <v>0</v>
      </c>
      <c r="D92" s="551">
        <v>550</v>
      </c>
      <c r="E92" s="551">
        <v>550</v>
      </c>
      <c r="F92" s="224">
        <f t="shared" si="6"/>
        <v>100</v>
      </c>
      <c r="G92" s="236" t="s">
        <v>1072</v>
      </c>
      <c r="H92" s="255" t="s">
        <v>68</v>
      </c>
      <c r="I92" s="241"/>
      <c r="J92" s="566"/>
    </row>
    <row r="93" spans="1:10" s="200" customFormat="1" ht="67.5" customHeight="1" x14ac:dyDescent="0.2">
      <c r="A93" s="253">
        <f t="shared" si="7"/>
        <v>72</v>
      </c>
      <c r="B93" s="550" t="s">
        <v>4024</v>
      </c>
      <c r="C93" s="551">
        <v>0</v>
      </c>
      <c r="D93" s="551">
        <v>774</v>
      </c>
      <c r="E93" s="551">
        <v>59.29</v>
      </c>
      <c r="F93" s="224">
        <f t="shared" si="6"/>
        <v>7.6602067183462532</v>
      </c>
      <c r="G93" s="564" t="s">
        <v>1062</v>
      </c>
      <c r="H93" s="557" t="s">
        <v>4025</v>
      </c>
      <c r="I93" s="241"/>
      <c r="J93" s="566"/>
    </row>
    <row r="94" spans="1:10" s="200" customFormat="1" ht="57" customHeight="1" x14ac:dyDescent="0.2">
      <c r="A94" s="253">
        <f t="shared" si="7"/>
        <v>73</v>
      </c>
      <c r="B94" s="550" t="s">
        <v>4026</v>
      </c>
      <c r="C94" s="551">
        <v>0</v>
      </c>
      <c r="D94" s="551">
        <v>7600</v>
      </c>
      <c r="E94" s="551">
        <v>4416.6063099999992</v>
      </c>
      <c r="F94" s="224">
        <f t="shared" si="6"/>
        <v>58.113240921052622</v>
      </c>
      <c r="G94" s="564" t="s">
        <v>1062</v>
      </c>
      <c r="H94" s="557" t="s">
        <v>4027</v>
      </c>
      <c r="I94" s="241"/>
      <c r="J94" s="566"/>
    </row>
    <row r="95" spans="1:10" s="200" customFormat="1" ht="24" customHeight="1" x14ac:dyDescent="0.2">
      <c r="A95" s="253">
        <f t="shared" si="7"/>
        <v>74</v>
      </c>
      <c r="B95" s="550" t="s">
        <v>4028</v>
      </c>
      <c r="C95" s="551">
        <v>0</v>
      </c>
      <c r="D95" s="551">
        <v>300</v>
      </c>
      <c r="E95" s="551">
        <v>300</v>
      </c>
      <c r="F95" s="224">
        <f t="shared" si="6"/>
        <v>100</v>
      </c>
      <c r="G95" s="236" t="s">
        <v>1072</v>
      </c>
      <c r="H95" s="587" t="s">
        <v>68</v>
      </c>
      <c r="I95" s="241"/>
      <c r="J95" s="566"/>
    </row>
    <row r="96" spans="1:10" s="200" customFormat="1" ht="45" customHeight="1" x14ac:dyDescent="0.2">
      <c r="A96" s="253">
        <f t="shared" si="7"/>
        <v>75</v>
      </c>
      <c r="B96" s="550" t="s">
        <v>4029</v>
      </c>
      <c r="C96" s="551">
        <v>0</v>
      </c>
      <c r="D96" s="551">
        <v>400</v>
      </c>
      <c r="E96" s="551">
        <v>0</v>
      </c>
      <c r="F96" s="224">
        <f t="shared" si="6"/>
        <v>0</v>
      </c>
      <c r="G96" s="564" t="s">
        <v>1062</v>
      </c>
      <c r="H96" s="557" t="s">
        <v>4030</v>
      </c>
      <c r="I96" s="241"/>
      <c r="J96" s="566"/>
    </row>
    <row r="97" spans="1:10" s="200" customFormat="1" ht="45" customHeight="1" x14ac:dyDescent="0.2">
      <c r="A97" s="253">
        <f t="shared" si="7"/>
        <v>76</v>
      </c>
      <c r="B97" s="550" t="s">
        <v>4031</v>
      </c>
      <c r="C97" s="551">
        <v>0</v>
      </c>
      <c r="D97" s="551">
        <v>2000</v>
      </c>
      <c r="E97" s="551">
        <v>1196.4480000000001</v>
      </c>
      <c r="F97" s="224">
        <f t="shared" si="6"/>
        <v>59.822400000000009</v>
      </c>
      <c r="G97" s="564" t="s">
        <v>1062</v>
      </c>
      <c r="H97" s="557" t="s">
        <v>4032</v>
      </c>
      <c r="I97" s="241"/>
      <c r="J97" s="566"/>
    </row>
    <row r="98" spans="1:10" s="200" customFormat="1" ht="24" customHeight="1" x14ac:dyDescent="0.2">
      <c r="A98" s="253">
        <f t="shared" si="7"/>
        <v>77</v>
      </c>
      <c r="B98" s="550" t="s">
        <v>4033</v>
      </c>
      <c r="C98" s="551">
        <v>0</v>
      </c>
      <c r="D98" s="551">
        <v>1500</v>
      </c>
      <c r="E98" s="551">
        <v>1500</v>
      </c>
      <c r="F98" s="224">
        <f t="shared" si="6"/>
        <v>100</v>
      </c>
      <c r="G98" s="236" t="s">
        <v>1072</v>
      </c>
      <c r="H98" s="255" t="s">
        <v>68</v>
      </c>
      <c r="I98" s="241"/>
      <c r="J98" s="566"/>
    </row>
    <row r="99" spans="1:10" s="200" customFormat="1" ht="45" customHeight="1" x14ac:dyDescent="0.2">
      <c r="A99" s="253">
        <f t="shared" si="7"/>
        <v>78</v>
      </c>
      <c r="B99" s="550" t="s">
        <v>4034</v>
      </c>
      <c r="C99" s="551">
        <v>0</v>
      </c>
      <c r="D99" s="551">
        <v>800</v>
      </c>
      <c r="E99" s="551">
        <v>0</v>
      </c>
      <c r="F99" s="224">
        <f t="shared" si="6"/>
        <v>0</v>
      </c>
      <c r="G99" s="564" t="s">
        <v>1062</v>
      </c>
      <c r="H99" s="557" t="s">
        <v>4035</v>
      </c>
      <c r="I99" s="241"/>
      <c r="J99" s="566"/>
    </row>
    <row r="100" spans="1:10" s="200" customFormat="1" ht="34.5" customHeight="1" x14ac:dyDescent="0.2">
      <c r="A100" s="253">
        <f t="shared" si="7"/>
        <v>79</v>
      </c>
      <c r="B100" s="550" t="s">
        <v>4036</v>
      </c>
      <c r="C100" s="551">
        <v>0</v>
      </c>
      <c r="D100" s="551">
        <v>162</v>
      </c>
      <c r="E100" s="551">
        <v>162</v>
      </c>
      <c r="F100" s="224">
        <f t="shared" si="6"/>
        <v>100</v>
      </c>
      <c r="G100" s="236" t="s">
        <v>1072</v>
      </c>
      <c r="H100" s="587" t="s">
        <v>68</v>
      </c>
      <c r="I100" s="241"/>
      <c r="J100" s="566"/>
    </row>
    <row r="101" spans="1:10" s="200" customFormat="1" ht="45" customHeight="1" x14ac:dyDescent="0.2">
      <c r="A101" s="253">
        <f t="shared" si="7"/>
        <v>80</v>
      </c>
      <c r="B101" s="550" t="s">
        <v>4037</v>
      </c>
      <c r="C101" s="551">
        <v>0</v>
      </c>
      <c r="D101" s="551">
        <v>4000</v>
      </c>
      <c r="E101" s="551">
        <v>0</v>
      </c>
      <c r="F101" s="224">
        <f t="shared" si="6"/>
        <v>0</v>
      </c>
      <c r="G101" s="564" t="s">
        <v>1062</v>
      </c>
      <c r="H101" s="557" t="s">
        <v>4038</v>
      </c>
      <c r="I101" s="241"/>
      <c r="J101" s="566"/>
    </row>
    <row r="102" spans="1:10" s="200" customFormat="1" ht="24" customHeight="1" x14ac:dyDescent="0.2">
      <c r="A102" s="253">
        <f t="shared" si="7"/>
        <v>81</v>
      </c>
      <c r="B102" s="550" t="s">
        <v>4039</v>
      </c>
      <c r="C102" s="551">
        <v>0</v>
      </c>
      <c r="D102" s="551">
        <v>762.84</v>
      </c>
      <c r="E102" s="551">
        <v>762.83799999999997</v>
      </c>
      <c r="F102" s="224">
        <f t="shared" si="6"/>
        <v>99.9997378218237</v>
      </c>
      <c r="G102" s="237" t="s">
        <v>1072</v>
      </c>
      <c r="H102" s="557" t="s">
        <v>68</v>
      </c>
      <c r="I102" s="241"/>
      <c r="J102" s="566"/>
    </row>
    <row r="103" spans="1:10" s="200" customFormat="1" ht="45" customHeight="1" x14ac:dyDescent="0.2">
      <c r="A103" s="253">
        <f t="shared" si="7"/>
        <v>82</v>
      </c>
      <c r="B103" s="550" t="s">
        <v>4040</v>
      </c>
      <c r="C103" s="551">
        <v>0</v>
      </c>
      <c r="D103" s="551">
        <v>5400</v>
      </c>
      <c r="E103" s="551">
        <v>1067.17794</v>
      </c>
      <c r="F103" s="224">
        <f t="shared" si="6"/>
        <v>19.762554444444444</v>
      </c>
      <c r="G103" s="564" t="s">
        <v>1062</v>
      </c>
      <c r="H103" s="557" t="s">
        <v>4041</v>
      </c>
      <c r="I103" s="241"/>
      <c r="J103" s="566"/>
    </row>
    <row r="104" spans="1:10" s="200" customFormat="1" ht="45" customHeight="1" x14ac:dyDescent="0.2">
      <c r="A104" s="253">
        <f t="shared" si="7"/>
        <v>83</v>
      </c>
      <c r="B104" s="550" t="s">
        <v>4042</v>
      </c>
      <c r="C104" s="551">
        <v>0</v>
      </c>
      <c r="D104" s="551">
        <v>6500</v>
      </c>
      <c r="E104" s="551">
        <v>133.15</v>
      </c>
      <c r="F104" s="224">
        <f t="shared" si="6"/>
        <v>2.0484615384615386</v>
      </c>
      <c r="G104" s="564" t="s">
        <v>1062</v>
      </c>
      <c r="H104" s="557" t="s">
        <v>4043</v>
      </c>
      <c r="I104" s="241"/>
      <c r="J104" s="566"/>
    </row>
    <row r="105" spans="1:10" s="200" customFormat="1" ht="24" customHeight="1" x14ac:dyDescent="0.2">
      <c r="A105" s="253">
        <f t="shared" si="7"/>
        <v>84</v>
      </c>
      <c r="B105" s="550" t="s">
        <v>4044</v>
      </c>
      <c r="C105" s="551">
        <v>0</v>
      </c>
      <c r="D105" s="551">
        <v>85.8</v>
      </c>
      <c r="E105" s="551">
        <v>85.8</v>
      </c>
      <c r="F105" s="224">
        <f t="shared" si="6"/>
        <v>100</v>
      </c>
      <c r="G105" s="236" t="s">
        <v>1072</v>
      </c>
      <c r="H105" s="557" t="s">
        <v>68</v>
      </c>
      <c r="I105" s="241"/>
      <c r="J105" s="566"/>
    </row>
    <row r="106" spans="1:10" s="200" customFormat="1" ht="15" customHeight="1" x14ac:dyDescent="0.2">
      <c r="A106" s="253">
        <f t="shared" si="7"/>
        <v>85</v>
      </c>
      <c r="B106" s="550" t="s">
        <v>853</v>
      </c>
      <c r="C106" s="551">
        <v>0</v>
      </c>
      <c r="D106" s="551">
        <v>368</v>
      </c>
      <c r="E106" s="551">
        <v>368</v>
      </c>
      <c r="F106" s="224">
        <f t="shared" si="6"/>
        <v>100</v>
      </c>
      <c r="G106" s="236" t="s">
        <v>1059</v>
      </c>
      <c r="H106" s="557" t="s">
        <v>68</v>
      </c>
      <c r="I106" s="241"/>
      <c r="J106" s="566"/>
    </row>
    <row r="107" spans="1:10" s="200" customFormat="1" ht="15" customHeight="1" x14ac:dyDescent="0.2">
      <c r="A107" s="253">
        <f t="shared" si="7"/>
        <v>86</v>
      </c>
      <c r="B107" s="550" t="s">
        <v>854</v>
      </c>
      <c r="C107" s="551">
        <v>3500</v>
      </c>
      <c r="D107" s="551">
        <v>4800</v>
      </c>
      <c r="E107" s="551">
        <v>4800</v>
      </c>
      <c r="F107" s="224">
        <f t="shared" si="6"/>
        <v>100</v>
      </c>
      <c r="G107" s="236" t="s">
        <v>1059</v>
      </c>
      <c r="H107" s="557" t="s">
        <v>68</v>
      </c>
      <c r="I107" s="241"/>
      <c r="J107" s="566"/>
    </row>
    <row r="108" spans="1:10" s="200" customFormat="1" ht="89.25" customHeight="1" x14ac:dyDescent="0.2">
      <c r="A108" s="253">
        <f t="shared" si="7"/>
        <v>87</v>
      </c>
      <c r="B108" s="550" t="s">
        <v>855</v>
      </c>
      <c r="C108" s="551">
        <v>11300</v>
      </c>
      <c r="D108" s="551">
        <v>1281.27</v>
      </c>
      <c r="E108" s="551">
        <v>914.76</v>
      </c>
      <c r="F108" s="224">
        <f t="shared" si="6"/>
        <v>71.394787983797329</v>
      </c>
      <c r="G108" s="564" t="s">
        <v>1062</v>
      </c>
      <c r="H108" s="557" t="s">
        <v>4045</v>
      </c>
      <c r="I108" s="241"/>
      <c r="J108" s="566"/>
    </row>
    <row r="109" spans="1:10" s="200" customFormat="1" ht="15" customHeight="1" x14ac:dyDescent="0.2">
      <c r="A109" s="253">
        <f t="shared" si="7"/>
        <v>88</v>
      </c>
      <c r="B109" s="550" t="s">
        <v>856</v>
      </c>
      <c r="C109" s="551">
        <v>3000</v>
      </c>
      <c r="D109" s="551">
        <v>3575.17</v>
      </c>
      <c r="E109" s="551">
        <v>3575.1644700000002</v>
      </c>
      <c r="F109" s="224">
        <f t="shared" si="6"/>
        <v>99.999845322040642</v>
      </c>
      <c r="G109" s="236" t="s">
        <v>1059</v>
      </c>
      <c r="H109" s="557" t="s">
        <v>68</v>
      </c>
      <c r="I109" s="241"/>
      <c r="J109" s="566"/>
    </row>
    <row r="110" spans="1:10" s="200" customFormat="1" ht="24" customHeight="1" x14ac:dyDescent="0.2">
      <c r="A110" s="253">
        <f t="shared" si="7"/>
        <v>89</v>
      </c>
      <c r="B110" s="550" t="s">
        <v>857</v>
      </c>
      <c r="C110" s="551">
        <v>0</v>
      </c>
      <c r="D110" s="551">
        <v>16178.199999999999</v>
      </c>
      <c r="E110" s="551">
        <v>16178.180489999999</v>
      </c>
      <c r="F110" s="224">
        <f t="shared" si="6"/>
        <v>99.999879405619907</v>
      </c>
      <c r="G110" s="236" t="s">
        <v>1072</v>
      </c>
      <c r="H110" s="255" t="s">
        <v>68</v>
      </c>
      <c r="I110" s="241"/>
      <c r="J110" s="566"/>
    </row>
    <row r="111" spans="1:10" s="200" customFormat="1" ht="24" customHeight="1" x14ac:dyDescent="0.2">
      <c r="A111" s="253">
        <f t="shared" si="7"/>
        <v>90</v>
      </c>
      <c r="B111" s="550" t="s">
        <v>858</v>
      </c>
      <c r="C111" s="551">
        <v>0</v>
      </c>
      <c r="D111" s="551">
        <v>1379.32</v>
      </c>
      <c r="E111" s="551">
        <v>1379.31799</v>
      </c>
      <c r="F111" s="224">
        <f t="shared" si="6"/>
        <v>99.999854276020073</v>
      </c>
      <c r="G111" s="236" t="s">
        <v>1072</v>
      </c>
      <c r="H111" s="557" t="s">
        <v>68</v>
      </c>
      <c r="I111" s="241"/>
      <c r="J111" s="566"/>
    </row>
    <row r="112" spans="1:10" s="200" customFormat="1" ht="78" customHeight="1" x14ac:dyDescent="0.2">
      <c r="A112" s="253">
        <f t="shared" si="7"/>
        <v>91</v>
      </c>
      <c r="B112" s="550" t="s">
        <v>860</v>
      </c>
      <c r="C112" s="551">
        <v>5000</v>
      </c>
      <c r="D112" s="551">
        <v>6223.15</v>
      </c>
      <c r="E112" s="551">
        <v>1335.2349999999999</v>
      </c>
      <c r="F112" s="224">
        <f t="shared" si="6"/>
        <v>21.45593469545166</v>
      </c>
      <c r="G112" s="564" t="s">
        <v>1062</v>
      </c>
      <c r="H112" s="557" t="s">
        <v>4046</v>
      </c>
      <c r="I112" s="241"/>
      <c r="J112" s="566"/>
    </row>
    <row r="113" spans="1:10" s="200" customFormat="1" ht="24" customHeight="1" x14ac:dyDescent="0.2">
      <c r="A113" s="253">
        <f t="shared" si="7"/>
        <v>92</v>
      </c>
      <c r="B113" s="550" t="s">
        <v>861</v>
      </c>
      <c r="C113" s="551">
        <v>0</v>
      </c>
      <c r="D113" s="551">
        <v>15080.87</v>
      </c>
      <c r="E113" s="551">
        <v>15080.84815</v>
      </c>
      <c r="F113" s="224">
        <f t="shared" si="6"/>
        <v>99.999855114459564</v>
      </c>
      <c r="G113" s="236" t="s">
        <v>1072</v>
      </c>
      <c r="H113" s="255" t="s">
        <v>68</v>
      </c>
      <c r="I113" s="241"/>
      <c r="J113" s="566"/>
    </row>
    <row r="114" spans="1:10" s="200" customFormat="1" ht="67.5" customHeight="1" x14ac:dyDescent="0.2">
      <c r="A114" s="253">
        <f t="shared" si="7"/>
        <v>93</v>
      </c>
      <c r="B114" s="550" t="s">
        <v>4047</v>
      </c>
      <c r="C114" s="551">
        <v>10000</v>
      </c>
      <c r="D114" s="551">
        <v>2406.4899999999998</v>
      </c>
      <c r="E114" s="551">
        <v>487.87200000000001</v>
      </c>
      <c r="F114" s="224">
        <f t="shared" si="6"/>
        <v>20.273177947965713</v>
      </c>
      <c r="G114" s="564" t="s">
        <v>1062</v>
      </c>
      <c r="H114" s="557" t="s">
        <v>4048</v>
      </c>
      <c r="I114" s="241"/>
      <c r="J114" s="566"/>
    </row>
    <row r="115" spans="1:10" s="200" customFormat="1" ht="78" customHeight="1" x14ac:dyDescent="0.2">
      <c r="A115" s="253">
        <f t="shared" si="7"/>
        <v>94</v>
      </c>
      <c r="B115" s="550" t="s">
        <v>862</v>
      </c>
      <c r="C115" s="551">
        <v>13000</v>
      </c>
      <c r="D115" s="551">
        <v>28727</v>
      </c>
      <c r="E115" s="551">
        <v>27724.573949999998</v>
      </c>
      <c r="F115" s="224">
        <f t="shared" si="6"/>
        <v>96.51050910293452</v>
      </c>
      <c r="G115" s="564" t="s">
        <v>1062</v>
      </c>
      <c r="H115" s="557" t="s">
        <v>4049</v>
      </c>
      <c r="I115" s="241"/>
      <c r="J115" s="566"/>
    </row>
    <row r="116" spans="1:10" s="200" customFormat="1" ht="63" x14ac:dyDescent="0.2">
      <c r="A116" s="253">
        <f t="shared" si="7"/>
        <v>95</v>
      </c>
      <c r="B116" s="550" t="s">
        <v>4050</v>
      </c>
      <c r="C116" s="551">
        <v>18000</v>
      </c>
      <c r="D116" s="551">
        <v>24513</v>
      </c>
      <c r="E116" s="551">
        <v>14733.23661</v>
      </c>
      <c r="F116" s="224">
        <f t="shared" si="6"/>
        <v>60.103767837473995</v>
      </c>
      <c r="G116" s="564" t="s">
        <v>1062</v>
      </c>
      <c r="H116" s="557" t="s">
        <v>4051</v>
      </c>
      <c r="I116" s="241"/>
      <c r="J116" s="566"/>
    </row>
    <row r="117" spans="1:10" s="200" customFormat="1" ht="24" customHeight="1" x14ac:dyDescent="0.2">
      <c r="A117" s="253">
        <f t="shared" si="7"/>
        <v>96</v>
      </c>
      <c r="B117" s="550" t="s">
        <v>863</v>
      </c>
      <c r="C117" s="551">
        <v>0</v>
      </c>
      <c r="D117" s="551">
        <v>4134.99</v>
      </c>
      <c r="E117" s="551">
        <v>4134.9853199999998</v>
      </c>
      <c r="F117" s="224">
        <f t="shared" si="6"/>
        <v>99.999886819557005</v>
      </c>
      <c r="G117" s="236" t="s">
        <v>1072</v>
      </c>
      <c r="H117" s="255" t="s">
        <v>68</v>
      </c>
      <c r="I117" s="241"/>
      <c r="J117" s="566"/>
    </row>
    <row r="118" spans="1:10" s="200" customFormat="1" ht="24" customHeight="1" x14ac:dyDescent="0.2">
      <c r="A118" s="253">
        <f t="shared" si="7"/>
        <v>97</v>
      </c>
      <c r="B118" s="550" t="s">
        <v>864</v>
      </c>
      <c r="C118" s="551">
        <v>0</v>
      </c>
      <c r="D118" s="551">
        <v>1176.17</v>
      </c>
      <c r="E118" s="551">
        <v>1176.16265</v>
      </c>
      <c r="F118" s="224">
        <f t="shared" si="6"/>
        <v>99.999375090335576</v>
      </c>
      <c r="G118" s="236" t="s">
        <v>1072</v>
      </c>
      <c r="H118" s="255" t="s">
        <v>68</v>
      </c>
      <c r="I118" s="241"/>
      <c r="J118" s="566"/>
    </row>
    <row r="119" spans="1:10" s="200" customFormat="1" ht="24" customHeight="1" x14ac:dyDescent="0.2">
      <c r="A119" s="253">
        <f t="shared" si="7"/>
        <v>98</v>
      </c>
      <c r="B119" s="550" t="s">
        <v>865</v>
      </c>
      <c r="C119" s="551">
        <v>5300</v>
      </c>
      <c r="D119" s="551">
        <v>5288.89</v>
      </c>
      <c r="E119" s="551">
        <v>5288.8806299999997</v>
      </c>
      <c r="F119" s="224">
        <f t="shared" si="6"/>
        <v>99.99982283617166</v>
      </c>
      <c r="G119" s="236" t="s">
        <v>1072</v>
      </c>
      <c r="H119" s="255" t="s">
        <v>68</v>
      </c>
      <c r="I119" s="241"/>
      <c r="J119" s="566"/>
    </row>
    <row r="120" spans="1:10" s="200" customFormat="1" ht="24" customHeight="1" x14ac:dyDescent="0.2">
      <c r="A120" s="253">
        <f t="shared" si="7"/>
        <v>99</v>
      </c>
      <c r="B120" s="550" t="s">
        <v>4052</v>
      </c>
      <c r="C120" s="551">
        <v>3400</v>
      </c>
      <c r="D120" s="551">
        <v>3398.66</v>
      </c>
      <c r="E120" s="551">
        <v>3398.6522999999997</v>
      </c>
      <c r="F120" s="224">
        <f t="shared" si="6"/>
        <v>99.999773440120507</v>
      </c>
      <c r="G120" s="236" t="s">
        <v>1072</v>
      </c>
      <c r="H120" s="557" t="s">
        <v>68</v>
      </c>
      <c r="I120" s="241"/>
      <c r="J120" s="566"/>
    </row>
    <row r="121" spans="1:10" s="200" customFormat="1" ht="24" customHeight="1" x14ac:dyDescent="0.2">
      <c r="A121" s="253">
        <f t="shared" si="7"/>
        <v>100</v>
      </c>
      <c r="B121" s="550" t="s">
        <v>866</v>
      </c>
      <c r="C121" s="551">
        <v>0</v>
      </c>
      <c r="D121" s="551">
        <v>257.10000000000002</v>
      </c>
      <c r="E121" s="551">
        <v>257.09145999999998</v>
      </c>
      <c r="F121" s="224">
        <f t="shared" si="6"/>
        <v>99.996678335278091</v>
      </c>
      <c r="G121" s="236" t="s">
        <v>1072</v>
      </c>
      <c r="H121" s="557" t="s">
        <v>68</v>
      </c>
      <c r="I121" s="241"/>
      <c r="J121" s="566"/>
    </row>
    <row r="122" spans="1:10" s="200" customFormat="1" ht="24" customHeight="1" x14ac:dyDescent="0.2">
      <c r="A122" s="253">
        <f t="shared" si="7"/>
        <v>101</v>
      </c>
      <c r="B122" s="550" t="s">
        <v>867</v>
      </c>
      <c r="C122" s="551">
        <v>5000</v>
      </c>
      <c r="D122" s="551">
        <v>14301.56</v>
      </c>
      <c r="E122" s="551">
        <v>14301.545390000001</v>
      </c>
      <c r="F122" s="224">
        <f t="shared" si="6"/>
        <v>99.999897843312212</v>
      </c>
      <c r="G122" s="236" t="s">
        <v>1072</v>
      </c>
      <c r="H122" s="557" t="s">
        <v>68</v>
      </c>
      <c r="I122" s="241"/>
      <c r="J122" s="566"/>
    </row>
    <row r="123" spans="1:10" s="200" customFormat="1" ht="34.5" customHeight="1" x14ac:dyDescent="0.2">
      <c r="A123" s="253">
        <f t="shared" si="7"/>
        <v>102</v>
      </c>
      <c r="B123" s="550" t="s">
        <v>868</v>
      </c>
      <c r="C123" s="551">
        <v>0</v>
      </c>
      <c r="D123" s="551">
        <v>17999.7</v>
      </c>
      <c r="E123" s="551">
        <v>17999.692159999999</v>
      </c>
      <c r="F123" s="224">
        <f t="shared" si="6"/>
        <v>99.999956443718503</v>
      </c>
      <c r="G123" s="236" t="s">
        <v>1072</v>
      </c>
      <c r="H123" s="557" t="s">
        <v>68</v>
      </c>
      <c r="I123" s="241"/>
      <c r="J123" s="566"/>
    </row>
    <row r="124" spans="1:10" s="200" customFormat="1" ht="63" x14ac:dyDescent="0.2">
      <c r="A124" s="253">
        <f t="shared" si="7"/>
        <v>103</v>
      </c>
      <c r="B124" s="550" t="s">
        <v>869</v>
      </c>
      <c r="C124" s="551">
        <v>0</v>
      </c>
      <c r="D124" s="551">
        <v>13597.73</v>
      </c>
      <c r="E124" s="551">
        <v>3300.57186</v>
      </c>
      <c r="F124" s="224">
        <f t="shared" si="6"/>
        <v>24.27296217824593</v>
      </c>
      <c r="G124" s="564" t="s">
        <v>1062</v>
      </c>
      <c r="H124" s="557" t="s">
        <v>4053</v>
      </c>
      <c r="I124" s="241"/>
      <c r="J124" s="566"/>
    </row>
    <row r="125" spans="1:10" s="200" customFormat="1" ht="89.25" customHeight="1" x14ac:dyDescent="0.2">
      <c r="A125" s="253">
        <f t="shared" si="7"/>
        <v>104</v>
      </c>
      <c r="B125" s="550" t="s">
        <v>870</v>
      </c>
      <c r="C125" s="551">
        <v>0</v>
      </c>
      <c r="D125" s="551">
        <v>908.59</v>
      </c>
      <c r="E125" s="551">
        <v>0</v>
      </c>
      <c r="F125" s="224">
        <f t="shared" si="6"/>
        <v>0</v>
      </c>
      <c r="G125" s="564" t="s">
        <v>1062</v>
      </c>
      <c r="H125" s="557" t="s">
        <v>4054</v>
      </c>
      <c r="I125" s="241"/>
      <c r="J125" s="566"/>
    </row>
    <row r="126" spans="1:10" s="200" customFormat="1" ht="57" customHeight="1" x14ac:dyDescent="0.2">
      <c r="A126" s="253">
        <f t="shared" si="7"/>
        <v>105</v>
      </c>
      <c r="B126" s="550" t="s">
        <v>871</v>
      </c>
      <c r="C126" s="551">
        <v>0</v>
      </c>
      <c r="D126" s="551">
        <v>1539.52</v>
      </c>
      <c r="E126" s="551">
        <v>114.46599999999999</v>
      </c>
      <c r="F126" s="224">
        <f t="shared" si="6"/>
        <v>7.4351745998752854</v>
      </c>
      <c r="G126" s="564" t="s">
        <v>1062</v>
      </c>
      <c r="H126" s="557" t="s">
        <v>4055</v>
      </c>
      <c r="I126" s="241"/>
      <c r="J126" s="566"/>
    </row>
    <row r="127" spans="1:10" s="200" customFormat="1" ht="34.5" customHeight="1" x14ac:dyDescent="0.2">
      <c r="A127" s="253">
        <f t="shared" si="7"/>
        <v>106</v>
      </c>
      <c r="B127" s="550" t="s">
        <v>872</v>
      </c>
      <c r="C127" s="551">
        <v>5400</v>
      </c>
      <c r="D127" s="551">
        <v>6574.02</v>
      </c>
      <c r="E127" s="551">
        <v>6574.0185599999995</v>
      </c>
      <c r="F127" s="224">
        <f t="shared" si="6"/>
        <v>99.999978095594471</v>
      </c>
      <c r="G127" s="564" t="s">
        <v>1062</v>
      </c>
      <c r="H127" s="557" t="s">
        <v>68</v>
      </c>
      <c r="I127" s="241"/>
      <c r="J127" s="566"/>
    </row>
    <row r="128" spans="1:10" s="200" customFormat="1" ht="34.5" customHeight="1" x14ac:dyDescent="0.2">
      <c r="A128" s="253">
        <f t="shared" si="7"/>
        <v>107</v>
      </c>
      <c r="B128" s="550" t="s">
        <v>873</v>
      </c>
      <c r="C128" s="551">
        <v>0</v>
      </c>
      <c r="D128" s="551">
        <v>7584.9</v>
      </c>
      <c r="E128" s="551">
        <v>7584.8947099999996</v>
      </c>
      <c r="F128" s="224">
        <f t="shared" si="6"/>
        <v>99.999930256166863</v>
      </c>
      <c r="G128" s="236" t="s">
        <v>1072</v>
      </c>
      <c r="H128" s="557" t="s">
        <v>68</v>
      </c>
      <c r="I128" s="241"/>
      <c r="J128" s="566"/>
    </row>
    <row r="129" spans="1:10" s="200" customFormat="1" ht="24" customHeight="1" x14ac:dyDescent="0.2">
      <c r="A129" s="253">
        <f t="shared" si="7"/>
        <v>108</v>
      </c>
      <c r="B129" s="550" t="s">
        <v>874</v>
      </c>
      <c r="C129" s="551">
        <v>0</v>
      </c>
      <c r="D129" s="551">
        <v>3833.48</v>
      </c>
      <c r="E129" s="551">
        <v>3833.4569999999999</v>
      </c>
      <c r="F129" s="224">
        <f t="shared" si="6"/>
        <v>99.999400022955641</v>
      </c>
      <c r="G129" s="236" t="s">
        <v>1072</v>
      </c>
      <c r="H129" s="255" t="s">
        <v>68</v>
      </c>
      <c r="I129" s="241"/>
      <c r="J129" s="566"/>
    </row>
    <row r="130" spans="1:10" s="200" customFormat="1" ht="24" customHeight="1" x14ac:dyDescent="0.2">
      <c r="A130" s="253">
        <f t="shared" si="7"/>
        <v>109</v>
      </c>
      <c r="B130" s="550" t="s">
        <v>875</v>
      </c>
      <c r="C130" s="551">
        <v>12000</v>
      </c>
      <c r="D130" s="551">
        <v>0</v>
      </c>
      <c r="E130" s="551">
        <v>0</v>
      </c>
      <c r="F130" s="224">
        <v>0</v>
      </c>
      <c r="G130" s="564" t="s">
        <v>1062</v>
      </c>
      <c r="H130" s="557"/>
      <c r="I130" s="241"/>
      <c r="J130" s="566"/>
    </row>
    <row r="131" spans="1:10" s="200" customFormat="1" ht="67.5" customHeight="1" x14ac:dyDescent="0.2">
      <c r="A131" s="253">
        <f t="shared" si="7"/>
        <v>110</v>
      </c>
      <c r="B131" s="550" t="s">
        <v>1241</v>
      </c>
      <c r="C131" s="551">
        <v>5000</v>
      </c>
      <c r="D131" s="551">
        <v>1361.25</v>
      </c>
      <c r="E131" s="551">
        <v>0</v>
      </c>
      <c r="F131" s="224">
        <f t="shared" ref="F131:F184" si="8">E131/D131*100</f>
        <v>0</v>
      </c>
      <c r="G131" s="564" t="s">
        <v>1062</v>
      </c>
      <c r="H131" s="557" t="s">
        <v>4056</v>
      </c>
      <c r="I131" s="241"/>
      <c r="J131" s="566"/>
    </row>
    <row r="132" spans="1:10" s="200" customFormat="1" ht="78" customHeight="1" x14ac:dyDescent="0.2">
      <c r="A132" s="253">
        <f t="shared" si="7"/>
        <v>111</v>
      </c>
      <c r="B132" s="550" t="s">
        <v>1242</v>
      </c>
      <c r="C132" s="551">
        <v>5000</v>
      </c>
      <c r="D132" s="551">
        <v>2000</v>
      </c>
      <c r="E132" s="551">
        <v>572.83578</v>
      </c>
      <c r="F132" s="224">
        <f t="shared" si="8"/>
        <v>28.641788999999999</v>
      </c>
      <c r="G132" s="564" t="s">
        <v>1062</v>
      </c>
      <c r="H132" s="557" t="s">
        <v>4057</v>
      </c>
      <c r="I132" s="241"/>
      <c r="J132" s="566"/>
    </row>
    <row r="133" spans="1:10" s="200" customFormat="1" ht="24" customHeight="1" x14ac:dyDescent="0.2">
      <c r="A133" s="253">
        <f t="shared" si="7"/>
        <v>112</v>
      </c>
      <c r="B133" s="550" t="s">
        <v>1257</v>
      </c>
      <c r="C133" s="551">
        <v>0</v>
      </c>
      <c r="D133" s="551">
        <v>7871.9000000000005</v>
      </c>
      <c r="E133" s="551">
        <v>7871.8824000000031</v>
      </c>
      <c r="F133" s="224">
        <f t="shared" si="8"/>
        <v>99.999776419924075</v>
      </c>
      <c r="G133" s="236" t="s">
        <v>1059</v>
      </c>
      <c r="H133" s="557" t="s">
        <v>68</v>
      </c>
      <c r="I133" s="241"/>
      <c r="J133" s="566"/>
    </row>
    <row r="134" spans="1:10" s="200" customFormat="1" ht="15" customHeight="1" x14ac:dyDescent="0.2">
      <c r="A134" s="253">
        <f t="shared" si="7"/>
        <v>113</v>
      </c>
      <c r="B134" s="550" t="s">
        <v>876</v>
      </c>
      <c r="C134" s="551">
        <v>0</v>
      </c>
      <c r="D134" s="551">
        <v>280</v>
      </c>
      <c r="E134" s="551">
        <v>280</v>
      </c>
      <c r="F134" s="224">
        <f t="shared" si="8"/>
        <v>100</v>
      </c>
      <c r="G134" s="236" t="s">
        <v>1059</v>
      </c>
      <c r="H134" s="557" t="s">
        <v>68</v>
      </c>
      <c r="I134" s="241"/>
      <c r="J134" s="566"/>
    </row>
    <row r="135" spans="1:10" s="200" customFormat="1" ht="99" customHeight="1" x14ac:dyDescent="0.2">
      <c r="A135" s="253">
        <f t="shared" si="7"/>
        <v>114</v>
      </c>
      <c r="B135" s="550" t="s">
        <v>877</v>
      </c>
      <c r="C135" s="551">
        <v>0</v>
      </c>
      <c r="D135" s="551">
        <v>492.47</v>
      </c>
      <c r="E135" s="551">
        <v>456.17</v>
      </c>
      <c r="F135" s="224">
        <f t="shared" si="8"/>
        <v>92.62899262899262</v>
      </c>
      <c r="G135" s="564" t="s">
        <v>1062</v>
      </c>
      <c r="H135" s="557" t="s">
        <v>4058</v>
      </c>
      <c r="I135" s="241"/>
      <c r="J135" s="566"/>
    </row>
    <row r="136" spans="1:10" s="200" customFormat="1" ht="78" customHeight="1" x14ac:dyDescent="0.2">
      <c r="A136" s="253">
        <f t="shared" si="7"/>
        <v>115</v>
      </c>
      <c r="B136" s="550" t="s">
        <v>878</v>
      </c>
      <c r="C136" s="551">
        <v>120000</v>
      </c>
      <c r="D136" s="551">
        <v>101978.00000000001</v>
      </c>
      <c r="E136" s="551">
        <v>93343.890469999984</v>
      </c>
      <c r="F136" s="224">
        <f t="shared" si="8"/>
        <v>91.533360597383719</v>
      </c>
      <c r="G136" s="564" t="s">
        <v>1062</v>
      </c>
      <c r="H136" s="255" t="s">
        <v>4059</v>
      </c>
      <c r="I136" s="241"/>
      <c r="J136" s="566"/>
    </row>
    <row r="137" spans="1:10" s="200" customFormat="1" ht="34.5" customHeight="1" x14ac:dyDescent="0.2">
      <c r="A137" s="253">
        <f t="shared" si="7"/>
        <v>116</v>
      </c>
      <c r="B137" s="550" t="s">
        <v>879</v>
      </c>
      <c r="C137" s="551">
        <v>0</v>
      </c>
      <c r="D137" s="551">
        <v>6800.31</v>
      </c>
      <c r="E137" s="551">
        <v>6800.3093499999995</v>
      </c>
      <c r="F137" s="224">
        <f t="shared" si="8"/>
        <v>99.999990441612212</v>
      </c>
      <c r="G137" s="236" t="s">
        <v>1072</v>
      </c>
      <c r="H137" s="255" t="s">
        <v>68</v>
      </c>
      <c r="I137" s="241"/>
      <c r="J137" s="566"/>
    </row>
    <row r="138" spans="1:10" s="200" customFormat="1" ht="34.5" customHeight="1" x14ac:dyDescent="0.2">
      <c r="A138" s="253">
        <f t="shared" si="7"/>
        <v>117</v>
      </c>
      <c r="B138" s="550" t="s">
        <v>880</v>
      </c>
      <c r="C138" s="551">
        <v>1600</v>
      </c>
      <c r="D138" s="551">
        <v>1600</v>
      </c>
      <c r="E138" s="551">
        <v>1600</v>
      </c>
      <c r="F138" s="224">
        <f t="shared" si="8"/>
        <v>100</v>
      </c>
      <c r="G138" s="236" t="s">
        <v>1072</v>
      </c>
      <c r="H138" s="255" t="s">
        <v>68</v>
      </c>
      <c r="I138" s="241"/>
      <c r="J138" s="566"/>
    </row>
    <row r="139" spans="1:10" s="200" customFormat="1" ht="24" customHeight="1" x14ac:dyDescent="0.2">
      <c r="A139" s="253">
        <f t="shared" si="7"/>
        <v>118</v>
      </c>
      <c r="B139" s="550" t="s">
        <v>1243</v>
      </c>
      <c r="C139" s="551">
        <v>0</v>
      </c>
      <c r="D139" s="551">
        <v>13200</v>
      </c>
      <c r="E139" s="551">
        <v>13200</v>
      </c>
      <c r="F139" s="224">
        <f t="shared" si="8"/>
        <v>100</v>
      </c>
      <c r="G139" s="236" t="s">
        <v>1072</v>
      </c>
      <c r="H139" s="557" t="s">
        <v>68</v>
      </c>
      <c r="I139" s="241"/>
      <c r="J139" s="566"/>
    </row>
    <row r="140" spans="1:10" s="200" customFormat="1" ht="34.5" customHeight="1" x14ac:dyDescent="0.2">
      <c r="A140" s="253">
        <f t="shared" si="7"/>
        <v>119</v>
      </c>
      <c r="B140" s="550" t="s">
        <v>881</v>
      </c>
      <c r="C140" s="551">
        <v>0</v>
      </c>
      <c r="D140" s="551">
        <v>1451.37</v>
      </c>
      <c r="E140" s="551">
        <v>1451.3608400000001</v>
      </c>
      <c r="F140" s="224">
        <f t="shared" si="8"/>
        <v>99.999368872169072</v>
      </c>
      <c r="G140" s="236" t="s">
        <v>1072</v>
      </c>
      <c r="H140" s="557" t="s">
        <v>68</v>
      </c>
      <c r="I140" s="241"/>
      <c r="J140" s="566"/>
    </row>
    <row r="141" spans="1:10" s="200" customFormat="1" ht="57" customHeight="1" x14ac:dyDescent="0.2">
      <c r="A141" s="253">
        <f t="shared" si="7"/>
        <v>120</v>
      </c>
      <c r="B141" s="550" t="s">
        <v>882</v>
      </c>
      <c r="C141" s="551">
        <v>0</v>
      </c>
      <c r="D141" s="551">
        <v>379.8</v>
      </c>
      <c r="E141" s="551">
        <v>133.16499999999999</v>
      </c>
      <c r="F141" s="224">
        <f t="shared" si="8"/>
        <v>35.061874670879405</v>
      </c>
      <c r="G141" s="564" t="s">
        <v>1062</v>
      </c>
      <c r="H141" s="557" t="s">
        <v>4060</v>
      </c>
      <c r="I141" s="241"/>
      <c r="J141" s="566"/>
    </row>
    <row r="142" spans="1:10" s="200" customFormat="1" ht="45" customHeight="1" x14ac:dyDescent="0.2">
      <c r="A142" s="253">
        <f t="shared" si="7"/>
        <v>121</v>
      </c>
      <c r="B142" s="550" t="s">
        <v>1244</v>
      </c>
      <c r="C142" s="551">
        <v>7000</v>
      </c>
      <c r="D142" s="551">
        <v>11900</v>
      </c>
      <c r="E142" s="551">
        <v>3469.0257999999999</v>
      </c>
      <c r="F142" s="224">
        <f t="shared" si="8"/>
        <v>29.151477310924367</v>
      </c>
      <c r="G142" s="564" t="s">
        <v>1062</v>
      </c>
      <c r="H142" s="557" t="s">
        <v>4061</v>
      </c>
      <c r="I142" s="241"/>
      <c r="J142" s="566"/>
    </row>
    <row r="143" spans="1:10" s="200" customFormat="1" ht="78" customHeight="1" x14ac:dyDescent="0.2">
      <c r="A143" s="253">
        <f t="shared" si="7"/>
        <v>122</v>
      </c>
      <c r="B143" s="550" t="s">
        <v>1245</v>
      </c>
      <c r="C143" s="551">
        <v>2500</v>
      </c>
      <c r="D143" s="551">
        <v>1000</v>
      </c>
      <c r="E143" s="551">
        <v>319.44</v>
      </c>
      <c r="F143" s="224">
        <f t="shared" si="8"/>
        <v>31.943999999999999</v>
      </c>
      <c r="G143" s="564" t="s">
        <v>1062</v>
      </c>
      <c r="H143" s="557" t="s">
        <v>4062</v>
      </c>
      <c r="I143" s="241"/>
      <c r="J143" s="566"/>
    </row>
    <row r="144" spans="1:10" s="200" customFormat="1" ht="63" x14ac:dyDescent="0.2">
      <c r="A144" s="253">
        <f t="shared" si="7"/>
        <v>123</v>
      </c>
      <c r="B144" s="550" t="s">
        <v>1246</v>
      </c>
      <c r="C144" s="551">
        <v>0</v>
      </c>
      <c r="D144" s="551">
        <v>700</v>
      </c>
      <c r="E144" s="551">
        <v>0</v>
      </c>
      <c r="F144" s="224">
        <f t="shared" si="8"/>
        <v>0</v>
      </c>
      <c r="G144" s="564" t="s">
        <v>1062</v>
      </c>
      <c r="H144" s="557" t="s">
        <v>4063</v>
      </c>
      <c r="I144" s="241"/>
      <c r="J144" s="566"/>
    </row>
    <row r="145" spans="1:10" s="200" customFormat="1" ht="24" customHeight="1" x14ac:dyDescent="0.2">
      <c r="A145" s="253">
        <f t="shared" si="7"/>
        <v>124</v>
      </c>
      <c r="B145" s="550" t="s">
        <v>1247</v>
      </c>
      <c r="C145" s="551">
        <v>0</v>
      </c>
      <c r="D145" s="551">
        <v>284.35000000000002</v>
      </c>
      <c r="E145" s="551">
        <v>284.35000000000002</v>
      </c>
      <c r="F145" s="224">
        <f t="shared" si="8"/>
        <v>100</v>
      </c>
      <c r="G145" s="236" t="s">
        <v>1072</v>
      </c>
      <c r="H145" s="557" t="s">
        <v>68</v>
      </c>
      <c r="I145" s="241"/>
      <c r="J145" s="566"/>
    </row>
    <row r="146" spans="1:10" s="200" customFormat="1" ht="34.5" customHeight="1" x14ac:dyDescent="0.2">
      <c r="A146" s="253">
        <f t="shared" ref="A146:A183" si="9">A145+1</f>
        <v>125</v>
      </c>
      <c r="B146" s="550" t="s">
        <v>883</v>
      </c>
      <c r="C146" s="551">
        <v>5000</v>
      </c>
      <c r="D146" s="551">
        <v>2311.8000000000002</v>
      </c>
      <c r="E146" s="551">
        <v>2311.7994600000002</v>
      </c>
      <c r="F146" s="224">
        <f t="shared" si="8"/>
        <v>99.999976641577987</v>
      </c>
      <c r="G146" s="236" t="s">
        <v>1072</v>
      </c>
      <c r="H146" s="557" t="s">
        <v>68</v>
      </c>
      <c r="I146" s="241"/>
      <c r="J146" s="566"/>
    </row>
    <row r="147" spans="1:10" s="200" customFormat="1" ht="24" customHeight="1" x14ac:dyDescent="0.2">
      <c r="A147" s="253">
        <f t="shared" si="9"/>
        <v>126</v>
      </c>
      <c r="B147" s="550" t="s">
        <v>4064</v>
      </c>
      <c r="C147" s="551">
        <v>0</v>
      </c>
      <c r="D147" s="551">
        <v>1560.23</v>
      </c>
      <c r="E147" s="551">
        <v>1560.2295900000001</v>
      </c>
      <c r="F147" s="224">
        <f t="shared" si="8"/>
        <v>99.999973721823082</v>
      </c>
      <c r="G147" s="236" t="s">
        <v>1072</v>
      </c>
      <c r="H147" s="557" t="s">
        <v>68</v>
      </c>
      <c r="I147" s="241"/>
      <c r="J147" s="566"/>
    </row>
    <row r="148" spans="1:10" s="200" customFormat="1" ht="24" customHeight="1" x14ac:dyDescent="0.2">
      <c r="A148" s="253">
        <f t="shared" si="9"/>
        <v>127</v>
      </c>
      <c r="B148" s="550" t="s">
        <v>884</v>
      </c>
      <c r="C148" s="551">
        <v>0</v>
      </c>
      <c r="D148" s="551">
        <v>7284.3</v>
      </c>
      <c r="E148" s="551">
        <v>7284.2926600000001</v>
      </c>
      <c r="F148" s="224">
        <f t="shared" si="8"/>
        <v>99.999899235341758</v>
      </c>
      <c r="G148" s="236" t="s">
        <v>1072</v>
      </c>
      <c r="H148" s="557" t="s">
        <v>68</v>
      </c>
      <c r="I148" s="241"/>
      <c r="J148" s="566"/>
    </row>
    <row r="149" spans="1:10" s="200" customFormat="1" ht="24" customHeight="1" x14ac:dyDescent="0.2">
      <c r="A149" s="253">
        <f t="shared" si="9"/>
        <v>128</v>
      </c>
      <c r="B149" s="550" t="s">
        <v>1248</v>
      </c>
      <c r="C149" s="551">
        <v>0</v>
      </c>
      <c r="D149" s="551">
        <v>2250</v>
      </c>
      <c r="E149" s="551">
        <v>2250</v>
      </c>
      <c r="F149" s="224">
        <f t="shared" si="8"/>
        <v>100</v>
      </c>
      <c r="G149" s="236" t="s">
        <v>1072</v>
      </c>
      <c r="H149" s="557" t="s">
        <v>68</v>
      </c>
      <c r="I149" s="241"/>
      <c r="J149" s="566"/>
    </row>
    <row r="150" spans="1:10" s="200" customFormat="1" ht="45" customHeight="1" x14ac:dyDescent="0.2">
      <c r="A150" s="253">
        <f t="shared" si="9"/>
        <v>129</v>
      </c>
      <c r="B150" s="550" t="s">
        <v>1249</v>
      </c>
      <c r="C150" s="551">
        <v>0</v>
      </c>
      <c r="D150" s="551">
        <v>400</v>
      </c>
      <c r="E150" s="551">
        <v>0</v>
      </c>
      <c r="F150" s="224">
        <f t="shared" si="8"/>
        <v>0</v>
      </c>
      <c r="G150" s="564" t="s">
        <v>1062</v>
      </c>
      <c r="H150" s="557" t="s">
        <v>4065</v>
      </c>
      <c r="I150" s="241"/>
      <c r="J150" s="566"/>
    </row>
    <row r="151" spans="1:10" s="200" customFormat="1" ht="24" customHeight="1" x14ac:dyDescent="0.2">
      <c r="A151" s="253">
        <f t="shared" si="9"/>
        <v>130</v>
      </c>
      <c r="B151" s="550" t="s">
        <v>1250</v>
      </c>
      <c r="C151" s="551">
        <v>0</v>
      </c>
      <c r="D151" s="551">
        <v>300</v>
      </c>
      <c r="E151" s="551">
        <v>300</v>
      </c>
      <c r="F151" s="224">
        <f t="shared" si="8"/>
        <v>100</v>
      </c>
      <c r="G151" s="236" t="s">
        <v>1072</v>
      </c>
      <c r="H151" s="255" t="s">
        <v>68</v>
      </c>
      <c r="I151" s="241"/>
      <c r="J151" s="566"/>
    </row>
    <row r="152" spans="1:10" s="200" customFormat="1" ht="34.5" customHeight="1" x14ac:dyDescent="0.2">
      <c r="A152" s="253">
        <f t="shared" si="9"/>
        <v>131</v>
      </c>
      <c r="B152" s="550" t="s">
        <v>1251</v>
      </c>
      <c r="C152" s="551">
        <v>0</v>
      </c>
      <c r="D152" s="551">
        <v>175.45</v>
      </c>
      <c r="E152" s="551">
        <v>175.45</v>
      </c>
      <c r="F152" s="224">
        <f t="shared" si="8"/>
        <v>100</v>
      </c>
      <c r="G152" s="564" t="s">
        <v>1062</v>
      </c>
      <c r="H152" s="557" t="s">
        <v>68</v>
      </c>
      <c r="I152" s="241"/>
      <c r="J152" s="566"/>
    </row>
    <row r="153" spans="1:10" s="200" customFormat="1" ht="24" customHeight="1" x14ac:dyDescent="0.2">
      <c r="A153" s="253">
        <f t="shared" si="9"/>
        <v>132</v>
      </c>
      <c r="B153" s="550" t="s">
        <v>1252</v>
      </c>
      <c r="C153" s="551">
        <v>0</v>
      </c>
      <c r="D153" s="551">
        <v>1500</v>
      </c>
      <c r="E153" s="551">
        <v>1500</v>
      </c>
      <c r="F153" s="224">
        <f t="shared" si="8"/>
        <v>100</v>
      </c>
      <c r="G153" s="236" t="s">
        <v>1072</v>
      </c>
      <c r="H153" s="557" t="s">
        <v>68</v>
      </c>
      <c r="I153" s="241"/>
      <c r="J153" s="566"/>
    </row>
    <row r="154" spans="1:10" s="200" customFormat="1" ht="67.5" customHeight="1" x14ac:dyDescent="0.2">
      <c r="A154" s="253">
        <f t="shared" si="9"/>
        <v>133</v>
      </c>
      <c r="B154" s="550" t="s">
        <v>1253</v>
      </c>
      <c r="C154" s="551">
        <v>0</v>
      </c>
      <c r="D154" s="551">
        <v>6900</v>
      </c>
      <c r="E154" s="551">
        <v>4630.4067100000002</v>
      </c>
      <c r="F154" s="224">
        <f t="shared" si="8"/>
        <v>67.107343623188413</v>
      </c>
      <c r="G154" s="564" t="s">
        <v>1062</v>
      </c>
      <c r="H154" s="557" t="s">
        <v>4066</v>
      </c>
      <c r="I154" s="241"/>
      <c r="J154" s="566"/>
    </row>
    <row r="155" spans="1:10" s="200" customFormat="1" ht="34.5" customHeight="1" x14ac:dyDescent="0.2">
      <c r="A155" s="253">
        <f t="shared" si="9"/>
        <v>134</v>
      </c>
      <c r="B155" s="550" t="s">
        <v>4067</v>
      </c>
      <c r="C155" s="551">
        <v>2800</v>
      </c>
      <c r="D155" s="551">
        <v>3750</v>
      </c>
      <c r="E155" s="551">
        <v>3750</v>
      </c>
      <c r="F155" s="224">
        <f t="shared" si="8"/>
        <v>100</v>
      </c>
      <c r="G155" s="236" t="s">
        <v>1072</v>
      </c>
      <c r="H155" s="557" t="s">
        <v>68</v>
      </c>
      <c r="I155" s="241"/>
      <c r="J155" s="566"/>
    </row>
    <row r="156" spans="1:10" s="200" customFormat="1" ht="24" customHeight="1" x14ac:dyDescent="0.2">
      <c r="A156" s="253">
        <f t="shared" si="9"/>
        <v>135</v>
      </c>
      <c r="B156" s="550" t="s">
        <v>4068</v>
      </c>
      <c r="C156" s="551">
        <v>900</v>
      </c>
      <c r="D156" s="551">
        <v>422.47</v>
      </c>
      <c r="E156" s="551">
        <v>422.46189000000004</v>
      </c>
      <c r="F156" s="224">
        <f t="shared" si="8"/>
        <v>99.99808033706536</v>
      </c>
      <c r="G156" s="236" t="s">
        <v>1072</v>
      </c>
      <c r="H156" s="557" t="s">
        <v>68</v>
      </c>
      <c r="I156" s="241"/>
      <c r="J156" s="566"/>
    </row>
    <row r="157" spans="1:10" s="200" customFormat="1" ht="34.5" customHeight="1" x14ac:dyDescent="0.2">
      <c r="A157" s="253">
        <f t="shared" si="9"/>
        <v>136</v>
      </c>
      <c r="B157" s="550" t="s">
        <v>4069</v>
      </c>
      <c r="C157" s="551">
        <v>4000</v>
      </c>
      <c r="D157" s="551">
        <v>3924.58</v>
      </c>
      <c r="E157" s="551">
        <v>3924.5782100000001</v>
      </c>
      <c r="F157" s="224">
        <f t="shared" si="8"/>
        <v>99.999954390023902</v>
      </c>
      <c r="G157" s="236" t="s">
        <v>1062</v>
      </c>
      <c r="H157" s="557" t="s">
        <v>68</v>
      </c>
      <c r="I157" s="241"/>
      <c r="J157" s="566"/>
    </row>
    <row r="158" spans="1:10" s="200" customFormat="1" ht="94.5" x14ac:dyDescent="0.2">
      <c r="A158" s="253">
        <f t="shared" si="9"/>
        <v>137</v>
      </c>
      <c r="B158" s="550" t="s">
        <v>4070</v>
      </c>
      <c r="C158" s="551">
        <v>8350</v>
      </c>
      <c r="D158" s="551">
        <v>7500</v>
      </c>
      <c r="E158" s="551">
        <v>6173.2963800000007</v>
      </c>
      <c r="F158" s="224">
        <f t="shared" si="8"/>
        <v>82.31061840000001</v>
      </c>
      <c r="G158" s="564" t="s">
        <v>1062</v>
      </c>
      <c r="H158" s="557" t="s">
        <v>4071</v>
      </c>
      <c r="I158" s="241"/>
      <c r="J158" s="566"/>
    </row>
    <row r="159" spans="1:10" s="200" customFormat="1" ht="34.5" customHeight="1" x14ac:dyDescent="0.2">
      <c r="A159" s="253">
        <f t="shared" si="9"/>
        <v>138</v>
      </c>
      <c r="B159" s="550" t="s">
        <v>4072</v>
      </c>
      <c r="C159" s="551">
        <v>5400</v>
      </c>
      <c r="D159" s="551">
        <v>5339.19</v>
      </c>
      <c r="E159" s="551">
        <v>5339.18066</v>
      </c>
      <c r="F159" s="224">
        <f t="shared" si="8"/>
        <v>99.9998250670982</v>
      </c>
      <c r="G159" s="236" t="s">
        <v>1072</v>
      </c>
      <c r="H159" s="255" t="s">
        <v>68</v>
      </c>
      <c r="I159" s="241"/>
      <c r="J159" s="566"/>
    </row>
    <row r="160" spans="1:10" s="200" customFormat="1" ht="24" customHeight="1" x14ac:dyDescent="0.2">
      <c r="A160" s="253">
        <f t="shared" si="9"/>
        <v>139</v>
      </c>
      <c r="B160" s="550" t="s">
        <v>4073</v>
      </c>
      <c r="C160" s="551">
        <v>2000</v>
      </c>
      <c r="D160" s="551">
        <v>3964.39</v>
      </c>
      <c r="E160" s="551">
        <v>3964.3863900000001</v>
      </c>
      <c r="F160" s="224">
        <f t="shared" si="8"/>
        <v>99.999908939332414</v>
      </c>
      <c r="G160" s="236" t="s">
        <v>1072</v>
      </c>
      <c r="H160" s="255" t="s">
        <v>68</v>
      </c>
      <c r="I160" s="241"/>
      <c r="J160" s="566"/>
    </row>
    <row r="161" spans="1:10" s="200" customFormat="1" ht="34.5" customHeight="1" x14ac:dyDescent="0.2">
      <c r="A161" s="253">
        <f t="shared" si="9"/>
        <v>140</v>
      </c>
      <c r="B161" s="550" t="s">
        <v>4074</v>
      </c>
      <c r="C161" s="551">
        <v>2500</v>
      </c>
      <c r="D161" s="551">
        <v>2500</v>
      </c>
      <c r="E161" s="551">
        <v>2500</v>
      </c>
      <c r="F161" s="224">
        <f t="shared" si="8"/>
        <v>100</v>
      </c>
      <c r="G161" s="236" t="s">
        <v>1062</v>
      </c>
      <c r="H161" s="557" t="s">
        <v>68</v>
      </c>
      <c r="I161" s="241"/>
      <c r="J161" s="566"/>
    </row>
    <row r="162" spans="1:10" s="200" customFormat="1" ht="57" customHeight="1" x14ac:dyDescent="0.2">
      <c r="A162" s="253">
        <f t="shared" si="9"/>
        <v>141</v>
      </c>
      <c r="B162" s="550" t="s">
        <v>4075</v>
      </c>
      <c r="C162" s="551">
        <v>300</v>
      </c>
      <c r="D162" s="551">
        <v>300</v>
      </c>
      <c r="E162" s="551">
        <v>0</v>
      </c>
      <c r="F162" s="224">
        <f t="shared" si="8"/>
        <v>0</v>
      </c>
      <c r="G162" s="564" t="s">
        <v>1062</v>
      </c>
      <c r="H162" s="557" t="s">
        <v>4076</v>
      </c>
      <c r="I162" s="241"/>
      <c r="J162" s="566"/>
    </row>
    <row r="163" spans="1:10" s="200" customFormat="1" ht="34.5" customHeight="1" x14ac:dyDescent="0.2">
      <c r="A163" s="253">
        <f t="shared" si="9"/>
        <v>142</v>
      </c>
      <c r="B163" s="550" t="s">
        <v>4077</v>
      </c>
      <c r="C163" s="551">
        <v>1300</v>
      </c>
      <c r="D163" s="551">
        <v>1300</v>
      </c>
      <c r="E163" s="551">
        <v>1300</v>
      </c>
      <c r="F163" s="224">
        <f t="shared" si="8"/>
        <v>100</v>
      </c>
      <c r="G163" s="236" t="s">
        <v>1072</v>
      </c>
      <c r="H163" s="557" t="s">
        <v>68</v>
      </c>
      <c r="I163" s="241"/>
      <c r="J163" s="566"/>
    </row>
    <row r="164" spans="1:10" s="200" customFormat="1" ht="78" customHeight="1" x14ac:dyDescent="0.2">
      <c r="A164" s="253">
        <f t="shared" si="9"/>
        <v>143</v>
      </c>
      <c r="B164" s="550" t="s">
        <v>4078</v>
      </c>
      <c r="C164" s="551">
        <v>2200</v>
      </c>
      <c r="D164" s="551">
        <v>2200</v>
      </c>
      <c r="E164" s="551">
        <v>1544.1297299999999</v>
      </c>
      <c r="F164" s="224">
        <f t="shared" si="8"/>
        <v>70.187714999999997</v>
      </c>
      <c r="G164" s="564" t="s">
        <v>1062</v>
      </c>
      <c r="H164" s="557" t="s">
        <v>4079</v>
      </c>
      <c r="I164" s="241"/>
      <c r="J164" s="566"/>
    </row>
    <row r="165" spans="1:10" s="200" customFormat="1" ht="24" customHeight="1" x14ac:dyDescent="0.2">
      <c r="A165" s="253">
        <f t="shared" si="9"/>
        <v>144</v>
      </c>
      <c r="B165" s="550" t="s">
        <v>4080</v>
      </c>
      <c r="C165" s="551">
        <v>1000</v>
      </c>
      <c r="D165" s="551">
        <v>1000</v>
      </c>
      <c r="E165" s="551">
        <v>1000</v>
      </c>
      <c r="F165" s="224">
        <f t="shared" si="8"/>
        <v>100</v>
      </c>
      <c r="G165" s="236" t="s">
        <v>1072</v>
      </c>
      <c r="H165" s="255" t="s">
        <v>68</v>
      </c>
      <c r="I165" s="241"/>
      <c r="J165" s="566"/>
    </row>
    <row r="166" spans="1:10" s="200" customFormat="1" ht="45" customHeight="1" x14ac:dyDescent="0.2">
      <c r="A166" s="253">
        <f t="shared" si="9"/>
        <v>145</v>
      </c>
      <c r="B166" s="550" t="s">
        <v>4081</v>
      </c>
      <c r="C166" s="551">
        <v>500</v>
      </c>
      <c r="D166" s="551">
        <v>771.98</v>
      </c>
      <c r="E166" s="551">
        <v>338.8</v>
      </c>
      <c r="F166" s="224">
        <f t="shared" si="8"/>
        <v>43.887147335423201</v>
      </c>
      <c r="G166" s="564" t="s">
        <v>1062</v>
      </c>
      <c r="H166" s="557" t="s">
        <v>4082</v>
      </c>
      <c r="I166" s="241"/>
      <c r="J166" s="566"/>
    </row>
    <row r="167" spans="1:10" s="200" customFormat="1" ht="24" customHeight="1" x14ac:dyDescent="0.2">
      <c r="A167" s="253">
        <f t="shared" si="9"/>
        <v>146</v>
      </c>
      <c r="B167" s="550" t="s">
        <v>4083</v>
      </c>
      <c r="C167" s="551">
        <v>850</v>
      </c>
      <c r="D167" s="551">
        <v>850</v>
      </c>
      <c r="E167" s="551">
        <v>850</v>
      </c>
      <c r="F167" s="224">
        <f t="shared" si="8"/>
        <v>100</v>
      </c>
      <c r="G167" s="236" t="s">
        <v>1072</v>
      </c>
      <c r="H167" s="557" t="s">
        <v>68</v>
      </c>
      <c r="I167" s="241"/>
      <c r="J167" s="566"/>
    </row>
    <row r="168" spans="1:10" s="200" customFormat="1" ht="24" customHeight="1" x14ac:dyDescent="0.2">
      <c r="A168" s="253">
        <f t="shared" si="9"/>
        <v>147</v>
      </c>
      <c r="B168" s="550" t="s">
        <v>4084</v>
      </c>
      <c r="C168" s="551">
        <v>1000</v>
      </c>
      <c r="D168" s="551">
        <v>1000</v>
      </c>
      <c r="E168" s="551">
        <v>1000</v>
      </c>
      <c r="F168" s="224">
        <f t="shared" si="8"/>
        <v>100</v>
      </c>
      <c r="G168" s="236" t="s">
        <v>1072</v>
      </c>
      <c r="H168" s="255" t="s">
        <v>68</v>
      </c>
      <c r="I168" s="241"/>
      <c r="J168" s="566"/>
    </row>
    <row r="169" spans="1:10" s="200" customFormat="1" ht="24" customHeight="1" x14ac:dyDescent="0.2">
      <c r="A169" s="253">
        <f t="shared" si="9"/>
        <v>148</v>
      </c>
      <c r="B169" s="550" t="s">
        <v>4085</v>
      </c>
      <c r="C169" s="551">
        <v>1200</v>
      </c>
      <c r="D169" s="551">
        <v>911.89</v>
      </c>
      <c r="E169" s="551">
        <v>911.88745999999992</v>
      </c>
      <c r="F169" s="224">
        <f t="shared" si="8"/>
        <v>99.999721457631935</v>
      </c>
      <c r="G169" s="236" t="s">
        <v>1072</v>
      </c>
      <c r="H169" s="557" t="s">
        <v>68</v>
      </c>
      <c r="I169" s="241"/>
      <c r="J169" s="566"/>
    </row>
    <row r="170" spans="1:10" s="200" customFormat="1" ht="24" customHeight="1" x14ac:dyDescent="0.2">
      <c r="A170" s="253">
        <f t="shared" si="9"/>
        <v>149</v>
      </c>
      <c r="B170" s="550" t="s">
        <v>4086</v>
      </c>
      <c r="C170" s="551">
        <v>17500</v>
      </c>
      <c r="D170" s="551">
        <v>11511.09</v>
      </c>
      <c r="E170" s="551">
        <v>11511.082200000001</v>
      </c>
      <c r="F170" s="224">
        <f t="shared" si="8"/>
        <v>99.999932239257973</v>
      </c>
      <c r="G170" s="236" t="s">
        <v>1072</v>
      </c>
      <c r="H170" s="557" t="s">
        <v>68</v>
      </c>
      <c r="I170" s="241"/>
      <c r="J170" s="566"/>
    </row>
    <row r="171" spans="1:10" s="200" customFormat="1" ht="73.5" x14ac:dyDescent="0.2">
      <c r="A171" s="253">
        <f t="shared" si="9"/>
        <v>150</v>
      </c>
      <c r="B171" s="550" t="s">
        <v>4087</v>
      </c>
      <c r="C171" s="551">
        <v>4200</v>
      </c>
      <c r="D171" s="551">
        <v>500</v>
      </c>
      <c r="E171" s="551">
        <v>266.2</v>
      </c>
      <c r="F171" s="224">
        <f t="shared" si="8"/>
        <v>53.239999999999995</v>
      </c>
      <c r="G171" s="564" t="s">
        <v>1062</v>
      </c>
      <c r="H171" s="557" t="s">
        <v>4088</v>
      </c>
      <c r="I171" s="241"/>
      <c r="J171" s="566"/>
    </row>
    <row r="172" spans="1:10" s="200" customFormat="1" ht="24" customHeight="1" x14ac:dyDescent="0.2">
      <c r="A172" s="253">
        <f t="shared" si="9"/>
        <v>151</v>
      </c>
      <c r="B172" s="550" t="s">
        <v>4089</v>
      </c>
      <c r="C172" s="551">
        <v>500</v>
      </c>
      <c r="D172" s="551">
        <v>4100</v>
      </c>
      <c r="E172" s="551">
        <v>4100</v>
      </c>
      <c r="F172" s="224">
        <f t="shared" si="8"/>
        <v>100</v>
      </c>
      <c r="G172" s="236" t="s">
        <v>1072</v>
      </c>
      <c r="H172" s="255" t="s">
        <v>68</v>
      </c>
      <c r="I172" s="241"/>
      <c r="J172" s="566"/>
    </row>
    <row r="173" spans="1:10" s="200" customFormat="1" ht="24" customHeight="1" x14ac:dyDescent="0.2">
      <c r="A173" s="253">
        <f t="shared" si="9"/>
        <v>152</v>
      </c>
      <c r="B173" s="550" t="s">
        <v>4090</v>
      </c>
      <c r="C173" s="551">
        <v>460</v>
      </c>
      <c r="D173" s="551">
        <v>460</v>
      </c>
      <c r="E173" s="551">
        <v>460</v>
      </c>
      <c r="F173" s="224">
        <f t="shared" si="8"/>
        <v>100</v>
      </c>
      <c r="G173" s="236" t="s">
        <v>1072</v>
      </c>
      <c r="H173" s="255" t="s">
        <v>68</v>
      </c>
      <c r="I173" s="241"/>
      <c r="J173" s="566"/>
    </row>
    <row r="174" spans="1:10" s="200" customFormat="1" ht="99" customHeight="1" x14ac:dyDescent="0.2">
      <c r="A174" s="253">
        <f t="shared" si="9"/>
        <v>153</v>
      </c>
      <c r="B174" s="550" t="s">
        <v>4091</v>
      </c>
      <c r="C174" s="551">
        <v>2500</v>
      </c>
      <c r="D174" s="551">
        <v>2500</v>
      </c>
      <c r="E174" s="551">
        <v>0</v>
      </c>
      <c r="F174" s="224">
        <f t="shared" si="8"/>
        <v>0</v>
      </c>
      <c r="G174" s="564" t="s">
        <v>1062</v>
      </c>
      <c r="H174" s="557" t="s">
        <v>4092</v>
      </c>
      <c r="I174" s="241"/>
      <c r="J174" s="566"/>
    </row>
    <row r="175" spans="1:10" s="200" customFormat="1" ht="34.5" customHeight="1" x14ac:dyDescent="0.2">
      <c r="A175" s="253">
        <f t="shared" si="9"/>
        <v>154</v>
      </c>
      <c r="B175" s="550" t="s">
        <v>4093</v>
      </c>
      <c r="C175" s="551">
        <v>4000</v>
      </c>
      <c r="D175" s="551">
        <v>7327.34</v>
      </c>
      <c r="E175" s="551">
        <v>7327.3351299999995</v>
      </c>
      <c r="F175" s="224">
        <f t="shared" si="8"/>
        <v>99.999933536590348</v>
      </c>
      <c r="G175" s="236" t="s">
        <v>1072</v>
      </c>
      <c r="H175" s="557" t="s">
        <v>68</v>
      </c>
      <c r="I175" s="241"/>
      <c r="J175" s="566"/>
    </row>
    <row r="176" spans="1:10" s="200" customFormat="1" ht="24" customHeight="1" x14ac:dyDescent="0.2">
      <c r="A176" s="253">
        <f t="shared" si="9"/>
        <v>155</v>
      </c>
      <c r="B176" s="550" t="s">
        <v>4094</v>
      </c>
      <c r="C176" s="551">
        <v>1500</v>
      </c>
      <c r="D176" s="551">
        <v>1500</v>
      </c>
      <c r="E176" s="551">
        <v>1500</v>
      </c>
      <c r="F176" s="224">
        <f t="shared" si="8"/>
        <v>100</v>
      </c>
      <c r="G176" s="236" t="s">
        <v>1072</v>
      </c>
      <c r="H176" s="557" t="s">
        <v>68</v>
      </c>
      <c r="I176" s="241"/>
      <c r="J176" s="566"/>
    </row>
    <row r="177" spans="1:10" s="200" customFormat="1" ht="24" customHeight="1" x14ac:dyDescent="0.2">
      <c r="A177" s="253">
        <f t="shared" si="9"/>
        <v>156</v>
      </c>
      <c r="B177" s="550" t="s">
        <v>4095</v>
      </c>
      <c r="C177" s="551">
        <v>19500</v>
      </c>
      <c r="D177" s="551">
        <v>19500</v>
      </c>
      <c r="E177" s="551">
        <v>19500</v>
      </c>
      <c r="F177" s="224">
        <f t="shared" si="8"/>
        <v>100</v>
      </c>
      <c r="G177" s="236" t="s">
        <v>1062</v>
      </c>
      <c r="H177" s="255" t="s">
        <v>68</v>
      </c>
      <c r="I177" s="241"/>
      <c r="J177" s="566"/>
    </row>
    <row r="178" spans="1:10" s="200" customFormat="1" ht="31.5" x14ac:dyDescent="0.2">
      <c r="A178" s="253">
        <f t="shared" si="9"/>
        <v>157</v>
      </c>
      <c r="B178" s="550" t="s">
        <v>1254</v>
      </c>
      <c r="C178" s="551">
        <v>0</v>
      </c>
      <c r="D178" s="551">
        <v>832.05</v>
      </c>
      <c r="E178" s="551">
        <v>832.04640000000006</v>
      </c>
      <c r="F178" s="224">
        <f t="shared" si="8"/>
        <v>99.999567333693903</v>
      </c>
      <c r="G178" s="237" t="s">
        <v>1072</v>
      </c>
      <c r="H178" s="557" t="s">
        <v>68</v>
      </c>
      <c r="I178" s="241"/>
      <c r="J178" s="566"/>
    </row>
    <row r="179" spans="1:10" s="200" customFormat="1" ht="34.5" customHeight="1" x14ac:dyDescent="0.2">
      <c r="A179" s="253">
        <f t="shared" si="9"/>
        <v>158</v>
      </c>
      <c r="B179" s="550" t="s">
        <v>1255</v>
      </c>
      <c r="C179" s="551">
        <v>0</v>
      </c>
      <c r="D179" s="551">
        <v>418.67</v>
      </c>
      <c r="E179" s="551">
        <v>418.66</v>
      </c>
      <c r="F179" s="224">
        <f t="shared" si="8"/>
        <v>99.997611483985011</v>
      </c>
      <c r="G179" s="237" t="s">
        <v>1072</v>
      </c>
      <c r="H179" s="255" t="s">
        <v>68</v>
      </c>
      <c r="I179" s="241"/>
      <c r="J179" s="566"/>
    </row>
    <row r="180" spans="1:10" s="200" customFormat="1" ht="45" customHeight="1" x14ac:dyDescent="0.2">
      <c r="A180" s="253">
        <f t="shared" si="9"/>
        <v>159</v>
      </c>
      <c r="B180" s="550" t="s">
        <v>1256</v>
      </c>
      <c r="C180" s="551">
        <v>0</v>
      </c>
      <c r="D180" s="551">
        <v>1000</v>
      </c>
      <c r="E180" s="551">
        <v>216.59</v>
      </c>
      <c r="F180" s="224">
        <f t="shared" si="8"/>
        <v>21.658999999999999</v>
      </c>
      <c r="G180" s="564" t="s">
        <v>1062</v>
      </c>
      <c r="H180" s="557" t="s">
        <v>4096</v>
      </c>
      <c r="I180" s="241"/>
      <c r="J180" s="566"/>
    </row>
    <row r="181" spans="1:10" s="200" customFormat="1" ht="15" customHeight="1" x14ac:dyDescent="0.2">
      <c r="A181" s="253">
        <f t="shared" si="9"/>
        <v>160</v>
      </c>
      <c r="B181" s="550" t="s">
        <v>852</v>
      </c>
      <c r="C181" s="551">
        <v>0</v>
      </c>
      <c r="D181" s="551">
        <v>7319.2800000000007</v>
      </c>
      <c r="E181" s="551">
        <v>7319.2764500000003</v>
      </c>
      <c r="F181" s="224">
        <f t="shared" si="8"/>
        <v>99.999951497961547</v>
      </c>
      <c r="G181" s="236" t="s">
        <v>1059</v>
      </c>
      <c r="H181" s="567" t="s">
        <v>68</v>
      </c>
      <c r="I181" s="241"/>
      <c r="J181" s="566"/>
    </row>
    <row r="182" spans="1:10" s="200" customFormat="1" ht="15" customHeight="1" x14ac:dyDescent="0.2">
      <c r="A182" s="253">
        <f t="shared" si="9"/>
        <v>161</v>
      </c>
      <c r="B182" s="550" t="s">
        <v>1258</v>
      </c>
      <c r="C182" s="551">
        <v>0</v>
      </c>
      <c r="D182" s="551">
        <v>3332</v>
      </c>
      <c r="E182" s="551">
        <v>3332</v>
      </c>
      <c r="F182" s="224">
        <f t="shared" si="8"/>
        <v>100</v>
      </c>
      <c r="G182" s="236" t="s">
        <v>1059</v>
      </c>
      <c r="H182" s="567" t="s">
        <v>68</v>
      </c>
      <c r="I182" s="241"/>
      <c r="J182" s="566"/>
    </row>
    <row r="183" spans="1:10" s="200" customFormat="1" ht="34.5" customHeight="1" x14ac:dyDescent="0.2">
      <c r="A183" s="253">
        <f t="shared" si="9"/>
        <v>162</v>
      </c>
      <c r="B183" s="550" t="s">
        <v>1259</v>
      </c>
      <c r="C183" s="551">
        <v>0</v>
      </c>
      <c r="D183" s="551">
        <v>59.99</v>
      </c>
      <c r="E183" s="551">
        <v>59.99</v>
      </c>
      <c r="F183" s="224">
        <f t="shared" si="8"/>
        <v>100</v>
      </c>
      <c r="G183" s="236" t="s">
        <v>1059</v>
      </c>
      <c r="H183" s="557" t="s">
        <v>68</v>
      </c>
      <c r="I183" s="241"/>
      <c r="J183" s="566"/>
    </row>
    <row r="184" spans="1:10" s="200" customFormat="1" ht="13.5" customHeight="1" thickBot="1" x14ac:dyDescent="0.25">
      <c r="A184" s="1095" t="s">
        <v>429</v>
      </c>
      <c r="B184" s="1096"/>
      <c r="C184" s="226">
        <f>SUM(C81:C183)</f>
        <v>325460</v>
      </c>
      <c r="D184" s="238">
        <f>SUM(D81:D183)</f>
        <v>507850.73000000004</v>
      </c>
      <c r="E184" s="238">
        <f>SUM(E81:E183)</f>
        <v>417955.21478999994</v>
      </c>
      <c r="F184" s="239">
        <f t="shared" si="8"/>
        <v>82.298831152610518</v>
      </c>
      <c r="G184" s="228"/>
      <c r="H184" s="240"/>
    </row>
    <row r="185" spans="1:10" ht="18" customHeight="1" thickBot="1" x14ac:dyDescent="0.2">
      <c r="A185" s="249" t="s">
        <v>1053</v>
      </c>
      <c r="B185" s="217"/>
      <c r="C185" s="218"/>
      <c r="D185" s="218"/>
      <c r="E185" s="219"/>
      <c r="F185" s="220"/>
      <c r="G185" s="221"/>
      <c r="H185" s="264"/>
    </row>
    <row r="186" spans="1:10" s="200" customFormat="1" ht="147" x14ac:dyDescent="0.2">
      <c r="A186" s="250">
        <f>A183+1</f>
        <v>163</v>
      </c>
      <c r="B186" s="550" t="s">
        <v>1260</v>
      </c>
      <c r="C186" s="551">
        <v>0</v>
      </c>
      <c r="D186" s="551">
        <v>6101</v>
      </c>
      <c r="E186" s="551">
        <v>0</v>
      </c>
      <c r="F186" s="224">
        <f t="shared" ref="F186:F191" si="10">E186/D186*100</f>
        <v>0</v>
      </c>
      <c r="G186" s="564" t="s">
        <v>1062</v>
      </c>
      <c r="H186" s="557" t="s">
        <v>4097</v>
      </c>
      <c r="I186" s="241"/>
      <c r="J186" s="566"/>
    </row>
    <row r="187" spans="1:10" s="200" customFormat="1" ht="111" customHeight="1" x14ac:dyDescent="0.2">
      <c r="A187" s="253">
        <f t="shared" ref="A187:A225" si="11">A186+1</f>
        <v>164</v>
      </c>
      <c r="B187" s="550" t="s">
        <v>1261</v>
      </c>
      <c r="C187" s="551">
        <v>0</v>
      </c>
      <c r="D187" s="551">
        <v>215.38</v>
      </c>
      <c r="E187" s="551">
        <v>121</v>
      </c>
      <c r="F187" s="224">
        <f t="shared" si="10"/>
        <v>56.17977528089888</v>
      </c>
      <c r="G187" s="564" t="s">
        <v>1062</v>
      </c>
      <c r="H187" s="255" t="s">
        <v>4098</v>
      </c>
      <c r="I187" s="241"/>
      <c r="J187" s="566"/>
    </row>
    <row r="188" spans="1:10" s="200" customFormat="1" ht="15" customHeight="1" x14ac:dyDescent="0.2">
      <c r="A188" s="253">
        <f t="shared" si="11"/>
        <v>165</v>
      </c>
      <c r="B188" s="550" t="s">
        <v>950</v>
      </c>
      <c r="C188" s="551">
        <v>0</v>
      </c>
      <c r="D188" s="551">
        <v>880.56</v>
      </c>
      <c r="E188" s="551">
        <v>880.49763999999993</v>
      </c>
      <c r="F188" s="224">
        <f t="shared" si="10"/>
        <v>99.992918142999912</v>
      </c>
      <c r="G188" s="236" t="s">
        <v>1072</v>
      </c>
      <c r="H188" s="557" t="s">
        <v>68</v>
      </c>
      <c r="I188" s="241"/>
      <c r="J188" s="566"/>
    </row>
    <row r="189" spans="1:10" s="200" customFormat="1" ht="63" x14ac:dyDescent="0.2">
      <c r="A189" s="253">
        <f t="shared" si="11"/>
        <v>166</v>
      </c>
      <c r="B189" s="550" t="s">
        <v>951</v>
      </c>
      <c r="C189" s="551">
        <v>298</v>
      </c>
      <c r="D189" s="551">
        <v>5470.3200000000006</v>
      </c>
      <c r="E189" s="551">
        <v>2984.7412899999995</v>
      </c>
      <c r="F189" s="224">
        <f t="shared" si="10"/>
        <v>54.562462342239556</v>
      </c>
      <c r="G189" s="564" t="s">
        <v>1062</v>
      </c>
      <c r="H189" s="557" t="s">
        <v>4099</v>
      </c>
      <c r="I189" s="241"/>
      <c r="J189" s="566"/>
    </row>
    <row r="190" spans="1:10" s="200" customFormat="1" ht="15" customHeight="1" x14ac:dyDescent="0.2">
      <c r="A190" s="253">
        <f t="shared" si="11"/>
        <v>167</v>
      </c>
      <c r="B190" s="550" t="s">
        <v>952</v>
      </c>
      <c r="C190" s="551">
        <v>0</v>
      </c>
      <c r="D190" s="551">
        <v>14.89</v>
      </c>
      <c r="E190" s="551">
        <v>14.884930000000001</v>
      </c>
      <c r="F190" s="224">
        <f t="shared" si="10"/>
        <v>99.965950302216257</v>
      </c>
      <c r="G190" s="236" t="s">
        <v>1072</v>
      </c>
      <c r="H190" s="557" t="s">
        <v>68</v>
      </c>
      <c r="I190" s="241"/>
      <c r="J190" s="566"/>
    </row>
    <row r="191" spans="1:10" s="200" customFormat="1" ht="84" x14ac:dyDescent="0.2">
      <c r="A191" s="253">
        <f t="shared" si="11"/>
        <v>168</v>
      </c>
      <c r="B191" s="550" t="s">
        <v>953</v>
      </c>
      <c r="C191" s="551">
        <v>33400</v>
      </c>
      <c r="D191" s="551">
        <v>14415.300000000001</v>
      </c>
      <c r="E191" s="551">
        <v>3197.7118400000004</v>
      </c>
      <c r="F191" s="224">
        <f t="shared" si="10"/>
        <v>22.182763036495945</v>
      </c>
      <c r="G191" s="564" t="s">
        <v>1062</v>
      </c>
      <c r="H191" s="557" t="s">
        <v>4100</v>
      </c>
      <c r="I191" s="241"/>
      <c r="J191" s="566"/>
    </row>
    <row r="192" spans="1:10" s="200" customFormat="1" ht="45" customHeight="1" x14ac:dyDescent="0.2">
      <c r="A192" s="253">
        <f t="shared" si="11"/>
        <v>169</v>
      </c>
      <c r="B192" s="550" t="s">
        <v>4101</v>
      </c>
      <c r="C192" s="551">
        <v>200</v>
      </c>
      <c r="D192" s="551">
        <v>0</v>
      </c>
      <c r="E192" s="551">
        <v>0</v>
      </c>
      <c r="F192" s="224">
        <v>0</v>
      </c>
      <c r="G192" s="564" t="s">
        <v>1062</v>
      </c>
      <c r="H192" s="557" t="s">
        <v>4102</v>
      </c>
      <c r="I192" s="241"/>
      <c r="J192" s="566"/>
    </row>
    <row r="193" spans="1:10" s="200" customFormat="1" ht="94.5" x14ac:dyDescent="0.2">
      <c r="A193" s="253">
        <f t="shared" si="11"/>
        <v>170</v>
      </c>
      <c r="B193" s="550" t="s">
        <v>954</v>
      </c>
      <c r="C193" s="551">
        <v>0</v>
      </c>
      <c r="D193" s="551">
        <v>1066.3400000000001</v>
      </c>
      <c r="E193" s="551">
        <v>0</v>
      </c>
      <c r="F193" s="224">
        <f t="shared" ref="F193:F218" si="12">E193/D193*100</f>
        <v>0</v>
      </c>
      <c r="G193" s="564" t="s">
        <v>1062</v>
      </c>
      <c r="H193" s="255" t="s">
        <v>4103</v>
      </c>
      <c r="I193" s="241"/>
      <c r="J193" s="566"/>
    </row>
    <row r="194" spans="1:10" s="200" customFormat="1" ht="15" customHeight="1" x14ac:dyDescent="0.2">
      <c r="A194" s="253">
        <f t="shared" si="11"/>
        <v>171</v>
      </c>
      <c r="B194" s="550" t="s">
        <v>955</v>
      </c>
      <c r="C194" s="551">
        <v>0</v>
      </c>
      <c r="D194" s="551">
        <v>5121.3300000000008</v>
      </c>
      <c r="E194" s="551">
        <v>5121.3027700000002</v>
      </c>
      <c r="F194" s="224">
        <f t="shared" si="12"/>
        <v>99.999468302179309</v>
      </c>
      <c r="G194" s="236" t="s">
        <v>1072</v>
      </c>
      <c r="H194" s="557" t="s">
        <v>68</v>
      </c>
      <c r="I194" s="241"/>
      <c r="J194" s="566"/>
    </row>
    <row r="195" spans="1:10" s="200" customFormat="1" ht="24" customHeight="1" x14ac:dyDescent="0.2">
      <c r="A195" s="253">
        <f t="shared" si="11"/>
        <v>172</v>
      </c>
      <c r="B195" s="550" t="s">
        <v>956</v>
      </c>
      <c r="C195" s="551">
        <v>0</v>
      </c>
      <c r="D195" s="551">
        <v>3970.54</v>
      </c>
      <c r="E195" s="551">
        <v>3970.5166099999997</v>
      </c>
      <c r="F195" s="224">
        <f t="shared" si="12"/>
        <v>99.999410911362176</v>
      </c>
      <c r="G195" s="236" t="s">
        <v>1072</v>
      </c>
      <c r="H195" s="557" t="s">
        <v>68</v>
      </c>
      <c r="I195" s="241"/>
      <c r="J195" s="566"/>
    </row>
    <row r="196" spans="1:10" s="200" customFormat="1" ht="24" customHeight="1" x14ac:dyDescent="0.2">
      <c r="A196" s="253">
        <f t="shared" si="11"/>
        <v>173</v>
      </c>
      <c r="B196" s="550" t="s">
        <v>957</v>
      </c>
      <c r="C196" s="551">
        <v>0</v>
      </c>
      <c r="D196" s="551">
        <v>4362.51</v>
      </c>
      <c r="E196" s="551">
        <v>4361.7871000000005</v>
      </c>
      <c r="F196" s="224">
        <f t="shared" si="12"/>
        <v>99.983429264345531</v>
      </c>
      <c r="G196" s="236" t="s">
        <v>1072</v>
      </c>
      <c r="H196" s="557" t="s">
        <v>68</v>
      </c>
      <c r="I196" s="241"/>
      <c r="J196" s="566"/>
    </row>
    <row r="197" spans="1:10" s="200" customFormat="1" ht="15" customHeight="1" x14ac:dyDescent="0.2">
      <c r="A197" s="253">
        <f t="shared" si="11"/>
        <v>174</v>
      </c>
      <c r="B197" s="550" t="s">
        <v>958</v>
      </c>
      <c r="C197" s="551">
        <v>0</v>
      </c>
      <c r="D197" s="551">
        <v>4920.67</v>
      </c>
      <c r="E197" s="551">
        <v>4920.6518500000002</v>
      </c>
      <c r="F197" s="224">
        <f t="shared" si="12"/>
        <v>99.999631147790851</v>
      </c>
      <c r="G197" s="236" t="s">
        <v>1072</v>
      </c>
      <c r="H197" s="255" t="s">
        <v>68</v>
      </c>
      <c r="I197" s="241"/>
      <c r="J197" s="566"/>
    </row>
    <row r="198" spans="1:10" s="200" customFormat="1" ht="67.5" customHeight="1" x14ac:dyDescent="0.2">
      <c r="A198" s="253">
        <f t="shared" si="11"/>
        <v>175</v>
      </c>
      <c r="B198" s="550" t="s">
        <v>959</v>
      </c>
      <c r="C198" s="551">
        <v>2824</v>
      </c>
      <c r="D198" s="551">
        <v>56958.450000000012</v>
      </c>
      <c r="E198" s="551">
        <v>42786.127920000014</v>
      </c>
      <c r="F198" s="224">
        <f t="shared" si="12"/>
        <v>75.118139485888406</v>
      </c>
      <c r="G198" s="564" t="s">
        <v>1062</v>
      </c>
      <c r="H198" s="557" t="s">
        <v>4104</v>
      </c>
      <c r="I198" s="241"/>
      <c r="J198" s="566"/>
    </row>
    <row r="199" spans="1:10" s="200" customFormat="1" ht="24.75" customHeight="1" x14ac:dyDescent="0.2">
      <c r="A199" s="253">
        <f t="shared" si="11"/>
        <v>176</v>
      </c>
      <c r="B199" s="550" t="s">
        <v>960</v>
      </c>
      <c r="C199" s="551">
        <v>0</v>
      </c>
      <c r="D199" s="551">
        <v>7129.5</v>
      </c>
      <c r="E199" s="551">
        <v>7129.4856300000001</v>
      </c>
      <c r="F199" s="224">
        <f t="shared" si="12"/>
        <v>99.999798443088565</v>
      </c>
      <c r="G199" s="236" t="s">
        <v>1072</v>
      </c>
      <c r="H199" s="557" t="s">
        <v>68</v>
      </c>
      <c r="I199" s="241"/>
      <c r="J199" s="566"/>
    </row>
    <row r="200" spans="1:10" s="200" customFormat="1" ht="67.5" customHeight="1" x14ac:dyDescent="0.2">
      <c r="A200" s="253">
        <f t="shared" si="11"/>
        <v>177</v>
      </c>
      <c r="B200" s="550" t="s">
        <v>961</v>
      </c>
      <c r="C200" s="551">
        <v>9300</v>
      </c>
      <c r="D200" s="551">
        <v>7505.3000000000011</v>
      </c>
      <c r="E200" s="551">
        <v>4893.1668999999993</v>
      </c>
      <c r="F200" s="224">
        <f t="shared" si="12"/>
        <v>65.196153384941297</v>
      </c>
      <c r="G200" s="564" t="s">
        <v>1062</v>
      </c>
      <c r="H200" s="557" t="s">
        <v>4105</v>
      </c>
      <c r="I200" s="241"/>
      <c r="J200" s="566"/>
    </row>
    <row r="201" spans="1:10" s="200" customFormat="1" ht="67.5" customHeight="1" x14ac:dyDescent="0.2">
      <c r="A201" s="253">
        <f t="shared" si="11"/>
        <v>178</v>
      </c>
      <c r="B201" s="550" t="s">
        <v>962</v>
      </c>
      <c r="C201" s="551">
        <v>9300</v>
      </c>
      <c r="D201" s="551">
        <v>9915.3000000000011</v>
      </c>
      <c r="E201" s="551">
        <v>1393.5842399999999</v>
      </c>
      <c r="F201" s="224">
        <f t="shared" si="12"/>
        <v>14.054887295391968</v>
      </c>
      <c r="G201" s="564" t="s">
        <v>1062</v>
      </c>
      <c r="H201" s="557" t="s">
        <v>4106</v>
      </c>
      <c r="I201" s="241"/>
      <c r="J201" s="566"/>
    </row>
    <row r="202" spans="1:10" s="200" customFormat="1" ht="63" x14ac:dyDescent="0.2">
      <c r="A202" s="253">
        <f t="shared" si="11"/>
        <v>179</v>
      </c>
      <c r="B202" s="550" t="s">
        <v>963</v>
      </c>
      <c r="C202" s="551">
        <v>7799.9999999999991</v>
      </c>
      <c r="D202" s="551">
        <v>2845.3</v>
      </c>
      <c r="E202" s="551">
        <v>2039.8813500000001</v>
      </c>
      <c r="F202" s="224">
        <f t="shared" si="12"/>
        <v>71.693014796330786</v>
      </c>
      <c r="G202" s="564" t="s">
        <v>1062</v>
      </c>
      <c r="H202" s="557" t="s">
        <v>4107</v>
      </c>
      <c r="I202" s="241"/>
      <c r="J202" s="566"/>
    </row>
    <row r="203" spans="1:10" s="200" customFormat="1" ht="89.25" customHeight="1" x14ac:dyDescent="0.2">
      <c r="A203" s="253">
        <f t="shared" si="11"/>
        <v>180</v>
      </c>
      <c r="B203" s="550" t="s">
        <v>1262</v>
      </c>
      <c r="C203" s="551">
        <v>35257</v>
      </c>
      <c r="D203" s="551">
        <v>21914.190000000002</v>
      </c>
      <c r="E203" s="551">
        <v>6931.2574800000002</v>
      </c>
      <c r="F203" s="224">
        <f t="shared" si="12"/>
        <v>31.629083621160532</v>
      </c>
      <c r="G203" s="564" t="s">
        <v>1062</v>
      </c>
      <c r="H203" s="557" t="s">
        <v>4108</v>
      </c>
      <c r="I203" s="241"/>
      <c r="J203" s="566"/>
    </row>
    <row r="204" spans="1:10" s="200" customFormat="1" ht="99" customHeight="1" x14ac:dyDescent="0.2">
      <c r="A204" s="253">
        <f t="shared" si="11"/>
        <v>181</v>
      </c>
      <c r="B204" s="550" t="s">
        <v>964</v>
      </c>
      <c r="C204" s="551">
        <v>0</v>
      </c>
      <c r="D204" s="551">
        <v>91.96</v>
      </c>
      <c r="E204" s="551">
        <v>0</v>
      </c>
      <c r="F204" s="224">
        <f t="shared" si="12"/>
        <v>0</v>
      </c>
      <c r="G204" s="564" t="s">
        <v>1062</v>
      </c>
      <c r="H204" s="557" t="s">
        <v>4109</v>
      </c>
      <c r="I204" s="241"/>
      <c r="J204" s="566"/>
    </row>
    <row r="205" spans="1:10" s="200" customFormat="1" ht="99" customHeight="1" x14ac:dyDescent="0.2">
      <c r="A205" s="253">
        <f t="shared" si="11"/>
        <v>182</v>
      </c>
      <c r="B205" s="550" t="s">
        <v>965</v>
      </c>
      <c r="C205" s="551">
        <v>0</v>
      </c>
      <c r="D205" s="551">
        <v>156.09</v>
      </c>
      <c r="E205" s="551">
        <v>22.669</v>
      </c>
      <c r="F205" s="224">
        <f t="shared" si="12"/>
        <v>14.523031584342366</v>
      </c>
      <c r="G205" s="564" t="s">
        <v>1062</v>
      </c>
      <c r="H205" s="557" t="s">
        <v>4109</v>
      </c>
      <c r="I205" s="241"/>
      <c r="J205" s="566"/>
    </row>
    <row r="206" spans="1:10" s="200" customFormat="1" ht="99" customHeight="1" x14ac:dyDescent="0.2">
      <c r="A206" s="253">
        <f t="shared" si="11"/>
        <v>183</v>
      </c>
      <c r="B206" s="550" t="s">
        <v>1263</v>
      </c>
      <c r="C206" s="551">
        <v>0</v>
      </c>
      <c r="D206" s="551">
        <v>526.35</v>
      </c>
      <c r="E206" s="551">
        <v>474.92500000000001</v>
      </c>
      <c r="F206" s="224">
        <f t="shared" si="12"/>
        <v>90.229885057471265</v>
      </c>
      <c r="G206" s="564" t="s">
        <v>1062</v>
      </c>
      <c r="H206" s="557" t="s">
        <v>4110</v>
      </c>
      <c r="I206" s="241"/>
      <c r="J206" s="566"/>
    </row>
    <row r="207" spans="1:10" s="200" customFormat="1" ht="99" customHeight="1" x14ac:dyDescent="0.2">
      <c r="A207" s="253">
        <f t="shared" si="11"/>
        <v>184</v>
      </c>
      <c r="B207" s="550" t="s">
        <v>966</v>
      </c>
      <c r="C207" s="551">
        <v>0</v>
      </c>
      <c r="D207" s="551">
        <v>690.24</v>
      </c>
      <c r="E207" s="551">
        <v>286.16500000000002</v>
      </c>
      <c r="F207" s="224">
        <f t="shared" si="12"/>
        <v>41.458767964765883</v>
      </c>
      <c r="G207" s="564" t="s">
        <v>1062</v>
      </c>
      <c r="H207" s="557" t="s">
        <v>4110</v>
      </c>
      <c r="I207" s="241"/>
      <c r="J207" s="566"/>
    </row>
    <row r="208" spans="1:10" s="200" customFormat="1" ht="57" customHeight="1" x14ac:dyDescent="0.2">
      <c r="A208" s="253">
        <f t="shared" si="11"/>
        <v>185</v>
      </c>
      <c r="B208" s="550" t="s">
        <v>967</v>
      </c>
      <c r="C208" s="551">
        <v>1993</v>
      </c>
      <c r="D208" s="551">
        <v>120.35</v>
      </c>
      <c r="E208" s="551">
        <v>0</v>
      </c>
      <c r="F208" s="224">
        <f t="shared" si="12"/>
        <v>0</v>
      </c>
      <c r="G208" s="564" t="s">
        <v>1062</v>
      </c>
      <c r="H208" s="557" t="s">
        <v>4111</v>
      </c>
      <c r="I208" s="241"/>
      <c r="J208" s="566"/>
    </row>
    <row r="209" spans="1:10" s="200" customFormat="1" ht="31.5" x14ac:dyDescent="0.2">
      <c r="A209" s="253">
        <f t="shared" si="11"/>
        <v>186</v>
      </c>
      <c r="B209" s="550" t="s">
        <v>968</v>
      </c>
      <c r="C209" s="551">
        <v>200</v>
      </c>
      <c r="D209" s="551">
        <v>241.48000000000002</v>
      </c>
      <c r="E209" s="551">
        <v>241.45000000000002</v>
      </c>
      <c r="F209" s="224">
        <f t="shared" si="12"/>
        <v>99.987576610899453</v>
      </c>
      <c r="G209" s="236" t="s">
        <v>1072</v>
      </c>
      <c r="H209" s="557" t="s">
        <v>68</v>
      </c>
      <c r="I209" s="241"/>
      <c r="J209" s="566"/>
    </row>
    <row r="210" spans="1:10" s="200" customFormat="1" ht="105" x14ac:dyDescent="0.2">
      <c r="A210" s="253">
        <f t="shared" si="11"/>
        <v>187</v>
      </c>
      <c r="B210" s="550" t="s">
        <v>969</v>
      </c>
      <c r="C210" s="551">
        <v>3321</v>
      </c>
      <c r="D210" s="551">
        <v>160.61000000000001</v>
      </c>
      <c r="E210" s="551">
        <v>0</v>
      </c>
      <c r="F210" s="224">
        <f t="shared" si="12"/>
        <v>0</v>
      </c>
      <c r="G210" s="564" t="s">
        <v>1062</v>
      </c>
      <c r="H210" s="557" t="s">
        <v>4112</v>
      </c>
      <c r="I210" s="241"/>
      <c r="J210" s="566"/>
    </row>
    <row r="211" spans="1:10" s="200" customFormat="1" ht="105" x14ac:dyDescent="0.2">
      <c r="A211" s="253">
        <f t="shared" si="11"/>
        <v>188</v>
      </c>
      <c r="B211" s="550" t="s">
        <v>970</v>
      </c>
      <c r="C211" s="551">
        <v>3068</v>
      </c>
      <c r="D211" s="551">
        <v>105.59</v>
      </c>
      <c r="E211" s="551">
        <v>90.616900000000001</v>
      </c>
      <c r="F211" s="224">
        <f t="shared" si="12"/>
        <v>85.819585187991294</v>
      </c>
      <c r="G211" s="564" t="s">
        <v>1062</v>
      </c>
      <c r="H211" s="557" t="s">
        <v>4112</v>
      </c>
      <c r="I211" s="241"/>
      <c r="J211" s="566"/>
    </row>
    <row r="212" spans="1:10" s="200" customFormat="1" ht="105" x14ac:dyDescent="0.2">
      <c r="A212" s="253">
        <f t="shared" si="11"/>
        <v>189</v>
      </c>
      <c r="B212" s="550" t="s">
        <v>971</v>
      </c>
      <c r="C212" s="551">
        <v>6473</v>
      </c>
      <c r="D212" s="551">
        <v>770.63</v>
      </c>
      <c r="E212" s="551">
        <v>0</v>
      </c>
      <c r="F212" s="224">
        <f t="shared" si="12"/>
        <v>0</v>
      </c>
      <c r="G212" s="564" t="s">
        <v>1062</v>
      </c>
      <c r="H212" s="557" t="s">
        <v>4112</v>
      </c>
      <c r="I212" s="241"/>
      <c r="J212" s="566"/>
    </row>
    <row r="213" spans="1:10" s="200" customFormat="1" ht="105" x14ac:dyDescent="0.2">
      <c r="A213" s="253">
        <f t="shared" si="11"/>
        <v>190</v>
      </c>
      <c r="B213" s="550" t="s">
        <v>1264</v>
      </c>
      <c r="C213" s="551">
        <v>3823</v>
      </c>
      <c r="D213" s="551">
        <v>670</v>
      </c>
      <c r="E213" s="551">
        <v>516.33000000000004</v>
      </c>
      <c r="F213" s="224">
        <f t="shared" si="12"/>
        <v>77.064179104477617</v>
      </c>
      <c r="G213" s="564" t="s">
        <v>1062</v>
      </c>
      <c r="H213" s="557" t="s">
        <v>4112</v>
      </c>
      <c r="I213" s="241"/>
      <c r="J213" s="566"/>
    </row>
    <row r="214" spans="1:10" s="200" customFormat="1" ht="126" x14ac:dyDescent="0.2">
      <c r="A214" s="253">
        <f t="shared" si="11"/>
        <v>191</v>
      </c>
      <c r="B214" s="550" t="s">
        <v>972</v>
      </c>
      <c r="C214" s="551">
        <v>14195</v>
      </c>
      <c r="D214" s="551">
        <v>587.19000000000005</v>
      </c>
      <c r="E214" s="551">
        <v>150.04</v>
      </c>
      <c r="F214" s="224">
        <f t="shared" si="12"/>
        <v>25.552206270542747</v>
      </c>
      <c r="G214" s="564" t="s">
        <v>1062</v>
      </c>
      <c r="H214" s="557" t="s">
        <v>4113</v>
      </c>
      <c r="I214" s="241"/>
      <c r="J214" s="566"/>
    </row>
    <row r="215" spans="1:10" s="200" customFormat="1" ht="105" x14ac:dyDescent="0.2">
      <c r="A215" s="253">
        <f t="shared" si="11"/>
        <v>192</v>
      </c>
      <c r="B215" s="550" t="s">
        <v>973</v>
      </c>
      <c r="C215" s="551">
        <v>1700</v>
      </c>
      <c r="D215" s="551">
        <v>55.47</v>
      </c>
      <c r="E215" s="551">
        <v>0</v>
      </c>
      <c r="F215" s="224">
        <f t="shared" si="12"/>
        <v>0</v>
      </c>
      <c r="G215" s="564" t="s">
        <v>1062</v>
      </c>
      <c r="H215" s="557" t="s">
        <v>4112</v>
      </c>
      <c r="I215" s="241"/>
      <c r="J215" s="566"/>
    </row>
    <row r="216" spans="1:10" s="200" customFormat="1" ht="126" x14ac:dyDescent="0.2">
      <c r="A216" s="253">
        <f t="shared" si="11"/>
        <v>193</v>
      </c>
      <c r="B216" s="550" t="s">
        <v>974</v>
      </c>
      <c r="C216" s="551">
        <v>3903</v>
      </c>
      <c r="D216" s="551">
        <v>426.38</v>
      </c>
      <c r="E216" s="551">
        <v>44.77</v>
      </c>
      <c r="F216" s="224">
        <f t="shared" si="12"/>
        <v>10.500023453257658</v>
      </c>
      <c r="G216" s="564" t="s">
        <v>1062</v>
      </c>
      <c r="H216" s="557" t="s">
        <v>4113</v>
      </c>
      <c r="I216" s="241"/>
      <c r="J216" s="566"/>
    </row>
    <row r="217" spans="1:10" s="200" customFormat="1" ht="105" x14ac:dyDescent="0.2">
      <c r="A217" s="253">
        <f t="shared" si="11"/>
        <v>194</v>
      </c>
      <c r="B217" s="550" t="s">
        <v>975</v>
      </c>
      <c r="C217" s="551">
        <v>5341</v>
      </c>
      <c r="D217" s="551">
        <v>313.38</v>
      </c>
      <c r="E217" s="551">
        <v>101.64</v>
      </c>
      <c r="F217" s="224">
        <f t="shared" si="12"/>
        <v>32.433467355925714</v>
      </c>
      <c r="G217" s="564" t="s">
        <v>1062</v>
      </c>
      <c r="H217" s="557" t="s">
        <v>4112</v>
      </c>
      <c r="I217" s="241"/>
      <c r="J217" s="566"/>
    </row>
    <row r="218" spans="1:10" s="200" customFormat="1" ht="105" x14ac:dyDescent="0.2">
      <c r="A218" s="253">
        <f t="shared" si="11"/>
        <v>195</v>
      </c>
      <c r="B218" s="550" t="s">
        <v>976</v>
      </c>
      <c r="C218" s="551">
        <v>2938</v>
      </c>
      <c r="D218" s="551">
        <v>112.17</v>
      </c>
      <c r="E218" s="551">
        <v>40.1357</v>
      </c>
      <c r="F218" s="224">
        <f t="shared" si="12"/>
        <v>35.781135776054199</v>
      </c>
      <c r="G218" s="564" t="s">
        <v>1062</v>
      </c>
      <c r="H218" s="557" t="s">
        <v>4112</v>
      </c>
      <c r="I218" s="241"/>
      <c r="J218" s="566"/>
    </row>
    <row r="219" spans="1:10" s="200" customFormat="1" ht="45" customHeight="1" x14ac:dyDescent="0.2">
      <c r="A219" s="253">
        <f t="shared" si="11"/>
        <v>196</v>
      </c>
      <c r="B219" s="550" t="s">
        <v>4114</v>
      </c>
      <c r="C219" s="551">
        <v>200</v>
      </c>
      <c r="D219" s="551">
        <v>0</v>
      </c>
      <c r="E219" s="551">
        <v>0</v>
      </c>
      <c r="F219" s="224">
        <v>0</v>
      </c>
      <c r="G219" s="564" t="s">
        <v>1062</v>
      </c>
      <c r="H219" s="557" t="s">
        <v>4115</v>
      </c>
      <c r="I219" s="241"/>
      <c r="J219" s="566"/>
    </row>
    <row r="220" spans="1:10" s="200" customFormat="1" ht="67.5" customHeight="1" x14ac:dyDescent="0.2">
      <c r="A220" s="253">
        <f t="shared" si="11"/>
        <v>197</v>
      </c>
      <c r="B220" s="550" t="s">
        <v>4116</v>
      </c>
      <c r="C220" s="551">
        <v>0</v>
      </c>
      <c r="D220" s="551">
        <v>1761.35</v>
      </c>
      <c r="E220" s="551">
        <v>812.8658999999999</v>
      </c>
      <c r="F220" s="224">
        <f t="shared" ref="F220:F226" si="13">E220/D220*100</f>
        <v>46.150163227070138</v>
      </c>
      <c r="G220" s="564" t="s">
        <v>1062</v>
      </c>
      <c r="H220" s="557" t="s">
        <v>4117</v>
      </c>
      <c r="I220" s="241"/>
      <c r="J220" s="566"/>
    </row>
    <row r="221" spans="1:10" s="200" customFormat="1" ht="67.5" customHeight="1" x14ac:dyDescent="0.2">
      <c r="A221" s="253">
        <f t="shared" si="11"/>
        <v>198</v>
      </c>
      <c r="B221" s="550" t="s">
        <v>4118</v>
      </c>
      <c r="C221" s="551">
        <v>0</v>
      </c>
      <c r="D221" s="551">
        <v>28704.080000000002</v>
      </c>
      <c r="E221" s="551">
        <v>16756.917030000004</v>
      </c>
      <c r="F221" s="224">
        <f t="shared" si="13"/>
        <v>58.378171430681647</v>
      </c>
      <c r="G221" s="564" t="s">
        <v>1062</v>
      </c>
      <c r="H221" s="557" t="s">
        <v>4119</v>
      </c>
      <c r="I221" s="241"/>
      <c r="J221" s="566"/>
    </row>
    <row r="222" spans="1:10" s="200" customFormat="1" ht="15" customHeight="1" x14ac:dyDescent="0.2">
      <c r="A222" s="253">
        <f t="shared" si="11"/>
        <v>199</v>
      </c>
      <c r="B222" s="550" t="s">
        <v>1265</v>
      </c>
      <c r="C222" s="551">
        <v>0</v>
      </c>
      <c r="D222" s="551">
        <v>5200</v>
      </c>
      <c r="E222" s="551">
        <v>5200</v>
      </c>
      <c r="F222" s="224">
        <f t="shared" si="13"/>
        <v>100</v>
      </c>
      <c r="G222" s="236" t="s">
        <v>1062</v>
      </c>
      <c r="H222" s="567" t="s">
        <v>68</v>
      </c>
      <c r="I222" s="241"/>
      <c r="J222" s="566"/>
    </row>
    <row r="223" spans="1:10" s="200" customFormat="1" ht="24" customHeight="1" x14ac:dyDescent="0.2">
      <c r="A223" s="253">
        <f t="shared" si="11"/>
        <v>200</v>
      </c>
      <c r="B223" s="550" t="s">
        <v>1266</v>
      </c>
      <c r="C223" s="551">
        <v>0</v>
      </c>
      <c r="D223" s="551">
        <v>49353.490000000005</v>
      </c>
      <c r="E223" s="551">
        <v>49353.478659999993</v>
      </c>
      <c r="F223" s="224">
        <f t="shared" si="13"/>
        <v>99.999977022901504</v>
      </c>
      <c r="G223" s="236" t="s">
        <v>1062</v>
      </c>
      <c r="H223" s="567" t="s">
        <v>68</v>
      </c>
      <c r="I223" s="241"/>
      <c r="J223" s="566"/>
    </row>
    <row r="224" spans="1:10" s="200" customFormat="1" ht="21" x14ac:dyDescent="0.2">
      <c r="A224" s="253">
        <f t="shared" si="11"/>
        <v>201</v>
      </c>
      <c r="B224" s="550" t="s">
        <v>1267</v>
      </c>
      <c r="C224" s="551">
        <v>0</v>
      </c>
      <c r="D224" s="551">
        <v>17048.13</v>
      </c>
      <c r="E224" s="551">
        <v>17048.118220000004</v>
      </c>
      <c r="F224" s="224">
        <f t="shared" si="13"/>
        <v>99.999930901512386</v>
      </c>
      <c r="G224" s="236" t="s">
        <v>1062</v>
      </c>
      <c r="H224" s="567" t="s">
        <v>68</v>
      </c>
      <c r="I224" s="241"/>
      <c r="J224" s="566"/>
    </row>
    <row r="225" spans="1:10" s="200" customFormat="1" ht="24" customHeight="1" x14ac:dyDescent="0.2">
      <c r="A225" s="253">
        <f t="shared" si="11"/>
        <v>202</v>
      </c>
      <c r="B225" s="550" t="s">
        <v>1268</v>
      </c>
      <c r="C225" s="551">
        <v>0</v>
      </c>
      <c r="D225" s="551">
        <v>863.30000000000007</v>
      </c>
      <c r="E225" s="551">
        <v>863.28884999999991</v>
      </c>
      <c r="F225" s="224">
        <f t="shared" si="13"/>
        <v>99.99870844434146</v>
      </c>
      <c r="G225" s="236" t="s">
        <v>1062</v>
      </c>
      <c r="H225" s="567" t="s">
        <v>68</v>
      </c>
      <c r="I225" s="241"/>
      <c r="J225" s="566"/>
    </row>
    <row r="226" spans="1:10" s="200" customFormat="1" ht="13.5" customHeight="1" thickBot="1" x14ac:dyDescent="0.25">
      <c r="A226" s="1095" t="s">
        <v>429</v>
      </c>
      <c r="B226" s="1096"/>
      <c r="C226" s="226">
        <f>SUM(C186:C225)</f>
        <v>145534</v>
      </c>
      <c r="D226" s="226">
        <f>SUM(D186:D225)</f>
        <v>260765.12</v>
      </c>
      <c r="E226" s="226">
        <f>SUM(E186:E225)</f>
        <v>182750.00780999998</v>
      </c>
      <c r="F226" s="239">
        <f t="shared" si="13"/>
        <v>70.082228716018463</v>
      </c>
      <c r="G226" s="228"/>
      <c r="H226" s="240"/>
    </row>
    <row r="227" spans="1:10" s="245" customFormat="1" x14ac:dyDescent="0.2">
      <c r="A227" s="201"/>
      <c r="B227" s="241"/>
      <c r="C227" s="201"/>
      <c r="D227" s="201"/>
      <c r="E227" s="201"/>
      <c r="F227" s="242"/>
      <c r="G227" s="243"/>
      <c r="H227" s="244"/>
      <c r="I227" s="210"/>
      <c r="J227" s="210"/>
    </row>
  </sheetData>
  <mergeCells count="12">
    <mergeCell ref="A226:B226"/>
    <mergeCell ref="A1:H1"/>
    <mergeCell ref="A4:B4"/>
    <mergeCell ref="A5:B5"/>
    <mergeCell ref="A6:B6"/>
    <mergeCell ref="A8:B8"/>
    <mergeCell ref="A9:B9"/>
    <mergeCell ref="A10:B10"/>
    <mergeCell ref="A50:B50"/>
    <mergeCell ref="A76:B76"/>
    <mergeCell ref="A79:B79"/>
    <mergeCell ref="A184:B184"/>
  </mergeCells>
  <printOptions horizontalCentered="1"/>
  <pageMargins left="0.31496062992125984" right="0.31496062992125984" top="0.51181102362204722" bottom="0.43307086614173229" header="0.31496062992125984" footer="0.23622047244094491"/>
  <pageSetup paperSize="9" scale="96" firstPageNumber="300" fitToHeight="0" orientation="landscape" useFirstPageNumber="1" r:id="rId1"/>
  <headerFooter>
    <oddHeader>&amp;L&amp;"Tahoma,Kurzíva"&amp;9Závěrečný účet za rok 2020&amp;R&amp;"Tahoma,Kurzíva"&amp;9Tabulka č. 15</oddHeader>
    <oddFooter>&amp;C&amp;"Tahoma,Obyčejné"&amp;10&amp;P</oddFooter>
  </headerFooter>
  <rowBreaks count="3" manualBreakCount="3">
    <brk id="69" max="7" man="1"/>
    <brk id="83" max="7" man="1"/>
    <brk id="104" max="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85517-00A7-40CB-ACB8-68ADD42645CD}">
  <sheetPr>
    <pageSetUpPr fitToPage="1"/>
  </sheetPr>
  <dimension ref="A1:K21"/>
  <sheetViews>
    <sheetView zoomScaleNormal="100" zoomScaleSheetLayoutView="100" workbookViewId="0">
      <selection activeCell="I3" sqref="I3"/>
    </sheetView>
  </sheetViews>
  <sheetFormatPr defaultColWidth="9.140625" defaultRowHeight="10.5" x14ac:dyDescent="0.2"/>
  <cols>
    <col min="1" max="1" width="6.42578125" style="198" customWidth="1"/>
    <col min="2" max="2" width="42.7109375" style="200" customWidth="1"/>
    <col min="3" max="4" width="13.140625" style="201" customWidth="1"/>
    <col min="5" max="5" width="13.7109375" style="198" customWidth="1"/>
    <col min="6" max="6" width="8" style="202" customWidth="1"/>
    <col min="7" max="7" width="8.7109375" style="199" customWidth="1"/>
    <col min="8" max="8" width="42.7109375" style="203" customWidth="1"/>
    <col min="9" max="16384" width="9.140625" style="198"/>
  </cols>
  <sheetData>
    <row r="1" spans="1:11" s="168" customFormat="1" ht="18" customHeight="1" x14ac:dyDescent="0.2">
      <c r="A1" s="1090" t="s">
        <v>4120</v>
      </c>
      <c r="B1" s="1090"/>
      <c r="C1" s="1090"/>
      <c r="D1" s="1090"/>
      <c r="E1" s="1090"/>
      <c r="F1" s="1090"/>
      <c r="G1" s="1090"/>
      <c r="H1" s="1090"/>
    </row>
    <row r="2" spans="1:11" ht="12" customHeight="1" x14ac:dyDescent="0.2"/>
    <row r="3" spans="1:11" ht="12" customHeight="1" thickBot="1" x14ac:dyDescent="0.2">
      <c r="A3" s="170"/>
      <c r="F3" s="204" t="s">
        <v>1049</v>
      </c>
    </row>
    <row r="4" spans="1:11" ht="23.45" customHeight="1" x14ac:dyDescent="0.2">
      <c r="A4" s="1091"/>
      <c r="B4" s="1092"/>
      <c r="C4" s="205" t="s">
        <v>3700</v>
      </c>
      <c r="D4" s="205" t="s">
        <v>3701</v>
      </c>
      <c r="E4" s="205" t="s">
        <v>4333</v>
      </c>
      <c r="F4" s="246" t="s">
        <v>377</v>
      </c>
      <c r="G4" s="247"/>
      <c r="H4" s="248"/>
    </row>
    <row r="5" spans="1:11" ht="12.95" customHeight="1" x14ac:dyDescent="0.2">
      <c r="A5" s="1088" t="s">
        <v>1050</v>
      </c>
      <c r="B5" s="1089"/>
      <c r="C5" s="171">
        <f>C17</f>
        <v>6100</v>
      </c>
      <c r="D5" s="171">
        <f>D17</f>
        <v>5127.93</v>
      </c>
      <c r="E5" s="171">
        <f>E17</f>
        <v>3691.8603899999998</v>
      </c>
      <c r="F5" s="206">
        <f>E5/D5*100</f>
        <v>71.995140144268731</v>
      </c>
      <c r="G5" s="243"/>
      <c r="H5" s="244"/>
    </row>
    <row r="6" spans="1:11" ht="12.95" customHeight="1" x14ac:dyDescent="0.2">
      <c r="A6" s="1088" t="s">
        <v>1053</v>
      </c>
      <c r="B6" s="1089"/>
      <c r="C6" s="172">
        <f>C20</f>
        <v>500</v>
      </c>
      <c r="D6" s="172">
        <f>D20</f>
        <v>700</v>
      </c>
      <c r="E6" s="172">
        <f>E20</f>
        <v>0</v>
      </c>
      <c r="F6" s="206">
        <f>E6/D6*100</f>
        <v>0</v>
      </c>
      <c r="G6" s="243"/>
      <c r="H6" s="244"/>
    </row>
    <row r="7" spans="1:11" s="170" customFormat="1" ht="13.5" customHeight="1" thickBot="1" x14ac:dyDescent="0.25">
      <c r="A7" s="1093" t="s">
        <v>429</v>
      </c>
      <c r="B7" s="1094"/>
      <c r="C7" s="207">
        <f>SUM(C5:C6)</f>
        <v>6600</v>
      </c>
      <c r="D7" s="207">
        <f>SUM(D5:D6)</f>
        <v>5827.93</v>
      </c>
      <c r="E7" s="207">
        <f>SUM(E5:E6)</f>
        <v>3691.8603899999998</v>
      </c>
      <c r="F7" s="208">
        <f>E7/D7*100</f>
        <v>63.347713339041469</v>
      </c>
      <c r="G7" s="243"/>
      <c r="H7" s="244"/>
    </row>
    <row r="8" spans="1:11" s="212" customFormat="1" ht="10.5" customHeight="1" x14ac:dyDescent="0.2">
      <c r="A8" s="170"/>
      <c r="B8" s="209"/>
      <c r="C8" s="210"/>
      <c r="D8" s="210"/>
      <c r="E8" s="210"/>
      <c r="F8" s="211"/>
      <c r="G8" s="199"/>
      <c r="H8" s="203"/>
      <c r="I8" s="170"/>
      <c r="J8" s="170"/>
      <c r="K8" s="170"/>
    </row>
    <row r="9" spans="1:11" s="212" customFormat="1" ht="10.5" customHeight="1" x14ac:dyDescent="0.2">
      <c r="A9" s="170"/>
      <c r="B9" s="209"/>
      <c r="C9" s="210"/>
      <c r="D9" s="210"/>
      <c r="E9" s="210"/>
      <c r="F9" s="211"/>
      <c r="G9" s="199"/>
      <c r="H9" s="203"/>
      <c r="I9" s="170"/>
      <c r="J9" s="170"/>
      <c r="K9" s="170"/>
    </row>
    <row r="10" spans="1:11" s="212" customFormat="1" ht="10.5" customHeight="1" thickBot="1" x14ac:dyDescent="0.2">
      <c r="A10" s="170"/>
      <c r="B10" s="209"/>
      <c r="C10" s="210"/>
      <c r="D10" s="210"/>
      <c r="E10" s="210"/>
      <c r="F10" s="211"/>
      <c r="G10" s="199"/>
      <c r="H10" s="204" t="s">
        <v>1049</v>
      </c>
      <c r="I10" s="170"/>
      <c r="J10" s="170"/>
      <c r="K10" s="170"/>
    </row>
    <row r="11" spans="1:11" ht="28.5" customHeight="1" thickBot="1" x14ac:dyDescent="0.25">
      <c r="A11" s="213" t="s">
        <v>1054</v>
      </c>
      <c r="B11" s="214" t="s">
        <v>792</v>
      </c>
      <c r="C11" s="215" t="s">
        <v>3700</v>
      </c>
      <c r="D11" s="215" t="s">
        <v>3701</v>
      </c>
      <c r="E11" s="215" t="s">
        <v>4333</v>
      </c>
      <c r="F11" s="215" t="s">
        <v>377</v>
      </c>
      <c r="G11" s="215" t="s">
        <v>1055</v>
      </c>
      <c r="H11" s="216" t="s">
        <v>1056</v>
      </c>
    </row>
    <row r="12" spans="1:11" ht="15" customHeight="1" thickBot="1" x14ac:dyDescent="0.2">
      <c r="A12" s="249" t="s">
        <v>1057</v>
      </c>
      <c r="B12" s="217"/>
      <c r="C12" s="218"/>
      <c r="D12" s="218"/>
      <c r="E12" s="219"/>
      <c r="F12" s="220"/>
      <c r="G12" s="221"/>
      <c r="H12" s="222"/>
    </row>
    <row r="13" spans="1:11" s="200" customFormat="1" ht="45" customHeight="1" x14ac:dyDescent="0.2">
      <c r="A13" s="250">
        <v>1</v>
      </c>
      <c r="B13" s="550" t="s">
        <v>1269</v>
      </c>
      <c r="C13" s="551">
        <v>300</v>
      </c>
      <c r="D13" s="551">
        <v>200</v>
      </c>
      <c r="E13" s="551">
        <v>14.300129999999999</v>
      </c>
      <c r="F13" s="251">
        <f>E13/D13*100</f>
        <v>7.1500649999999997</v>
      </c>
      <c r="G13" s="223" t="s">
        <v>1059</v>
      </c>
      <c r="H13" s="252" t="s">
        <v>4121</v>
      </c>
    </row>
    <row r="14" spans="1:11" s="200" customFormat="1" ht="63" x14ac:dyDescent="0.2">
      <c r="A14" s="253">
        <f>A13+1</f>
        <v>2</v>
      </c>
      <c r="B14" s="550" t="s">
        <v>1270</v>
      </c>
      <c r="C14" s="551">
        <v>600</v>
      </c>
      <c r="D14" s="551">
        <v>400</v>
      </c>
      <c r="E14" s="551">
        <v>125.00026</v>
      </c>
      <c r="F14" s="224">
        <f>E14/D14*100</f>
        <v>31.250064999999999</v>
      </c>
      <c r="G14" s="552" t="s">
        <v>1059</v>
      </c>
      <c r="H14" s="254" t="s">
        <v>4122</v>
      </c>
    </row>
    <row r="15" spans="1:11" s="200" customFormat="1" ht="45" customHeight="1" x14ac:dyDescent="0.2">
      <c r="A15" s="253">
        <f t="shared" ref="A15:A16" si="0">A14+1</f>
        <v>3</v>
      </c>
      <c r="B15" s="550" t="s">
        <v>1271</v>
      </c>
      <c r="C15" s="551">
        <v>2000</v>
      </c>
      <c r="D15" s="551">
        <v>0</v>
      </c>
      <c r="E15" s="551">
        <v>0</v>
      </c>
      <c r="F15" s="224" t="s">
        <v>188</v>
      </c>
      <c r="G15" s="552" t="s">
        <v>1059</v>
      </c>
      <c r="H15" s="255" t="s">
        <v>4123</v>
      </c>
    </row>
    <row r="16" spans="1:11" s="200" customFormat="1" ht="45" customHeight="1" x14ac:dyDescent="0.2">
      <c r="A16" s="253">
        <f t="shared" si="0"/>
        <v>4</v>
      </c>
      <c r="B16" s="550" t="s">
        <v>1272</v>
      </c>
      <c r="C16" s="551">
        <v>3200</v>
      </c>
      <c r="D16" s="551">
        <v>4527.93</v>
      </c>
      <c r="E16" s="551">
        <v>3552.56</v>
      </c>
      <c r="F16" s="224">
        <f>E16/D16*100</f>
        <v>78.458810096445831</v>
      </c>
      <c r="G16" s="552" t="s">
        <v>1059</v>
      </c>
      <c r="H16" s="255" t="s">
        <v>4124</v>
      </c>
    </row>
    <row r="17" spans="1:11" s="209" customFormat="1" ht="13.5" customHeight="1" thickBot="1" x14ac:dyDescent="0.25">
      <c r="A17" s="1095" t="s">
        <v>429</v>
      </c>
      <c r="B17" s="1096"/>
      <c r="C17" s="226">
        <f>SUM(C13:C16)</f>
        <v>6100</v>
      </c>
      <c r="D17" s="226">
        <f>SUM(D13:D16)</f>
        <v>5127.93</v>
      </c>
      <c r="E17" s="226">
        <f>SUM(E13:E16)</f>
        <v>3691.8603899999998</v>
      </c>
      <c r="F17" s="227">
        <f>E17/D17*100</f>
        <v>71.995140144268731</v>
      </c>
      <c r="G17" s="228"/>
      <c r="H17" s="260"/>
    </row>
    <row r="18" spans="1:11" ht="18" customHeight="1" thickBot="1" x14ac:dyDescent="0.2">
      <c r="A18" s="249" t="s">
        <v>1053</v>
      </c>
      <c r="B18" s="217"/>
      <c r="C18" s="218"/>
      <c r="D18" s="218"/>
      <c r="E18" s="219"/>
      <c r="F18" s="220"/>
      <c r="G18" s="221"/>
      <c r="H18" s="264"/>
    </row>
    <row r="19" spans="1:11" s="200" customFormat="1" ht="67.5" customHeight="1" x14ac:dyDescent="0.2">
      <c r="A19" s="250">
        <f>A16+1</f>
        <v>5</v>
      </c>
      <c r="B19" s="550" t="s">
        <v>1273</v>
      </c>
      <c r="C19" s="551">
        <v>500</v>
      </c>
      <c r="D19" s="551">
        <v>700</v>
      </c>
      <c r="E19" s="551">
        <v>0</v>
      </c>
      <c r="F19" s="224">
        <f>E19/D19*100</f>
        <v>0</v>
      </c>
      <c r="G19" s="564" t="s">
        <v>1062</v>
      </c>
      <c r="H19" s="567" t="s">
        <v>4125</v>
      </c>
    </row>
    <row r="20" spans="1:11" s="200" customFormat="1" ht="13.5" customHeight="1" thickBot="1" x14ac:dyDescent="0.25">
      <c r="A20" s="1095" t="s">
        <v>429</v>
      </c>
      <c r="B20" s="1096"/>
      <c r="C20" s="226">
        <f>SUM(C19:C19)</f>
        <v>500</v>
      </c>
      <c r="D20" s="226">
        <f>SUM(D19:D19)</f>
        <v>700</v>
      </c>
      <c r="E20" s="226">
        <f>SUM(E19:E19)</f>
        <v>0</v>
      </c>
      <c r="F20" s="239">
        <f>E20/D20*100</f>
        <v>0</v>
      </c>
      <c r="G20" s="228"/>
      <c r="H20" s="240"/>
    </row>
    <row r="21" spans="1:11" s="245" customFormat="1" x14ac:dyDescent="0.2">
      <c r="A21" s="201"/>
      <c r="B21" s="241"/>
      <c r="C21" s="201"/>
      <c r="D21" s="201"/>
      <c r="E21" s="201"/>
      <c r="F21" s="242"/>
      <c r="G21" s="243"/>
      <c r="H21" s="244"/>
      <c r="I21" s="210"/>
      <c r="J21" s="210"/>
      <c r="K21" s="210"/>
    </row>
  </sheetData>
  <mergeCells count="7">
    <mergeCell ref="A20:B20"/>
    <mergeCell ref="A1:H1"/>
    <mergeCell ref="A4:B4"/>
    <mergeCell ref="A5:B5"/>
    <mergeCell ref="A6:B6"/>
    <mergeCell ref="A7:B7"/>
    <mergeCell ref="A17:B17"/>
  </mergeCells>
  <printOptions horizontalCentered="1"/>
  <pageMargins left="0.31496062992125984" right="0.31496062992125984" top="0.51181102362204722" bottom="0.43307086614173229" header="0.31496062992125984" footer="0.23622047244094491"/>
  <pageSetup paperSize="9" scale="96" firstPageNumber="319" fitToHeight="0" orientation="landscape" useFirstPageNumber="1" r:id="rId1"/>
  <headerFooter>
    <oddHeader>&amp;L&amp;"Tahoma,Kurzíva"&amp;9Závěrečný účet za rok 2020&amp;R&amp;"Tahoma,Kurzíva"&amp;9Tabulka č. 16</oddHeader>
    <oddFooter>&amp;C&amp;"Tahoma,Obyčejné"&amp;10&amp;P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98AE3-EEAA-4B4D-8198-BB63D42C48DF}">
  <sheetPr>
    <pageSetUpPr fitToPage="1"/>
  </sheetPr>
  <dimension ref="A1:K153"/>
  <sheetViews>
    <sheetView zoomScaleNormal="100" zoomScaleSheetLayoutView="100" workbookViewId="0">
      <selection activeCell="I4" sqref="I4"/>
    </sheetView>
  </sheetViews>
  <sheetFormatPr defaultColWidth="9.140625" defaultRowHeight="10.5" x14ac:dyDescent="0.2"/>
  <cols>
    <col min="1" max="1" width="6.42578125" style="198" customWidth="1"/>
    <col min="2" max="2" width="42.7109375" style="200" customWidth="1"/>
    <col min="3" max="4" width="13.140625" style="201" customWidth="1"/>
    <col min="5" max="5" width="13.7109375" style="198" customWidth="1"/>
    <col min="6" max="6" width="8" style="202" customWidth="1"/>
    <col min="7" max="7" width="8.7109375" style="199" customWidth="1"/>
    <col min="8" max="8" width="42.7109375" style="203" customWidth="1"/>
    <col min="9" max="16384" width="9.140625" style="198"/>
  </cols>
  <sheetData>
    <row r="1" spans="1:11" s="168" customFormat="1" ht="18" customHeight="1" x14ac:dyDescent="0.2">
      <c r="A1" s="1090" t="s">
        <v>4126</v>
      </c>
      <c r="B1" s="1090"/>
      <c r="C1" s="1090"/>
      <c r="D1" s="1090"/>
      <c r="E1" s="1090"/>
      <c r="F1" s="1090"/>
      <c r="G1" s="1090"/>
      <c r="H1" s="1090"/>
    </row>
    <row r="2" spans="1:11" ht="12" customHeight="1" x14ac:dyDescent="0.2"/>
    <row r="3" spans="1:11" ht="12" customHeight="1" thickBot="1" x14ac:dyDescent="0.2">
      <c r="A3" s="170"/>
      <c r="F3" s="204" t="s">
        <v>1049</v>
      </c>
    </row>
    <row r="4" spans="1:11" ht="23.45" customHeight="1" x14ac:dyDescent="0.2">
      <c r="A4" s="1091"/>
      <c r="B4" s="1092"/>
      <c r="C4" s="205" t="s">
        <v>3700</v>
      </c>
      <c r="D4" s="205" t="s">
        <v>3701</v>
      </c>
      <c r="E4" s="205" t="s">
        <v>4333</v>
      </c>
      <c r="F4" s="246" t="s">
        <v>377</v>
      </c>
      <c r="G4" s="247"/>
      <c r="H4" s="248"/>
    </row>
    <row r="5" spans="1:11" ht="12.95" customHeight="1" x14ac:dyDescent="0.2">
      <c r="A5" s="1088" t="s">
        <v>1050</v>
      </c>
      <c r="B5" s="1089"/>
      <c r="C5" s="171">
        <f>C42</f>
        <v>64265</v>
      </c>
      <c r="D5" s="171">
        <f>D42</f>
        <v>80285.36</v>
      </c>
      <c r="E5" s="171">
        <f>E42</f>
        <v>46562.127610000003</v>
      </c>
      <c r="F5" s="206">
        <f t="shared" ref="F5:F10" si="0">E5/D5*100</f>
        <v>57.99578853479639</v>
      </c>
      <c r="G5" s="243"/>
      <c r="H5" s="244"/>
    </row>
    <row r="6" spans="1:11" ht="12.95" customHeight="1" x14ac:dyDescent="0.2">
      <c r="A6" s="1088" t="s">
        <v>1051</v>
      </c>
      <c r="B6" s="1089"/>
      <c r="C6" s="172">
        <f>C65</f>
        <v>683927</v>
      </c>
      <c r="D6" s="172">
        <f>D65</f>
        <v>1390964.6600000001</v>
      </c>
      <c r="E6" s="172">
        <f>E65</f>
        <v>1375108.18515</v>
      </c>
      <c r="F6" s="206">
        <f t="shared" si="0"/>
        <v>98.860037547611014</v>
      </c>
      <c r="G6" s="243"/>
      <c r="H6" s="244"/>
    </row>
    <row r="7" spans="1:11" ht="12.95" customHeight="1" x14ac:dyDescent="0.2">
      <c r="A7" s="265" t="s">
        <v>1108</v>
      </c>
      <c r="B7" s="266"/>
      <c r="C7" s="172">
        <f>C68</f>
        <v>150423</v>
      </c>
      <c r="D7" s="172">
        <f>D68</f>
        <v>219602.02</v>
      </c>
      <c r="E7" s="172">
        <f>E68</f>
        <v>134940.26814</v>
      </c>
      <c r="F7" s="206">
        <f t="shared" si="0"/>
        <v>61.447644306732698</v>
      </c>
      <c r="G7" s="243"/>
      <c r="H7" s="244"/>
    </row>
    <row r="8" spans="1:11" ht="12.95" customHeight="1" x14ac:dyDescent="0.2">
      <c r="A8" s="1088" t="s">
        <v>1052</v>
      </c>
      <c r="B8" s="1089"/>
      <c r="C8" s="172">
        <f>C140</f>
        <v>331700</v>
      </c>
      <c r="D8" s="172">
        <f>D140</f>
        <v>545706.33000000007</v>
      </c>
      <c r="E8" s="172">
        <f>E140</f>
        <v>384079.13841999992</v>
      </c>
      <c r="F8" s="206">
        <f t="shared" si="0"/>
        <v>70.38202001798291</v>
      </c>
      <c r="G8" s="243"/>
      <c r="H8" s="244"/>
    </row>
    <row r="9" spans="1:11" ht="12.95" customHeight="1" x14ac:dyDescent="0.2">
      <c r="A9" s="1088" t="s">
        <v>1053</v>
      </c>
      <c r="B9" s="1089"/>
      <c r="C9" s="172">
        <f>C152</f>
        <v>74063</v>
      </c>
      <c r="D9" s="172">
        <f>D152</f>
        <v>238694.98</v>
      </c>
      <c r="E9" s="172">
        <f>E152</f>
        <v>221137.37505</v>
      </c>
      <c r="F9" s="206">
        <f t="shared" si="0"/>
        <v>92.64433422521077</v>
      </c>
      <c r="G9" s="243"/>
      <c r="H9" s="244"/>
    </row>
    <row r="10" spans="1:11" s="170" customFormat="1" ht="13.5" customHeight="1" thickBot="1" x14ac:dyDescent="0.25">
      <c r="A10" s="1093" t="s">
        <v>429</v>
      </c>
      <c r="B10" s="1094"/>
      <c r="C10" s="207">
        <f>SUM(C5:C9)</f>
        <v>1304378</v>
      </c>
      <c r="D10" s="207">
        <f>SUM(D5:D9)</f>
        <v>2475253.35</v>
      </c>
      <c r="E10" s="207">
        <f>SUM(E5:E9)</f>
        <v>2161827.0943700001</v>
      </c>
      <c r="F10" s="208">
        <f t="shared" si="0"/>
        <v>87.337609072218811</v>
      </c>
      <c r="G10" s="243"/>
      <c r="H10" s="244"/>
    </row>
    <row r="11" spans="1:11" s="212" customFormat="1" ht="10.5" customHeight="1" x14ac:dyDescent="0.2">
      <c r="A11" s="170"/>
      <c r="B11" s="209"/>
      <c r="C11" s="210"/>
      <c r="D11" s="210"/>
      <c r="E11" s="210"/>
      <c r="F11" s="211"/>
      <c r="G11" s="199"/>
      <c r="H11" s="203"/>
      <c r="I11" s="170"/>
      <c r="J11" s="170"/>
      <c r="K11" s="170"/>
    </row>
    <row r="12" spans="1:11" s="212" customFormat="1" ht="10.5" customHeight="1" x14ac:dyDescent="0.2">
      <c r="A12" s="170"/>
      <c r="B12" s="209"/>
      <c r="C12" s="210"/>
      <c r="D12" s="210"/>
      <c r="E12" s="210"/>
      <c r="F12" s="211"/>
      <c r="G12" s="199"/>
      <c r="H12" s="203"/>
      <c r="I12" s="170"/>
      <c r="J12" s="170"/>
      <c r="K12" s="170"/>
    </row>
    <row r="13" spans="1:11" s="212" customFormat="1" ht="10.5" customHeight="1" thickBot="1" x14ac:dyDescent="0.2">
      <c r="A13" s="170"/>
      <c r="B13" s="209"/>
      <c r="C13" s="210"/>
      <c r="D13" s="210"/>
      <c r="E13" s="210"/>
      <c r="F13" s="211"/>
      <c r="G13" s="199"/>
      <c r="H13" s="204" t="s">
        <v>1049</v>
      </c>
      <c r="I13" s="170"/>
      <c r="J13" s="170"/>
      <c r="K13" s="170"/>
    </row>
    <row r="14" spans="1:11" ht="28.5" customHeight="1" thickBot="1" x14ac:dyDescent="0.25">
      <c r="A14" s="213" t="s">
        <v>1054</v>
      </c>
      <c r="B14" s="214" t="s">
        <v>792</v>
      </c>
      <c r="C14" s="215" t="s">
        <v>3700</v>
      </c>
      <c r="D14" s="215" t="s">
        <v>3701</v>
      </c>
      <c r="E14" s="215" t="s">
        <v>4333</v>
      </c>
      <c r="F14" s="215" t="s">
        <v>377</v>
      </c>
      <c r="G14" s="215" t="s">
        <v>1055</v>
      </c>
      <c r="H14" s="216" t="s">
        <v>1056</v>
      </c>
    </row>
    <row r="15" spans="1:11" ht="15" customHeight="1" thickBot="1" x14ac:dyDescent="0.2">
      <c r="A15" s="249" t="s">
        <v>1057</v>
      </c>
      <c r="B15" s="217"/>
      <c r="C15" s="218"/>
      <c r="D15" s="218"/>
      <c r="E15" s="219"/>
      <c r="F15" s="220"/>
      <c r="G15" s="588"/>
      <c r="H15" s="222"/>
    </row>
    <row r="16" spans="1:11" s="200" customFormat="1" ht="15" customHeight="1" x14ac:dyDescent="0.2">
      <c r="A16" s="250">
        <v>1</v>
      </c>
      <c r="B16" s="550" t="s">
        <v>4127</v>
      </c>
      <c r="C16" s="551">
        <v>1000</v>
      </c>
      <c r="D16" s="551">
        <v>1331.5</v>
      </c>
      <c r="E16" s="551">
        <v>1331.5</v>
      </c>
      <c r="F16" s="251">
        <f t="shared" ref="F16:F42" si="1">E16/D16*100</f>
        <v>100</v>
      </c>
      <c r="G16" s="589" t="s">
        <v>1059</v>
      </c>
      <c r="H16" s="255" t="s">
        <v>812</v>
      </c>
    </row>
    <row r="17" spans="1:11" s="200" customFormat="1" ht="34.5" customHeight="1" x14ac:dyDescent="0.2">
      <c r="A17" s="253">
        <f>A16+1</f>
        <v>2</v>
      </c>
      <c r="B17" s="550" t="s">
        <v>1274</v>
      </c>
      <c r="C17" s="551">
        <v>1000</v>
      </c>
      <c r="D17" s="551">
        <v>386.5</v>
      </c>
      <c r="E17" s="551">
        <v>386.5</v>
      </c>
      <c r="F17" s="224">
        <f t="shared" si="1"/>
        <v>100</v>
      </c>
      <c r="G17" s="552" t="s">
        <v>1059</v>
      </c>
      <c r="H17" s="255" t="s">
        <v>812</v>
      </c>
    </row>
    <row r="18" spans="1:11" s="200" customFormat="1" ht="15" customHeight="1" x14ac:dyDescent="0.2">
      <c r="A18" s="253">
        <f t="shared" ref="A18:A41" si="2">A17+1</f>
        <v>3</v>
      </c>
      <c r="B18" s="550" t="s">
        <v>1275</v>
      </c>
      <c r="C18" s="551">
        <v>3000</v>
      </c>
      <c r="D18" s="551">
        <v>3216.2999999999997</v>
      </c>
      <c r="E18" s="551">
        <v>3216.2999999999997</v>
      </c>
      <c r="F18" s="224">
        <f t="shared" si="1"/>
        <v>100</v>
      </c>
      <c r="G18" s="552" t="s">
        <v>1059</v>
      </c>
      <c r="H18" s="255" t="s">
        <v>812</v>
      </c>
    </row>
    <row r="19" spans="1:11" s="200" customFormat="1" ht="111" customHeight="1" x14ac:dyDescent="0.2">
      <c r="A19" s="253">
        <f t="shared" si="2"/>
        <v>4</v>
      </c>
      <c r="B19" s="550" t="s">
        <v>1276</v>
      </c>
      <c r="C19" s="551">
        <v>9290</v>
      </c>
      <c r="D19" s="551">
        <v>9290</v>
      </c>
      <c r="E19" s="551">
        <v>8905.25</v>
      </c>
      <c r="F19" s="224">
        <f t="shared" si="1"/>
        <v>95.858449946178695</v>
      </c>
      <c r="G19" s="552" t="s">
        <v>1062</v>
      </c>
      <c r="H19" s="577" t="s">
        <v>4128</v>
      </c>
    </row>
    <row r="20" spans="1:11" s="200" customFormat="1" ht="15" customHeight="1" x14ac:dyDescent="0.2">
      <c r="A20" s="253">
        <f t="shared" si="2"/>
        <v>5</v>
      </c>
      <c r="B20" s="550" t="s">
        <v>754</v>
      </c>
      <c r="C20" s="551">
        <v>5000</v>
      </c>
      <c r="D20" s="551">
        <v>5000</v>
      </c>
      <c r="E20" s="551">
        <v>5000</v>
      </c>
      <c r="F20" s="224">
        <f t="shared" si="1"/>
        <v>100</v>
      </c>
      <c r="G20" s="552" t="s">
        <v>1059</v>
      </c>
      <c r="H20" s="255" t="s">
        <v>812</v>
      </c>
    </row>
    <row r="21" spans="1:11" s="200" customFormat="1" ht="15" customHeight="1" x14ac:dyDescent="0.2">
      <c r="A21" s="253">
        <f t="shared" si="2"/>
        <v>6</v>
      </c>
      <c r="B21" s="550" t="s">
        <v>756</v>
      </c>
      <c r="C21" s="551">
        <v>723</v>
      </c>
      <c r="D21" s="551">
        <v>722.7</v>
      </c>
      <c r="E21" s="551">
        <v>722.7</v>
      </c>
      <c r="F21" s="224">
        <f t="shared" si="1"/>
        <v>100</v>
      </c>
      <c r="G21" s="552" t="s">
        <v>1059</v>
      </c>
      <c r="H21" s="255" t="s">
        <v>812</v>
      </c>
    </row>
    <row r="22" spans="1:11" s="257" customFormat="1" ht="24" customHeight="1" x14ac:dyDescent="0.2">
      <c r="A22" s="253">
        <f t="shared" si="2"/>
        <v>7</v>
      </c>
      <c r="B22" s="550" t="s">
        <v>1288</v>
      </c>
      <c r="C22" s="551">
        <v>350</v>
      </c>
      <c r="D22" s="551">
        <v>350</v>
      </c>
      <c r="E22" s="551">
        <v>350</v>
      </c>
      <c r="F22" s="224">
        <f t="shared" si="1"/>
        <v>100</v>
      </c>
      <c r="G22" s="256" t="s">
        <v>1059</v>
      </c>
      <c r="H22" s="255" t="s">
        <v>812</v>
      </c>
      <c r="I22" s="166"/>
      <c r="J22" s="200"/>
      <c r="K22" s="200"/>
    </row>
    <row r="23" spans="1:11" s="257" customFormat="1" ht="57" customHeight="1" x14ac:dyDescent="0.2">
      <c r="A23" s="253">
        <f t="shared" si="2"/>
        <v>8</v>
      </c>
      <c r="B23" s="550" t="s">
        <v>1277</v>
      </c>
      <c r="C23" s="551">
        <v>500</v>
      </c>
      <c r="D23" s="551">
        <v>106.95</v>
      </c>
      <c r="E23" s="551">
        <v>45.179010000000005</v>
      </c>
      <c r="F23" s="224">
        <f t="shared" si="1"/>
        <v>42.24311360448808</v>
      </c>
      <c r="G23" s="256" t="s">
        <v>1059</v>
      </c>
      <c r="H23" s="577" t="s">
        <v>4129</v>
      </c>
      <c r="I23" s="200"/>
      <c r="J23" s="200"/>
      <c r="K23" s="200"/>
    </row>
    <row r="24" spans="1:11" s="257" customFormat="1" ht="89.25" customHeight="1" x14ac:dyDescent="0.2">
      <c r="A24" s="253">
        <f t="shared" si="2"/>
        <v>9</v>
      </c>
      <c r="B24" s="550" t="s">
        <v>1278</v>
      </c>
      <c r="C24" s="551">
        <v>18645</v>
      </c>
      <c r="D24" s="551">
        <v>5099.3099999999995</v>
      </c>
      <c r="E24" s="551">
        <v>3570.8987999999999</v>
      </c>
      <c r="F24" s="224">
        <f t="shared" si="1"/>
        <v>70.027097783817823</v>
      </c>
      <c r="G24" s="552" t="s">
        <v>1059</v>
      </c>
      <c r="H24" s="254" t="s">
        <v>4130</v>
      </c>
      <c r="I24" s="200"/>
      <c r="J24" s="200"/>
      <c r="K24" s="200"/>
    </row>
    <row r="25" spans="1:11" s="257" customFormat="1" ht="73.5" x14ac:dyDescent="0.2">
      <c r="A25" s="253">
        <f t="shared" si="2"/>
        <v>10</v>
      </c>
      <c r="B25" s="550" t="s">
        <v>1279</v>
      </c>
      <c r="C25" s="551">
        <v>0</v>
      </c>
      <c r="D25" s="551">
        <v>25500</v>
      </c>
      <c r="E25" s="551">
        <v>0</v>
      </c>
      <c r="F25" s="224">
        <f t="shared" si="1"/>
        <v>0</v>
      </c>
      <c r="G25" s="552" t="s">
        <v>1072</v>
      </c>
      <c r="H25" s="577" t="s">
        <v>4131</v>
      </c>
      <c r="I25" s="200"/>
      <c r="J25" s="200"/>
      <c r="K25" s="200"/>
    </row>
    <row r="26" spans="1:11" s="200" customFormat="1" ht="78" customHeight="1" x14ac:dyDescent="0.2">
      <c r="A26" s="253">
        <f t="shared" si="2"/>
        <v>11</v>
      </c>
      <c r="B26" s="550" t="s">
        <v>1280</v>
      </c>
      <c r="C26" s="551">
        <v>1079</v>
      </c>
      <c r="D26" s="551">
        <v>1452</v>
      </c>
      <c r="E26" s="551">
        <v>1379.4</v>
      </c>
      <c r="F26" s="224">
        <f t="shared" si="1"/>
        <v>95</v>
      </c>
      <c r="G26" s="256" t="s">
        <v>1062</v>
      </c>
      <c r="H26" s="577" t="s">
        <v>4132</v>
      </c>
    </row>
    <row r="27" spans="1:11" s="257" customFormat="1" ht="15" customHeight="1" x14ac:dyDescent="0.2">
      <c r="A27" s="253">
        <f t="shared" si="2"/>
        <v>12</v>
      </c>
      <c r="B27" s="550" t="s">
        <v>749</v>
      </c>
      <c r="C27" s="551">
        <v>1000</v>
      </c>
      <c r="D27" s="551">
        <v>86</v>
      </c>
      <c r="E27" s="551">
        <v>86</v>
      </c>
      <c r="F27" s="224">
        <f t="shared" si="1"/>
        <v>100</v>
      </c>
      <c r="G27" s="256" t="s">
        <v>1072</v>
      </c>
      <c r="H27" s="255" t="s">
        <v>812</v>
      </c>
      <c r="I27" s="200"/>
      <c r="J27" s="200"/>
      <c r="K27" s="200"/>
    </row>
    <row r="28" spans="1:11" s="200" customFormat="1" ht="67.5" customHeight="1" x14ac:dyDescent="0.2">
      <c r="A28" s="253">
        <f t="shared" si="2"/>
        <v>13</v>
      </c>
      <c r="B28" s="258" t="s">
        <v>1281</v>
      </c>
      <c r="C28" s="551">
        <v>1250</v>
      </c>
      <c r="D28" s="551">
        <v>967.40000000000009</v>
      </c>
      <c r="E28" s="551">
        <v>512.68000000000006</v>
      </c>
      <c r="F28" s="224">
        <f t="shared" si="1"/>
        <v>52.995658465991312</v>
      </c>
      <c r="G28" s="256" t="s">
        <v>1062</v>
      </c>
      <c r="H28" s="577" t="s">
        <v>4133</v>
      </c>
    </row>
    <row r="29" spans="1:11" s="257" customFormat="1" ht="89.25" customHeight="1" x14ac:dyDescent="0.2">
      <c r="A29" s="253">
        <f t="shared" si="2"/>
        <v>14</v>
      </c>
      <c r="B29" s="258" t="s">
        <v>1282</v>
      </c>
      <c r="C29" s="551">
        <v>10750</v>
      </c>
      <c r="D29" s="551">
        <v>10101.75</v>
      </c>
      <c r="E29" s="551">
        <v>9260.8604900000009</v>
      </c>
      <c r="F29" s="224">
        <f t="shared" si="1"/>
        <v>91.675803598386423</v>
      </c>
      <c r="G29" s="256" t="s">
        <v>1062</v>
      </c>
      <c r="H29" s="577" t="s">
        <v>4134</v>
      </c>
      <c r="I29" s="200"/>
      <c r="J29" s="200"/>
      <c r="K29" s="200"/>
    </row>
    <row r="30" spans="1:11" s="257" customFormat="1" ht="21" x14ac:dyDescent="0.2">
      <c r="A30" s="253">
        <f t="shared" si="2"/>
        <v>15</v>
      </c>
      <c r="B30" s="258" t="s">
        <v>1283</v>
      </c>
      <c r="C30" s="551">
        <v>0</v>
      </c>
      <c r="D30" s="551">
        <v>3000</v>
      </c>
      <c r="E30" s="551">
        <v>3000</v>
      </c>
      <c r="F30" s="224">
        <f t="shared" si="1"/>
        <v>100</v>
      </c>
      <c r="G30" s="256" t="s">
        <v>1072</v>
      </c>
      <c r="H30" s="255" t="s">
        <v>812</v>
      </c>
      <c r="I30" s="200"/>
      <c r="J30" s="200"/>
      <c r="K30" s="200"/>
    </row>
    <row r="31" spans="1:11" s="200" customFormat="1" ht="24" customHeight="1" x14ac:dyDescent="0.2">
      <c r="A31" s="253">
        <f t="shared" si="2"/>
        <v>16</v>
      </c>
      <c r="B31" s="579" t="s">
        <v>4135</v>
      </c>
      <c r="C31" s="551">
        <v>3000</v>
      </c>
      <c r="D31" s="551">
        <v>169</v>
      </c>
      <c r="E31" s="551">
        <v>169</v>
      </c>
      <c r="F31" s="224">
        <f t="shared" si="1"/>
        <v>100</v>
      </c>
      <c r="G31" s="256" t="s">
        <v>1072</v>
      </c>
      <c r="H31" s="255" t="s">
        <v>812</v>
      </c>
    </row>
    <row r="32" spans="1:11" s="200" customFormat="1" ht="99" customHeight="1" x14ac:dyDescent="0.2">
      <c r="A32" s="253">
        <f t="shared" si="2"/>
        <v>17</v>
      </c>
      <c r="B32" s="550" t="s">
        <v>1284</v>
      </c>
      <c r="C32" s="551">
        <v>7678</v>
      </c>
      <c r="D32" s="551">
        <v>11955.95</v>
      </c>
      <c r="E32" s="551">
        <v>7261.0243100000007</v>
      </c>
      <c r="F32" s="224">
        <f t="shared" si="1"/>
        <v>60.731471024887199</v>
      </c>
      <c r="G32" s="552" t="s">
        <v>1059</v>
      </c>
      <c r="H32" s="255" t="s">
        <v>4136</v>
      </c>
    </row>
    <row r="33" spans="1:11" s="257" customFormat="1" ht="24" customHeight="1" x14ac:dyDescent="0.2">
      <c r="A33" s="253">
        <f t="shared" si="2"/>
        <v>18</v>
      </c>
      <c r="B33" s="550" t="s">
        <v>4137</v>
      </c>
      <c r="C33" s="551">
        <v>0</v>
      </c>
      <c r="D33" s="551">
        <v>200</v>
      </c>
      <c r="E33" s="551">
        <v>200</v>
      </c>
      <c r="F33" s="224">
        <f t="shared" si="1"/>
        <v>100</v>
      </c>
      <c r="G33" s="256" t="s">
        <v>1072</v>
      </c>
      <c r="H33" s="255" t="s">
        <v>812</v>
      </c>
      <c r="I33" s="200"/>
      <c r="J33" s="200"/>
      <c r="K33" s="200"/>
    </row>
    <row r="34" spans="1:11" s="200" customFormat="1" ht="24" customHeight="1" x14ac:dyDescent="0.2">
      <c r="A34" s="253">
        <f t="shared" si="2"/>
        <v>19</v>
      </c>
      <c r="B34" s="575" t="s">
        <v>4138</v>
      </c>
      <c r="C34" s="225">
        <v>0</v>
      </c>
      <c r="D34" s="225">
        <v>150</v>
      </c>
      <c r="E34" s="225">
        <v>150</v>
      </c>
      <c r="F34" s="224">
        <f t="shared" si="1"/>
        <v>100</v>
      </c>
      <c r="G34" s="256" t="s">
        <v>1072</v>
      </c>
      <c r="H34" s="255" t="s">
        <v>812</v>
      </c>
    </row>
    <row r="35" spans="1:11" s="200" customFormat="1" ht="24" customHeight="1" x14ac:dyDescent="0.2">
      <c r="A35" s="253">
        <f t="shared" si="2"/>
        <v>20</v>
      </c>
      <c r="B35" s="268" t="s">
        <v>4139</v>
      </c>
      <c r="C35" s="225">
        <v>0</v>
      </c>
      <c r="D35" s="225">
        <v>250</v>
      </c>
      <c r="E35" s="225">
        <v>250</v>
      </c>
      <c r="F35" s="224">
        <f t="shared" si="1"/>
        <v>100</v>
      </c>
      <c r="G35" s="256" t="s">
        <v>1072</v>
      </c>
      <c r="H35" s="255" t="s">
        <v>812</v>
      </c>
    </row>
    <row r="36" spans="1:11" s="200" customFormat="1" ht="24" customHeight="1" x14ac:dyDescent="0.2">
      <c r="A36" s="253">
        <f t="shared" si="2"/>
        <v>21</v>
      </c>
      <c r="B36" s="259" t="s">
        <v>4140</v>
      </c>
      <c r="C36" s="225">
        <v>0</v>
      </c>
      <c r="D36" s="225">
        <v>130</v>
      </c>
      <c r="E36" s="225">
        <v>130</v>
      </c>
      <c r="F36" s="224">
        <f t="shared" si="1"/>
        <v>100</v>
      </c>
      <c r="G36" s="256" t="s">
        <v>1072</v>
      </c>
      <c r="H36" s="255" t="s">
        <v>812</v>
      </c>
    </row>
    <row r="37" spans="1:11" s="200" customFormat="1" ht="45" customHeight="1" x14ac:dyDescent="0.2">
      <c r="A37" s="253">
        <f t="shared" si="2"/>
        <v>22</v>
      </c>
      <c r="B37" s="259" t="s">
        <v>4141</v>
      </c>
      <c r="C37" s="225">
        <v>0</v>
      </c>
      <c r="D37" s="225">
        <v>75</v>
      </c>
      <c r="E37" s="225">
        <v>39.835000000000001</v>
      </c>
      <c r="F37" s="224">
        <f t="shared" si="1"/>
        <v>53.113333333333337</v>
      </c>
      <c r="G37" s="256" t="s">
        <v>1072</v>
      </c>
      <c r="H37" s="255" t="s">
        <v>4142</v>
      </c>
    </row>
    <row r="38" spans="1:11" s="200" customFormat="1" ht="24" customHeight="1" x14ac:dyDescent="0.2">
      <c r="A38" s="253">
        <f t="shared" si="2"/>
        <v>23</v>
      </c>
      <c r="B38" s="259" t="s">
        <v>4143</v>
      </c>
      <c r="C38" s="225">
        <v>0</v>
      </c>
      <c r="D38" s="225">
        <v>200</v>
      </c>
      <c r="E38" s="225">
        <v>200</v>
      </c>
      <c r="F38" s="224">
        <f t="shared" si="1"/>
        <v>100</v>
      </c>
      <c r="G38" s="256" t="s">
        <v>1072</v>
      </c>
      <c r="H38" s="255" t="s">
        <v>812</v>
      </c>
    </row>
    <row r="39" spans="1:11" s="200" customFormat="1" ht="45" customHeight="1" x14ac:dyDescent="0.2">
      <c r="A39" s="253">
        <f t="shared" si="2"/>
        <v>24</v>
      </c>
      <c r="B39" s="259" t="s">
        <v>4144</v>
      </c>
      <c r="C39" s="225">
        <v>0</v>
      </c>
      <c r="D39" s="225">
        <v>195</v>
      </c>
      <c r="E39" s="225">
        <v>195</v>
      </c>
      <c r="F39" s="224">
        <f t="shared" si="1"/>
        <v>100</v>
      </c>
      <c r="G39" s="256" t="s">
        <v>1072</v>
      </c>
      <c r="H39" s="255" t="s">
        <v>812</v>
      </c>
    </row>
    <row r="40" spans="1:11" s="200" customFormat="1" ht="78" customHeight="1" x14ac:dyDescent="0.2">
      <c r="A40" s="253">
        <f t="shared" si="2"/>
        <v>25</v>
      </c>
      <c r="B40" s="259" t="s">
        <v>4145</v>
      </c>
      <c r="C40" s="225">
        <v>0</v>
      </c>
      <c r="D40" s="225">
        <v>150</v>
      </c>
      <c r="E40" s="225">
        <v>0</v>
      </c>
      <c r="F40" s="224">
        <f t="shared" si="1"/>
        <v>0</v>
      </c>
      <c r="G40" s="256" t="s">
        <v>1072</v>
      </c>
      <c r="H40" s="255" t="s">
        <v>4146</v>
      </c>
    </row>
    <row r="41" spans="1:11" s="200" customFormat="1" ht="24" customHeight="1" x14ac:dyDescent="0.2">
      <c r="A41" s="253">
        <f t="shared" si="2"/>
        <v>26</v>
      </c>
      <c r="B41" s="259" t="s">
        <v>4147</v>
      </c>
      <c r="C41" s="225">
        <v>0</v>
      </c>
      <c r="D41" s="225">
        <v>200</v>
      </c>
      <c r="E41" s="225">
        <v>200</v>
      </c>
      <c r="F41" s="224">
        <f t="shared" si="1"/>
        <v>100</v>
      </c>
      <c r="G41" s="256" t="s">
        <v>1072</v>
      </c>
      <c r="H41" s="255" t="s">
        <v>812</v>
      </c>
    </row>
    <row r="42" spans="1:11" s="209" customFormat="1" ht="13.5" customHeight="1" thickBot="1" x14ac:dyDescent="0.25">
      <c r="A42" s="1095" t="s">
        <v>429</v>
      </c>
      <c r="B42" s="1096"/>
      <c r="C42" s="226">
        <f>SUM(C16:C41)</f>
        <v>64265</v>
      </c>
      <c r="D42" s="226">
        <f>SUM(D16:D41)</f>
        <v>80285.36</v>
      </c>
      <c r="E42" s="226">
        <f>SUM(E16:E41)</f>
        <v>46562.127610000003</v>
      </c>
      <c r="F42" s="227">
        <f t="shared" si="1"/>
        <v>57.99578853479639</v>
      </c>
      <c r="G42" s="228"/>
      <c r="H42" s="260"/>
    </row>
    <row r="43" spans="1:11" s="170" customFormat="1" ht="18" customHeight="1" thickBot="1" x14ac:dyDescent="0.2">
      <c r="A43" s="249" t="s">
        <v>1051</v>
      </c>
      <c r="B43" s="229"/>
      <c r="C43" s="230"/>
      <c r="D43" s="230"/>
      <c r="E43" s="231"/>
      <c r="F43" s="220"/>
      <c r="G43" s="221"/>
      <c r="H43" s="267"/>
    </row>
    <row r="44" spans="1:11" s="200" customFormat="1" ht="24" customHeight="1" x14ac:dyDescent="0.2">
      <c r="A44" s="561">
        <f>A41+1</f>
        <v>27</v>
      </c>
      <c r="B44" s="562" t="s">
        <v>1285</v>
      </c>
      <c r="C44" s="563">
        <v>527100</v>
      </c>
      <c r="D44" s="563">
        <v>668100</v>
      </c>
      <c r="E44" s="563">
        <v>668100</v>
      </c>
      <c r="F44" s="224">
        <f t="shared" ref="F44:F65" si="3">E44/D44*100</f>
        <v>100</v>
      </c>
      <c r="G44" s="564" t="s">
        <v>1059</v>
      </c>
      <c r="H44" s="255" t="s">
        <v>812</v>
      </c>
    </row>
    <row r="45" spans="1:11" s="200" customFormat="1" ht="24" customHeight="1" x14ac:dyDescent="0.2">
      <c r="A45" s="561">
        <f>A44+1</f>
        <v>28</v>
      </c>
      <c r="B45" s="562" t="s">
        <v>1286</v>
      </c>
      <c r="C45" s="563">
        <v>63000</v>
      </c>
      <c r="D45" s="563">
        <v>63000</v>
      </c>
      <c r="E45" s="563">
        <v>63000</v>
      </c>
      <c r="F45" s="224">
        <f t="shared" si="3"/>
        <v>100</v>
      </c>
      <c r="G45" s="564" t="s">
        <v>1059</v>
      </c>
      <c r="H45" s="255" t="s">
        <v>812</v>
      </c>
    </row>
    <row r="46" spans="1:11" s="200" customFormat="1" ht="34.5" customHeight="1" x14ac:dyDescent="0.2">
      <c r="A46" s="561">
        <f t="shared" ref="A46:A64" si="4">A45+1</f>
        <v>29</v>
      </c>
      <c r="B46" s="550" t="s">
        <v>1287</v>
      </c>
      <c r="C46" s="551">
        <v>12756</v>
      </c>
      <c r="D46" s="551">
        <v>12756</v>
      </c>
      <c r="E46" s="551">
        <v>12756</v>
      </c>
      <c r="F46" s="224">
        <f t="shared" si="3"/>
        <v>100</v>
      </c>
      <c r="G46" s="236" t="s">
        <v>1059</v>
      </c>
      <c r="H46" s="255" t="s">
        <v>812</v>
      </c>
      <c r="I46" s="198"/>
    </row>
    <row r="47" spans="1:11" s="200" customFormat="1" ht="24" customHeight="1" x14ac:dyDescent="0.2">
      <c r="A47" s="561">
        <f t="shared" si="4"/>
        <v>30</v>
      </c>
      <c r="B47" s="550" t="s">
        <v>1288</v>
      </c>
      <c r="C47" s="551">
        <v>10000</v>
      </c>
      <c r="D47" s="551">
        <v>1424.25</v>
      </c>
      <c r="E47" s="551">
        <v>1424.25</v>
      </c>
      <c r="F47" s="224">
        <f t="shared" si="3"/>
        <v>100</v>
      </c>
      <c r="G47" s="236" t="s">
        <v>1059</v>
      </c>
      <c r="H47" s="255" t="s">
        <v>812</v>
      </c>
    </row>
    <row r="48" spans="1:11" s="200" customFormat="1" ht="21" x14ac:dyDescent="0.2">
      <c r="A48" s="561">
        <f t="shared" si="4"/>
        <v>31</v>
      </c>
      <c r="B48" s="550" t="s">
        <v>1289</v>
      </c>
      <c r="C48" s="551">
        <v>16500</v>
      </c>
      <c r="D48" s="551">
        <v>16500</v>
      </c>
      <c r="E48" s="551">
        <v>16500</v>
      </c>
      <c r="F48" s="224">
        <f t="shared" si="3"/>
        <v>100</v>
      </c>
      <c r="G48" s="236" t="s">
        <v>1059</v>
      </c>
      <c r="H48" s="255" t="s">
        <v>812</v>
      </c>
    </row>
    <row r="49" spans="1:8" s="200" customFormat="1" ht="24" customHeight="1" x14ac:dyDescent="0.2">
      <c r="A49" s="561">
        <f t="shared" si="4"/>
        <v>32</v>
      </c>
      <c r="B49" s="550" t="s">
        <v>1290</v>
      </c>
      <c r="C49" s="551">
        <v>7500</v>
      </c>
      <c r="D49" s="551">
        <v>7500</v>
      </c>
      <c r="E49" s="551">
        <v>7500</v>
      </c>
      <c r="F49" s="224">
        <f t="shared" si="3"/>
        <v>100</v>
      </c>
      <c r="G49" s="564" t="s">
        <v>1059</v>
      </c>
      <c r="H49" s="255" t="s">
        <v>812</v>
      </c>
    </row>
    <row r="50" spans="1:8" s="200" customFormat="1" ht="15" customHeight="1" x14ac:dyDescent="0.2">
      <c r="A50" s="561">
        <f t="shared" si="4"/>
        <v>33</v>
      </c>
      <c r="B50" s="550" t="s">
        <v>1291</v>
      </c>
      <c r="C50" s="551">
        <v>250</v>
      </c>
      <c r="D50" s="551">
        <v>250</v>
      </c>
      <c r="E50" s="551">
        <v>250</v>
      </c>
      <c r="F50" s="224">
        <f t="shared" si="3"/>
        <v>100</v>
      </c>
      <c r="G50" s="564" t="s">
        <v>1059</v>
      </c>
      <c r="H50" s="255" t="s">
        <v>812</v>
      </c>
    </row>
    <row r="51" spans="1:8" s="200" customFormat="1" ht="34.5" customHeight="1" x14ac:dyDescent="0.2">
      <c r="A51" s="561">
        <f t="shared" si="4"/>
        <v>34</v>
      </c>
      <c r="B51" s="550" t="s">
        <v>1292</v>
      </c>
      <c r="C51" s="551">
        <v>183</v>
      </c>
      <c r="D51" s="551">
        <v>183</v>
      </c>
      <c r="E51" s="551">
        <v>183</v>
      </c>
      <c r="F51" s="224">
        <f t="shared" si="3"/>
        <v>100</v>
      </c>
      <c r="G51" s="564" t="s">
        <v>1059</v>
      </c>
      <c r="H51" s="255" t="s">
        <v>812</v>
      </c>
    </row>
    <row r="52" spans="1:8" s="200" customFormat="1" ht="34.5" customHeight="1" x14ac:dyDescent="0.2">
      <c r="A52" s="561">
        <f t="shared" si="4"/>
        <v>35</v>
      </c>
      <c r="B52" s="550" t="s">
        <v>1293</v>
      </c>
      <c r="C52" s="551">
        <v>490</v>
      </c>
      <c r="D52" s="551">
        <v>490</v>
      </c>
      <c r="E52" s="551">
        <v>490</v>
      </c>
      <c r="F52" s="224">
        <f t="shared" si="3"/>
        <v>100</v>
      </c>
      <c r="G52" s="564" t="s">
        <v>1059</v>
      </c>
      <c r="H52" s="255" t="s">
        <v>812</v>
      </c>
    </row>
    <row r="53" spans="1:8" s="200" customFormat="1" ht="34.5" customHeight="1" x14ac:dyDescent="0.2">
      <c r="A53" s="561">
        <f t="shared" si="4"/>
        <v>36</v>
      </c>
      <c r="B53" s="550" t="s">
        <v>1294</v>
      </c>
      <c r="C53" s="551">
        <v>6000</v>
      </c>
      <c r="D53" s="551">
        <v>6000</v>
      </c>
      <c r="E53" s="551">
        <v>6000</v>
      </c>
      <c r="F53" s="224">
        <f t="shared" si="3"/>
        <v>100</v>
      </c>
      <c r="G53" s="564" t="s">
        <v>1059</v>
      </c>
      <c r="H53" s="255" t="s">
        <v>812</v>
      </c>
    </row>
    <row r="54" spans="1:8" s="200" customFormat="1" ht="34.5" customHeight="1" x14ac:dyDescent="0.2">
      <c r="A54" s="561">
        <f t="shared" si="4"/>
        <v>37</v>
      </c>
      <c r="B54" s="268" t="s">
        <v>1295</v>
      </c>
      <c r="C54" s="551">
        <v>528</v>
      </c>
      <c r="D54" s="551">
        <v>528</v>
      </c>
      <c r="E54" s="551">
        <v>528</v>
      </c>
      <c r="F54" s="224">
        <f t="shared" si="3"/>
        <v>100</v>
      </c>
      <c r="G54" s="552" t="s">
        <v>1059</v>
      </c>
      <c r="H54" s="255" t="s">
        <v>812</v>
      </c>
    </row>
    <row r="55" spans="1:8" s="200" customFormat="1" ht="89.25" customHeight="1" x14ac:dyDescent="0.2">
      <c r="A55" s="561">
        <f t="shared" si="4"/>
        <v>38</v>
      </c>
      <c r="B55" s="562" t="s">
        <v>895</v>
      </c>
      <c r="C55" s="563">
        <v>17000</v>
      </c>
      <c r="D55" s="563">
        <v>2772</v>
      </c>
      <c r="E55" s="563">
        <v>2539.1799999999998</v>
      </c>
      <c r="F55" s="224">
        <f t="shared" si="3"/>
        <v>91.60101010101009</v>
      </c>
      <c r="G55" s="564" t="s">
        <v>1062</v>
      </c>
      <c r="H55" s="577" t="s">
        <v>4148</v>
      </c>
    </row>
    <row r="56" spans="1:8" s="200" customFormat="1" ht="34.5" customHeight="1" x14ac:dyDescent="0.2">
      <c r="A56" s="561">
        <f t="shared" si="4"/>
        <v>39</v>
      </c>
      <c r="B56" s="562" t="s">
        <v>1296</v>
      </c>
      <c r="C56" s="563">
        <v>1750</v>
      </c>
      <c r="D56" s="563">
        <v>1750</v>
      </c>
      <c r="E56" s="563">
        <v>1750</v>
      </c>
      <c r="F56" s="224">
        <f t="shared" si="3"/>
        <v>100</v>
      </c>
      <c r="G56" s="564" t="s">
        <v>1059</v>
      </c>
      <c r="H56" s="255" t="s">
        <v>812</v>
      </c>
    </row>
    <row r="57" spans="1:8" s="200" customFormat="1" ht="78" customHeight="1" x14ac:dyDescent="0.2">
      <c r="A57" s="561">
        <f t="shared" si="4"/>
        <v>40</v>
      </c>
      <c r="B57" s="562" t="s">
        <v>1297</v>
      </c>
      <c r="C57" s="563">
        <v>20120</v>
      </c>
      <c r="D57" s="563">
        <v>15620</v>
      </c>
      <c r="E57" s="563">
        <v>0</v>
      </c>
      <c r="F57" s="224">
        <f t="shared" si="3"/>
        <v>0</v>
      </c>
      <c r="G57" s="564" t="s">
        <v>1062</v>
      </c>
      <c r="H57" s="577" t="s">
        <v>4149</v>
      </c>
    </row>
    <row r="58" spans="1:8" s="200" customFormat="1" ht="15" customHeight="1" x14ac:dyDescent="0.2">
      <c r="A58" s="561">
        <f t="shared" si="4"/>
        <v>41</v>
      </c>
      <c r="B58" s="562" t="s">
        <v>1298</v>
      </c>
      <c r="C58" s="563">
        <v>750</v>
      </c>
      <c r="D58" s="563">
        <v>750</v>
      </c>
      <c r="E58" s="563">
        <v>750</v>
      </c>
      <c r="F58" s="224">
        <f t="shared" si="3"/>
        <v>100</v>
      </c>
      <c r="G58" s="564" t="s">
        <v>1059</v>
      </c>
      <c r="H58" s="255" t="s">
        <v>812</v>
      </c>
    </row>
    <row r="59" spans="1:8" s="200" customFormat="1" ht="34.5" customHeight="1" x14ac:dyDescent="0.2">
      <c r="A59" s="561">
        <f t="shared" si="4"/>
        <v>42</v>
      </c>
      <c r="B59" s="258" t="s">
        <v>1299</v>
      </c>
      <c r="C59" s="563">
        <v>0</v>
      </c>
      <c r="D59" s="563">
        <v>1026.5</v>
      </c>
      <c r="E59" s="563">
        <v>1022.943</v>
      </c>
      <c r="F59" s="224">
        <f t="shared" si="3"/>
        <v>99.653482708231849</v>
      </c>
      <c r="G59" s="564" t="s">
        <v>1072</v>
      </c>
      <c r="H59" s="577" t="s">
        <v>4150</v>
      </c>
    </row>
    <row r="60" spans="1:8" s="200" customFormat="1" ht="24" customHeight="1" x14ac:dyDescent="0.2">
      <c r="A60" s="561">
        <f t="shared" si="4"/>
        <v>43</v>
      </c>
      <c r="B60" s="258" t="s">
        <v>1300</v>
      </c>
      <c r="C60" s="563">
        <v>0</v>
      </c>
      <c r="D60" s="563">
        <v>12213.1</v>
      </c>
      <c r="E60" s="563">
        <v>12213.1</v>
      </c>
      <c r="F60" s="224">
        <f t="shared" si="3"/>
        <v>100</v>
      </c>
      <c r="G60" s="564" t="s">
        <v>1059</v>
      </c>
      <c r="H60" s="255" t="s">
        <v>812</v>
      </c>
    </row>
    <row r="61" spans="1:8" s="200" customFormat="1" ht="24" customHeight="1" x14ac:dyDescent="0.2">
      <c r="A61" s="561">
        <f t="shared" si="4"/>
        <v>44</v>
      </c>
      <c r="B61" s="258" t="s">
        <v>1301</v>
      </c>
      <c r="C61" s="563">
        <v>0</v>
      </c>
      <c r="D61" s="563">
        <v>125805.43</v>
      </c>
      <c r="E61" s="563">
        <v>125805.42604000001</v>
      </c>
      <c r="F61" s="224">
        <f t="shared" si="3"/>
        <v>99.999996852282138</v>
      </c>
      <c r="G61" s="564" t="s">
        <v>1059</v>
      </c>
      <c r="H61" s="255" t="s">
        <v>812</v>
      </c>
    </row>
    <row r="62" spans="1:8" s="200" customFormat="1" ht="15" customHeight="1" x14ac:dyDescent="0.2">
      <c r="A62" s="561">
        <f t="shared" si="4"/>
        <v>45</v>
      </c>
      <c r="B62" s="258" t="s">
        <v>1302</v>
      </c>
      <c r="C62" s="563">
        <v>0</v>
      </c>
      <c r="D62" s="563">
        <v>1953.1399999999999</v>
      </c>
      <c r="E62" s="563">
        <v>1953.0839999999998</v>
      </c>
      <c r="F62" s="224">
        <f t="shared" si="3"/>
        <v>99.997132822019935</v>
      </c>
      <c r="G62" s="564" t="s">
        <v>1059</v>
      </c>
      <c r="H62" s="255" t="s">
        <v>812</v>
      </c>
    </row>
    <row r="63" spans="1:8" s="200" customFormat="1" ht="24" customHeight="1" x14ac:dyDescent="0.2">
      <c r="A63" s="561">
        <f t="shared" si="4"/>
        <v>46</v>
      </c>
      <c r="B63" s="258" t="s">
        <v>4151</v>
      </c>
      <c r="C63" s="563">
        <v>0</v>
      </c>
      <c r="D63" s="563">
        <v>1108.5</v>
      </c>
      <c r="E63" s="563">
        <v>1108.5</v>
      </c>
      <c r="F63" s="224">
        <f t="shared" si="3"/>
        <v>100</v>
      </c>
      <c r="G63" s="564" t="s">
        <v>1072</v>
      </c>
      <c r="H63" s="255" t="s">
        <v>812</v>
      </c>
    </row>
    <row r="64" spans="1:8" s="200" customFormat="1" ht="15" customHeight="1" x14ac:dyDescent="0.2">
      <c r="A64" s="561">
        <f t="shared" si="4"/>
        <v>47</v>
      </c>
      <c r="B64" s="258" t="s">
        <v>3924</v>
      </c>
      <c r="C64" s="563">
        <v>0</v>
      </c>
      <c r="D64" s="563">
        <v>451234.74000000005</v>
      </c>
      <c r="E64" s="563">
        <v>451234.70210999995</v>
      </c>
      <c r="F64" s="224">
        <f t="shared" si="3"/>
        <v>99.999991603040115</v>
      </c>
      <c r="G64" s="564" t="s">
        <v>1072</v>
      </c>
      <c r="H64" s="255" t="s">
        <v>812</v>
      </c>
    </row>
    <row r="65" spans="1:8" s="200" customFormat="1" ht="13.5" customHeight="1" thickBot="1" x14ac:dyDescent="0.25">
      <c r="A65" s="1095" t="s">
        <v>429</v>
      </c>
      <c r="B65" s="1096"/>
      <c r="C65" s="226">
        <f>SUM(C44:C64)</f>
        <v>683927</v>
      </c>
      <c r="D65" s="226">
        <f>SUM(D44:D64)</f>
        <v>1390964.6600000001</v>
      </c>
      <c r="E65" s="226">
        <f>SUM(E44:E64)</f>
        <v>1375108.18515</v>
      </c>
      <c r="F65" s="227">
        <f t="shared" si="3"/>
        <v>98.860037547611014</v>
      </c>
      <c r="G65" s="228"/>
      <c r="H65" s="260"/>
    </row>
    <row r="66" spans="1:8" s="170" customFormat="1" ht="18" customHeight="1" thickBot="1" x14ac:dyDescent="0.2">
      <c r="A66" s="249" t="s">
        <v>1108</v>
      </c>
      <c r="B66" s="229"/>
      <c r="C66" s="231"/>
      <c r="D66" s="231"/>
      <c r="E66" s="231"/>
      <c r="F66" s="220"/>
      <c r="G66" s="221"/>
      <c r="H66" s="267"/>
    </row>
    <row r="67" spans="1:8" s="200" customFormat="1" ht="179.25" thickBot="1" x14ac:dyDescent="0.25">
      <c r="A67" s="561">
        <f>A64+1</f>
        <v>48</v>
      </c>
      <c r="B67" s="580" t="s">
        <v>1304</v>
      </c>
      <c r="C67" s="581">
        <v>150423</v>
      </c>
      <c r="D67" s="581">
        <v>219602.02</v>
      </c>
      <c r="E67" s="581">
        <v>134940.26814</v>
      </c>
      <c r="F67" s="224">
        <f>E67/D67*100</f>
        <v>61.447644306732698</v>
      </c>
      <c r="G67" s="564" t="s">
        <v>1062</v>
      </c>
      <c r="H67" s="590" t="s">
        <v>4152</v>
      </c>
    </row>
    <row r="68" spans="1:8" s="200" customFormat="1" ht="13.5" customHeight="1" thickBot="1" x14ac:dyDescent="0.25">
      <c r="A68" s="1095" t="s">
        <v>429</v>
      </c>
      <c r="B68" s="1096"/>
      <c r="C68" s="226">
        <f>SUM(C67:C67)</f>
        <v>150423</v>
      </c>
      <c r="D68" s="226">
        <f>SUM(D67:D67)</f>
        <v>219602.02</v>
      </c>
      <c r="E68" s="226">
        <f>SUM(E67:E67)</f>
        <v>134940.26814</v>
      </c>
      <c r="F68" s="239">
        <f>E68/D68*100</f>
        <v>61.447644306732698</v>
      </c>
      <c r="G68" s="228"/>
      <c r="H68" s="260"/>
    </row>
    <row r="69" spans="1:8" ht="18" customHeight="1" thickBot="1" x14ac:dyDescent="0.2">
      <c r="A69" s="261" t="s">
        <v>1082</v>
      </c>
      <c r="B69" s="232"/>
      <c r="C69" s="233"/>
      <c r="D69" s="233"/>
      <c r="E69" s="234"/>
      <c r="F69" s="235"/>
      <c r="G69" s="262"/>
      <c r="H69" s="263"/>
    </row>
    <row r="70" spans="1:8" s="200" customFormat="1" ht="24" customHeight="1" x14ac:dyDescent="0.2">
      <c r="A70" s="561">
        <f>A67+1</f>
        <v>49</v>
      </c>
      <c r="B70" s="550" t="s">
        <v>4153</v>
      </c>
      <c r="C70" s="551">
        <v>0</v>
      </c>
      <c r="D70" s="551">
        <v>25000</v>
      </c>
      <c r="E70" s="551">
        <v>25000</v>
      </c>
      <c r="F70" s="224">
        <f t="shared" ref="F70:F133" si="5">E70/D70*100</f>
        <v>100</v>
      </c>
      <c r="G70" s="564" t="s">
        <v>1072</v>
      </c>
      <c r="H70" s="567" t="s">
        <v>859</v>
      </c>
    </row>
    <row r="71" spans="1:8" s="200" customFormat="1" ht="78" customHeight="1" x14ac:dyDescent="0.2">
      <c r="A71" s="561">
        <f t="shared" ref="A71:A134" si="6">A70+1</f>
        <v>50</v>
      </c>
      <c r="B71" s="550" t="s">
        <v>1305</v>
      </c>
      <c r="C71" s="551">
        <v>0</v>
      </c>
      <c r="D71" s="551">
        <v>300</v>
      </c>
      <c r="E71" s="551">
        <v>136.60899999999998</v>
      </c>
      <c r="F71" s="224">
        <f t="shared" si="5"/>
        <v>45.536333333333332</v>
      </c>
      <c r="G71" s="236" t="s">
        <v>1062</v>
      </c>
      <c r="H71" s="567" t="s">
        <v>4154</v>
      </c>
    </row>
    <row r="72" spans="1:8" s="200" customFormat="1" ht="24" customHeight="1" x14ac:dyDescent="0.2">
      <c r="A72" s="561">
        <f t="shared" si="6"/>
        <v>51</v>
      </c>
      <c r="B72" s="550" t="s">
        <v>1306</v>
      </c>
      <c r="C72" s="551">
        <v>0</v>
      </c>
      <c r="D72" s="551">
        <v>2568.58</v>
      </c>
      <c r="E72" s="551">
        <v>2568.5564599999998</v>
      </c>
      <c r="F72" s="224">
        <f t="shared" si="5"/>
        <v>99.999083540321891</v>
      </c>
      <c r="G72" s="236" t="s">
        <v>1072</v>
      </c>
      <c r="H72" s="557" t="s">
        <v>859</v>
      </c>
    </row>
    <row r="73" spans="1:8" s="200" customFormat="1" ht="89.25" customHeight="1" x14ac:dyDescent="0.2">
      <c r="A73" s="561">
        <f t="shared" si="6"/>
        <v>52</v>
      </c>
      <c r="B73" s="550" t="s">
        <v>888</v>
      </c>
      <c r="C73" s="551">
        <v>0</v>
      </c>
      <c r="D73" s="551">
        <v>2396.0299999999997</v>
      </c>
      <c r="E73" s="551">
        <v>1719.8321999999998</v>
      </c>
      <c r="F73" s="224">
        <f t="shared" si="5"/>
        <v>71.778408450645443</v>
      </c>
      <c r="G73" s="236" t="s">
        <v>1062</v>
      </c>
      <c r="H73" s="567" t="s">
        <v>4155</v>
      </c>
    </row>
    <row r="74" spans="1:8" s="200" customFormat="1" ht="67.5" customHeight="1" x14ac:dyDescent="0.2">
      <c r="A74" s="561">
        <f t="shared" si="6"/>
        <v>53</v>
      </c>
      <c r="B74" s="550" t="s">
        <v>1307</v>
      </c>
      <c r="C74" s="551">
        <v>0</v>
      </c>
      <c r="D74" s="551">
        <v>6800</v>
      </c>
      <c r="E74" s="551">
        <v>3475.1383300000002</v>
      </c>
      <c r="F74" s="224">
        <f t="shared" si="5"/>
        <v>51.104975441176471</v>
      </c>
      <c r="G74" s="236" t="s">
        <v>1062</v>
      </c>
      <c r="H74" s="577" t="s">
        <v>4156</v>
      </c>
    </row>
    <row r="75" spans="1:8" s="200" customFormat="1" ht="57" customHeight="1" x14ac:dyDescent="0.2">
      <c r="A75" s="561">
        <f t="shared" si="6"/>
        <v>54</v>
      </c>
      <c r="B75" s="550" t="s">
        <v>4157</v>
      </c>
      <c r="C75" s="551">
        <v>0</v>
      </c>
      <c r="D75" s="551">
        <v>2000</v>
      </c>
      <c r="E75" s="551">
        <v>1034.8800999999999</v>
      </c>
      <c r="F75" s="224">
        <f t="shared" si="5"/>
        <v>51.744004999999994</v>
      </c>
      <c r="G75" s="236" t="s">
        <v>1062</v>
      </c>
      <c r="H75" s="577" t="s">
        <v>4158</v>
      </c>
    </row>
    <row r="76" spans="1:8" s="200" customFormat="1" ht="57" customHeight="1" x14ac:dyDescent="0.2">
      <c r="A76" s="561">
        <f t="shared" si="6"/>
        <v>55</v>
      </c>
      <c r="B76" s="550" t="s">
        <v>4159</v>
      </c>
      <c r="C76" s="551">
        <v>0</v>
      </c>
      <c r="D76" s="551">
        <v>1850</v>
      </c>
      <c r="E76" s="551">
        <v>226.66809000000001</v>
      </c>
      <c r="F76" s="224">
        <f t="shared" si="5"/>
        <v>12.25232918918919</v>
      </c>
      <c r="G76" s="236" t="s">
        <v>1062</v>
      </c>
      <c r="H76" s="577" t="s">
        <v>4160</v>
      </c>
    </row>
    <row r="77" spans="1:8" s="200" customFormat="1" ht="45" customHeight="1" x14ac:dyDescent="0.2">
      <c r="A77" s="561">
        <f t="shared" si="6"/>
        <v>56</v>
      </c>
      <c r="B77" s="550" t="s">
        <v>4161</v>
      </c>
      <c r="C77" s="551">
        <v>0</v>
      </c>
      <c r="D77" s="551">
        <v>1500</v>
      </c>
      <c r="E77" s="551">
        <v>0</v>
      </c>
      <c r="F77" s="224">
        <f t="shared" si="5"/>
        <v>0</v>
      </c>
      <c r="G77" s="236" t="s">
        <v>1062</v>
      </c>
      <c r="H77" s="577" t="s">
        <v>4162</v>
      </c>
    </row>
    <row r="78" spans="1:8" s="200" customFormat="1" ht="24" customHeight="1" x14ac:dyDescent="0.2">
      <c r="A78" s="561">
        <f t="shared" si="6"/>
        <v>57</v>
      </c>
      <c r="B78" s="550" t="s">
        <v>4163</v>
      </c>
      <c r="C78" s="551">
        <v>0</v>
      </c>
      <c r="D78" s="551">
        <v>750</v>
      </c>
      <c r="E78" s="551">
        <v>750</v>
      </c>
      <c r="F78" s="224">
        <f t="shared" si="5"/>
        <v>100</v>
      </c>
      <c r="G78" s="236" t="s">
        <v>1072</v>
      </c>
      <c r="H78" s="255" t="s">
        <v>859</v>
      </c>
    </row>
    <row r="79" spans="1:8" s="200" customFormat="1" ht="24" customHeight="1" x14ac:dyDescent="0.2">
      <c r="A79" s="561">
        <f t="shared" si="6"/>
        <v>58</v>
      </c>
      <c r="B79" s="550" t="s">
        <v>4164</v>
      </c>
      <c r="C79" s="551">
        <v>0</v>
      </c>
      <c r="D79" s="551">
        <v>600</v>
      </c>
      <c r="E79" s="551">
        <v>600</v>
      </c>
      <c r="F79" s="224">
        <f t="shared" si="5"/>
        <v>100</v>
      </c>
      <c r="G79" s="236" t="s">
        <v>1072</v>
      </c>
      <c r="H79" s="567" t="s">
        <v>812</v>
      </c>
    </row>
    <row r="80" spans="1:8" s="200" customFormat="1" ht="57" customHeight="1" x14ac:dyDescent="0.2">
      <c r="A80" s="561">
        <f t="shared" si="6"/>
        <v>59</v>
      </c>
      <c r="B80" s="550" t="s">
        <v>4165</v>
      </c>
      <c r="C80" s="551">
        <v>0</v>
      </c>
      <c r="D80" s="551">
        <v>2000</v>
      </c>
      <c r="E80" s="551">
        <v>573.84219999999993</v>
      </c>
      <c r="F80" s="224">
        <f t="shared" si="5"/>
        <v>28.69211</v>
      </c>
      <c r="G80" s="236" t="s">
        <v>1062</v>
      </c>
      <c r="H80" s="577" t="s">
        <v>4166</v>
      </c>
    </row>
    <row r="81" spans="1:9" s="200" customFormat="1" ht="24" customHeight="1" x14ac:dyDescent="0.2">
      <c r="A81" s="561">
        <f t="shared" si="6"/>
        <v>60</v>
      </c>
      <c r="B81" s="550" t="s">
        <v>4167</v>
      </c>
      <c r="C81" s="551">
        <v>0</v>
      </c>
      <c r="D81" s="551">
        <v>800</v>
      </c>
      <c r="E81" s="551">
        <v>800</v>
      </c>
      <c r="F81" s="224">
        <f t="shared" si="5"/>
        <v>100</v>
      </c>
      <c r="G81" s="236" t="s">
        <v>1072</v>
      </c>
      <c r="H81" s="255" t="s">
        <v>812</v>
      </c>
    </row>
    <row r="82" spans="1:9" s="200" customFormat="1" ht="24" customHeight="1" x14ac:dyDescent="0.2">
      <c r="A82" s="561">
        <f t="shared" si="6"/>
        <v>61</v>
      </c>
      <c r="B82" s="550" t="s">
        <v>4168</v>
      </c>
      <c r="C82" s="551">
        <v>0</v>
      </c>
      <c r="D82" s="551">
        <v>500</v>
      </c>
      <c r="E82" s="551">
        <v>500</v>
      </c>
      <c r="F82" s="224">
        <f t="shared" si="5"/>
        <v>100</v>
      </c>
      <c r="G82" s="236" t="s">
        <v>1072</v>
      </c>
      <c r="H82" s="255" t="s">
        <v>812</v>
      </c>
    </row>
    <row r="83" spans="1:9" s="200" customFormat="1" ht="24" customHeight="1" x14ac:dyDescent="0.2">
      <c r="A83" s="561">
        <f t="shared" si="6"/>
        <v>62</v>
      </c>
      <c r="B83" s="550" t="s">
        <v>4169</v>
      </c>
      <c r="C83" s="551">
        <v>0</v>
      </c>
      <c r="D83" s="551">
        <v>540</v>
      </c>
      <c r="E83" s="551">
        <v>540</v>
      </c>
      <c r="F83" s="224">
        <f t="shared" si="5"/>
        <v>100</v>
      </c>
      <c r="G83" s="236" t="s">
        <v>1072</v>
      </c>
      <c r="H83" s="255" t="s">
        <v>812</v>
      </c>
    </row>
    <row r="84" spans="1:9" s="200" customFormat="1" ht="24" customHeight="1" x14ac:dyDescent="0.2">
      <c r="A84" s="561">
        <f t="shared" si="6"/>
        <v>63</v>
      </c>
      <c r="B84" s="550" t="s">
        <v>4170</v>
      </c>
      <c r="C84" s="551">
        <v>0</v>
      </c>
      <c r="D84" s="551">
        <v>2204.65</v>
      </c>
      <c r="E84" s="551">
        <v>2204.6454100000001</v>
      </c>
      <c r="F84" s="224">
        <f t="shared" si="5"/>
        <v>99.999791803687657</v>
      </c>
      <c r="G84" s="236" t="s">
        <v>1072</v>
      </c>
      <c r="H84" s="255" t="s">
        <v>812</v>
      </c>
    </row>
    <row r="85" spans="1:9" s="200" customFormat="1" ht="24" customHeight="1" x14ac:dyDescent="0.2">
      <c r="A85" s="561">
        <f t="shared" si="6"/>
        <v>64</v>
      </c>
      <c r="B85" s="550" t="s">
        <v>4171</v>
      </c>
      <c r="C85" s="551">
        <v>0</v>
      </c>
      <c r="D85" s="551">
        <v>6000</v>
      </c>
      <c r="E85" s="551">
        <v>6000</v>
      </c>
      <c r="F85" s="224">
        <f t="shared" si="5"/>
        <v>100</v>
      </c>
      <c r="G85" s="236" t="s">
        <v>1072</v>
      </c>
      <c r="H85" s="255" t="s">
        <v>812</v>
      </c>
    </row>
    <row r="86" spans="1:9" s="200" customFormat="1" ht="34.5" customHeight="1" x14ac:dyDescent="0.2">
      <c r="A86" s="561">
        <f t="shared" si="6"/>
        <v>65</v>
      </c>
      <c r="B86" s="550" t="s">
        <v>4172</v>
      </c>
      <c r="C86" s="551">
        <v>0</v>
      </c>
      <c r="D86" s="551">
        <v>2000</v>
      </c>
      <c r="E86" s="551">
        <v>2000</v>
      </c>
      <c r="F86" s="224">
        <f t="shared" si="5"/>
        <v>100</v>
      </c>
      <c r="G86" s="236" t="s">
        <v>1072</v>
      </c>
      <c r="H86" s="255" t="s">
        <v>812</v>
      </c>
    </row>
    <row r="87" spans="1:9" s="200" customFormat="1" ht="24" customHeight="1" x14ac:dyDescent="0.2">
      <c r="A87" s="561">
        <f t="shared" si="6"/>
        <v>66</v>
      </c>
      <c r="B87" s="550" t="s">
        <v>4173</v>
      </c>
      <c r="C87" s="551">
        <v>0</v>
      </c>
      <c r="D87" s="551">
        <v>2000</v>
      </c>
      <c r="E87" s="551">
        <v>2000</v>
      </c>
      <c r="F87" s="224">
        <f t="shared" si="5"/>
        <v>100</v>
      </c>
      <c r="G87" s="236" t="s">
        <v>1072</v>
      </c>
      <c r="H87" s="255" t="s">
        <v>812</v>
      </c>
    </row>
    <row r="88" spans="1:9" s="200" customFormat="1" ht="24" customHeight="1" x14ac:dyDescent="0.2">
      <c r="A88" s="561">
        <f t="shared" si="6"/>
        <v>67</v>
      </c>
      <c r="B88" s="550" t="s">
        <v>4174</v>
      </c>
      <c r="C88" s="551">
        <v>0</v>
      </c>
      <c r="D88" s="551">
        <v>700</v>
      </c>
      <c r="E88" s="551">
        <v>700</v>
      </c>
      <c r="F88" s="224">
        <f t="shared" si="5"/>
        <v>100</v>
      </c>
      <c r="G88" s="236" t="s">
        <v>1072</v>
      </c>
      <c r="H88" s="255" t="s">
        <v>812</v>
      </c>
    </row>
    <row r="89" spans="1:9" s="200" customFormat="1" ht="31.5" x14ac:dyDescent="0.2">
      <c r="A89" s="561">
        <f t="shared" si="6"/>
        <v>68</v>
      </c>
      <c r="B89" s="550" t="s">
        <v>4175</v>
      </c>
      <c r="C89" s="551">
        <v>0</v>
      </c>
      <c r="D89" s="551">
        <v>9000</v>
      </c>
      <c r="E89" s="551">
        <v>8999.8460200000009</v>
      </c>
      <c r="F89" s="224">
        <f t="shared" si="5"/>
        <v>99.99828911111112</v>
      </c>
      <c r="G89" s="236" t="s">
        <v>1072</v>
      </c>
      <c r="H89" s="255" t="s">
        <v>812</v>
      </c>
    </row>
    <row r="90" spans="1:9" s="200" customFormat="1" ht="24" customHeight="1" x14ac:dyDescent="0.2">
      <c r="A90" s="561">
        <f t="shared" si="6"/>
        <v>69</v>
      </c>
      <c r="B90" s="550" t="s">
        <v>4176</v>
      </c>
      <c r="C90" s="551">
        <v>0</v>
      </c>
      <c r="D90" s="551">
        <v>100</v>
      </c>
      <c r="E90" s="551">
        <v>100</v>
      </c>
      <c r="F90" s="224">
        <f t="shared" si="5"/>
        <v>100</v>
      </c>
      <c r="G90" s="236" t="s">
        <v>1072</v>
      </c>
      <c r="H90" s="255" t="s">
        <v>812</v>
      </c>
      <c r="I90" s="198"/>
    </row>
    <row r="91" spans="1:9" s="200" customFormat="1" ht="99" customHeight="1" x14ac:dyDescent="0.2">
      <c r="A91" s="561">
        <f t="shared" si="6"/>
        <v>70</v>
      </c>
      <c r="B91" s="550" t="s">
        <v>4177</v>
      </c>
      <c r="C91" s="551">
        <v>0</v>
      </c>
      <c r="D91" s="551">
        <v>1850</v>
      </c>
      <c r="E91" s="551">
        <v>0</v>
      </c>
      <c r="F91" s="224">
        <f t="shared" si="5"/>
        <v>0</v>
      </c>
      <c r="G91" s="237" t="s">
        <v>1062</v>
      </c>
      <c r="H91" s="567" t="s">
        <v>4178</v>
      </c>
    </row>
    <row r="92" spans="1:9" s="200" customFormat="1" ht="57" customHeight="1" x14ac:dyDescent="0.2">
      <c r="A92" s="561">
        <f t="shared" si="6"/>
        <v>71</v>
      </c>
      <c r="B92" s="550" t="s">
        <v>4179</v>
      </c>
      <c r="C92" s="551">
        <v>0</v>
      </c>
      <c r="D92" s="551">
        <v>500</v>
      </c>
      <c r="E92" s="551">
        <v>0</v>
      </c>
      <c r="F92" s="224">
        <f t="shared" si="5"/>
        <v>0</v>
      </c>
      <c r="G92" s="237" t="s">
        <v>1062</v>
      </c>
      <c r="H92" s="577" t="s">
        <v>4180</v>
      </c>
    </row>
    <row r="93" spans="1:9" s="200" customFormat="1" ht="45" customHeight="1" x14ac:dyDescent="0.2">
      <c r="A93" s="561">
        <f t="shared" si="6"/>
        <v>72</v>
      </c>
      <c r="B93" s="550" t="s">
        <v>4181</v>
      </c>
      <c r="C93" s="551">
        <v>0</v>
      </c>
      <c r="D93" s="551">
        <v>600</v>
      </c>
      <c r="E93" s="551">
        <v>296.45</v>
      </c>
      <c r="F93" s="224">
        <f t="shared" si="5"/>
        <v>49.408333333333331</v>
      </c>
      <c r="G93" s="236" t="s">
        <v>1062</v>
      </c>
      <c r="H93" s="577" t="s">
        <v>4182</v>
      </c>
    </row>
    <row r="94" spans="1:9" s="200" customFormat="1" ht="15" customHeight="1" x14ac:dyDescent="0.2">
      <c r="A94" s="561">
        <f t="shared" si="6"/>
        <v>73</v>
      </c>
      <c r="B94" s="550" t="s">
        <v>4183</v>
      </c>
      <c r="C94" s="551">
        <v>0</v>
      </c>
      <c r="D94" s="551">
        <v>899.26</v>
      </c>
      <c r="E94" s="551">
        <v>899.25369999999998</v>
      </c>
      <c r="F94" s="224">
        <f t="shared" si="5"/>
        <v>99.999299423970825</v>
      </c>
      <c r="G94" s="236" t="s">
        <v>1072</v>
      </c>
      <c r="H94" s="255" t="s">
        <v>812</v>
      </c>
    </row>
    <row r="95" spans="1:9" s="200" customFormat="1" ht="24" customHeight="1" x14ac:dyDescent="0.2">
      <c r="A95" s="561">
        <f t="shared" si="6"/>
        <v>74</v>
      </c>
      <c r="B95" s="550" t="s">
        <v>4184</v>
      </c>
      <c r="C95" s="551">
        <v>0</v>
      </c>
      <c r="D95" s="551">
        <v>571.12</v>
      </c>
      <c r="E95" s="551">
        <v>571.11394999999993</v>
      </c>
      <c r="F95" s="224">
        <f t="shared" si="5"/>
        <v>99.99894067796609</v>
      </c>
      <c r="G95" s="236" t="s">
        <v>1072</v>
      </c>
      <c r="H95" s="255" t="s">
        <v>812</v>
      </c>
    </row>
    <row r="96" spans="1:9" s="200" customFormat="1" ht="24" customHeight="1" x14ac:dyDescent="0.2">
      <c r="A96" s="561">
        <f t="shared" si="6"/>
        <v>75</v>
      </c>
      <c r="B96" s="550" t="s">
        <v>4185</v>
      </c>
      <c r="C96" s="551">
        <v>0</v>
      </c>
      <c r="D96" s="551">
        <v>520</v>
      </c>
      <c r="E96" s="551">
        <v>519.91876999999999</v>
      </c>
      <c r="F96" s="224">
        <f t="shared" si="5"/>
        <v>99.984378846153845</v>
      </c>
      <c r="G96" s="236" t="s">
        <v>1072</v>
      </c>
      <c r="H96" s="255" t="s">
        <v>812</v>
      </c>
    </row>
    <row r="97" spans="1:9" s="200" customFormat="1" ht="35.25" customHeight="1" x14ac:dyDescent="0.2">
      <c r="A97" s="561">
        <f t="shared" si="6"/>
        <v>76</v>
      </c>
      <c r="B97" s="550" t="s">
        <v>4186</v>
      </c>
      <c r="C97" s="551">
        <v>0</v>
      </c>
      <c r="D97" s="551">
        <v>2800</v>
      </c>
      <c r="E97" s="551">
        <v>2682.6861099999996</v>
      </c>
      <c r="F97" s="224">
        <f t="shared" si="5"/>
        <v>95.810218214285698</v>
      </c>
      <c r="G97" s="236" t="s">
        <v>1072</v>
      </c>
      <c r="H97" s="577" t="s">
        <v>4187</v>
      </c>
    </row>
    <row r="98" spans="1:9" s="200" customFormat="1" ht="42" x14ac:dyDescent="0.2">
      <c r="A98" s="561">
        <f t="shared" si="6"/>
        <v>77</v>
      </c>
      <c r="B98" s="550" t="s">
        <v>4188</v>
      </c>
      <c r="C98" s="551">
        <v>0</v>
      </c>
      <c r="D98" s="551">
        <v>1219.92</v>
      </c>
      <c r="E98" s="551">
        <v>1211.8974499999999</v>
      </c>
      <c r="F98" s="224">
        <f t="shared" si="5"/>
        <v>99.342370811200723</v>
      </c>
      <c r="G98" s="236" t="s">
        <v>1072</v>
      </c>
      <c r="H98" s="577" t="s">
        <v>4189</v>
      </c>
    </row>
    <row r="99" spans="1:9" s="200" customFormat="1" ht="24" customHeight="1" x14ac:dyDescent="0.2">
      <c r="A99" s="561">
        <f t="shared" si="6"/>
        <v>78</v>
      </c>
      <c r="B99" s="550" t="s">
        <v>889</v>
      </c>
      <c r="C99" s="551">
        <v>0</v>
      </c>
      <c r="D99" s="551">
        <v>1912.4</v>
      </c>
      <c r="E99" s="551">
        <v>1912.396</v>
      </c>
      <c r="F99" s="224">
        <f t="shared" si="5"/>
        <v>99.999790838736658</v>
      </c>
      <c r="G99" s="236" t="s">
        <v>1072</v>
      </c>
      <c r="H99" s="255" t="s">
        <v>812</v>
      </c>
    </row>
    <row r="100" spans="1:9" s="200" customFormat="1" ht="78" customHeight="1" x14ac:dyDescent="0.2">
      <c r="A100" s="561">
        <f t="shared" si="6"/>
        <v>79</v>
      </c>
      <c r="B100" s="550" t="s">
        <v>4190</v>
      </c>
      <c r="C100" s="551">
        <v>0</v>
      </c>
      <c r="D100" s="551">
        <v>685.81</v>
      </c>
      <c r="E100" s="551">
        <v>329.78687000000002</v>
      </c>
      <c r="F100" s="224">
        <f t="shared" si="5"/>
        <v>48.087206369110987</v>
      </c>
      <c r="G100" s="236" t="s">
        <v>1062</v>
      </c>
      <c r="H100" s="567" t="s">
        <v>4191</v>
      </c>
    </row>
    <row r="101" spans="1:9" s="200" customFormat="1" ht="24" customHeight="1" x14ac:dyDescent="0.2">
      <c r="A101" s="561">
        <f t="shared" si="6"/>
        <v>80</v>
      </c>
      <c r="B101" s="550" t="s">
        <v>4192</v>
      </c>
      <c r="C101" s="551">
        <v>0</v>
      </c>
      <c r="D101" s="551">
        <v>4900</v>
      </c>
      <c r="E101" s="551">
        <v>4900</v>
      </c>
      <c r="F101" s="224">
        <f t="shared" si="5"/>
        <v>100</v>
      </c>
      <c r="G101" s="236" t="s">
        <v>1072</v>
      </c>
      <c r="H101" s="255" t="s">
        <v>812</v>
      </c>
    </row>
    <row r="102" spans="1:9" s="200" customFormat="1" ht="63" x14ac:dyDescent="0.2">
      <c r="A102" s="561">
        <f t="shared" si="6"/>
        <v>81</v>
      </c>
      <c r="B102" s="550" t="s">
        <v>4193</v>
      </c>
      <c r="C102" s="551">
        <v>0</v>
      </c>
      <c r="D102" s="551">
        <v>532.4</v>
      </c>
      <c r="E102" s="551">
        <v>0</v>
      </c>
      <c r="F102" s="224">
        <f t="shared" si="5"/>
        <v>0</v>
      </c>
      <c r="G102" s="236" t="s">
        <v>1062</v>
      </c>
      <c r="H102" s="567" t="s">
        <v>4194</v>
      </c>
    </row>
    <row r="103" spans="1:9" s="200" customFormat="1" ht="45" customHeight="1" x14ac:dyDescent="0.2">
      <c r="A103" s="561">
        <f t="shared" si="6"/>
        <v>82</v>
      </c>
      <c r="B103" s="550" t="s">
        <v>4195</v>
      </c>
      <c r="C103" s="551">
        <v>0</v>
      </c>
      <c r="D103" s="551">
        <v>2000</v>
      </c>
      <c r="E103" s="551">
        <v>0</v>
      </c>
      <c r="F103" s="224">
        <f t="shared" si="5"/>
        <v>0</v>
      </c>
      <c r="G103" s="236" t="s">
        <v>1062</v>
      </c>
      <c r="H103" s="567" t="s">
        <v>4196</v>
      </c>
    </row>
    <row r="104" spans="1:9" s="200" customFormat="1" ht="52.5" x14ac:dyDescent="0.2">
      <c r="A104" s="561">
        <f t="shared" si="6"/>
        <v>83</v>
      </c>
      <c r="B104" s="550" t="s">
        <v>4197</v>
      </c>
      <c r="C104" s="551">
        <v>0</v>
      </c>
      <c r="D104" s="551">
        <v>400</v>
      </c>
      <c r="E104" s="551">
        <v>0</v>
      </c>
      <c r="F104" s="224">
        <f t="shared" si="5"/>
        <v>0</v>
      </c>
      <c r="G104" s="236" t="s">
        <v>1062</v>
      </c>
      <c r="H104" s="567" t="s">
        <v>4198</v>
      </c>
    </row>
    <row r="105" spans="1:9" s="200" customFormat="1" ht="24" customHeight="1" x14ac:dyDescent="0.2">
      <c r="A105" s="561">
        <f t="shared" si="6"/>
        <v>84</v>
      </c>
      <c r="B105" s="550" t="s">
        <v>4199</v>
      </c>
      <c r="C105" s="551">
        <v>0</v>
      </c>
      <c r="D105" s="551">
        <v>2400</v>
      </c>
      <c r="E105" s="551">
        <v>2400</v>
      </c>
      <c r="F105" s="224">
        <f t="shared" si="5"/>
        <v>100</v>
      </c>
      <c r="G105" s="236" t="s">
        <v>1072</v>
      </c>
      <c r="H105" s="255" t="s">
        <v>812</v>
      </c>
    </row>
    <row r="106" spans="1:9" s="200" customFormat="1" ht="45" customHeight="1" x14ac:dyDescent="0.2">
      <c r="A106" s="561">
        <f t="shared" si="6"/>
        <v>85</v>
      </c>
      <c r="B106" s="550" t="s">
        <v>4200</v>
      </c>
      <c r="C106" s="551">
        <v>0</v>
      </c>
      <c r="D106" s="551">
        <v>508.2</v>
      </c>
      <c r="E106" s="551">
        <v>0</v>
      </c>
      <c r="F106" s="224">
        <f t="shared" si="5"/>
        <v>0</v>
      </c>
      <c r="G106" s="236" t="s">
        <v>1062</v>
      </c>
      <c r="H106" s="567" t="s">
        <v>4201</v>
      </c>
    </row>
    <row r="107" spans="1:9" s="200" customFormat="1" ht="24" customHeight="1" x14ac:dyDescent="0.2">
      <c r="A107" s="561">
        <f t="shared" si="6"/>
        <v>86</v>
      </c>
      <c r="B107" s="550" t="s">
        <v>4202</v>
      </c>
      <c r="C107" s="551">
        <v>0</v>
      </c>
      <c r="D107" s="551">
        <v>6900</v>
      </c>
      <c r="E107" s="551">
        <v>6900</v>
      </c>
      <c r="F107" s="224">
        <f t="shared" si="5"/>
        <v>100</v>
      </c>
      <c r="G107" s="236" t="s">
        <v>1072</v>
      </c>
      <c r="H107" s="255" t="s">
        <v>812</v>
      </c>
    </row>
    <row r="108" spans="1:9" s="200" customFormat="1" ht="45" customHeight="1" x14ac:dyDescent="0.2">
      <c r="A108" s="561">
        <f t="shared" si="6"/>
        <v>87</v>
      </c>
      <c r="B108" s="550" t="s">
        <v>4203</v>
      </c>
      <c r="C108" s="551">
        <v>0</v>
      </c>
      <c r="D108" s="551">
        <v>5000</v>
      </c>
      <c r="E108" s="551">
        <v>1607.2727</v>
      </c>
      <c r="F108" s="224">
        <f t="shared" si="5"/>
        <v>32.145454000000001</v>
      </c>
      <c r="G108" s="236" t="s">
        <v>1062</v>
      </c>
      <c r="H108" s="567" t="s">
        <v>4201</v>
      </c>
    </row>
    <row r="109" spans="1:9" s="200" customFormat="1" ht="45" customHeight="1" x14ac:dyDescent="0.2">
      <c r="A109" s="561">
        <f t="shared" si="6"/>
        <v>88</v>
      </c>
      <c r="B109" s="550" t="s">
        <v>4204</v>
      </c>
      <c r="C109" s="551">
        <v>0</v>
      </c>
      <c r="D109" s="551">
        <v>6000</v>
      </c>
      <c r="E109" s="551">
        <v>216.59</v>
      </c>
      <c r="F109" s="224">
        <f t="shared" si="5"/>
        <v>3.6098333333333334</v>
      </c>
      <c r="G109" s="236" t="s">
        <v>1062</v>
      </c>
      <c r="H109" s="567" t="s">
        <v>4201</v>
      </c>
    </row>
    <row r="110" spans="1:9" s="200" customFormat="1" ht="45" customHeight="1" x14ac:dyDescent="0.2">
      <c r="A110" s="561">
        <f t="shared" si="6"/>
        <v>89</v>
      </c>
      <c r="B110" s="550" t="s">
        <v>4205</v>
      </c>
      <c r="C110" s="551">
        <v>0</v>
      </c>
      <c r="D110" s="551">
        <v>1621.4</v>
      </c>
      <c r="E110" s="551">
        <v>0</v>
      </c>
      <c r="F110" s="224">
        <f t="shared" si="5"/>
        <v>0</v>
      </c>
      <c r="G110" s="236" t="s">
        <v>1062</v>
      </c>
      <c r="H110" s="567" t="s">
        <v>4201</v>
      </c>
    </row>
    <row r="111" spans="1:9" s="200" customFormat="1" ht="45" customHeight="1" x14ac:dyDescent="0.2">
      <c r="A111" s="561">
        <f t="shared" si="6"/>
        <v>90</v>
      </c>
      <c r="B111" s="550" t="s">
        <v>4206</v>
      </c>
      <c r="C111" s="551">
        <v>0</v>
      </c>
      <c r="D111" s="551">
        <v>2500</v>
      </c>
      <c r="E111" s="551">
        <v>0</v>
      </c>
      <c r="F111" s="224">
        <f t="shared" si="5"/>
        <v>0</v>
      </c>
      <c r="G111" s="236" t="s">
        <v>1062</v>
      </c>
      <c r="H111" s="567" t="s">
        <v>4201</v>
      </c>
      <c r="I111" s="198"/>
    </row>
    <row r="112" spans="1:9" s="200" customFormat="1" ht="45" customHeight="1" x14ac:dyDescent="0.2">
      <c r="A112" s="561">
        <f t="shared" si="6"/>
        <v>91</v>
      </c>
      <c r="B112" s="550" t="s">
        <v>4207</v>
      </c>
      <c r="C112" s="551">
        <v>0</v>
      </c>
      <c r="D112" s="551">
        <v>4000</v>
      </c>
      <c r="E112" s="551">
        <v>0</v>
      </c>
      <c r="F112" s="224">
        <f t="shared" si="5"/>
        <v>0</v>
      </c>
      <c r="G112" s="236" t="s">
        <v>1062</v>
      </c>
      <c r="H112" s="567" t="s">
        <v>4208</v>
      </c>
    </row>
    <row r="113" spans="1:8" s="200" customFormat="1" ht="101.25" customHeight="1" x14ac:dyDescent="0.2">
      <c r="A113" s="561">
        <f t="shared" si="6"/>
        <v>92</v>
      </c>
      <c r="B113" s="550" t="s">
        <v>890</v>
      </c>
      <c r="C113" s="551">
        <v>20000</v>
      </c>
      <c r="D113" s="551">
        <v>3630.19</v>
      </c>
      <c r="E113" s="551">
        <v>1303.1704999999999</v>
      </c>
      <c r="F113" s="224">
        <f t="shared" si="5"/>
        <v>35.898134808370905</v>
      </c>
      <c r="G113" s="236" t="s">
        <v>1062</v>
      </c>
      <c r="H113" s="567" t="s">
        <v>4209</v>
      </c>
    </row>
    <row r="114" spans="1:8" s="200" customFormat="1" ht="24" customHeight="1" x14ac:dyDescent="0.2">
      <c r="A114" s="561">
        <f t="shared" si="6"/>
        <v>93</v>
      </c>
      <c r="B114" s="550" t="s">
        <v>891</v>
      </c>
      <c r="C114" s="551">
        <v>0</v>
      </c>
      <c r="D114" s="551">
        <v>2390</v>
      </c>
      <c r="E114" s="551">
        <v>2390</v>
      </c>
      <c r="F114" s="224">
        <f t="shared" si="5"/>
        <v>100</v>
      </c>
      <c r="G114" s="236" t="s">
        <v>1072</v>
      </c>
      <c r="H114" s="255" t="s">
        <v>812</v>
      </c>
    </row>
    <row r="115" spans="1:8" s="200" customFormat="1" ht="15" customHeight="1" x14ac:dyDescent="0.2">
      <c r="A115" s="561">
        <f t="shared" si="6"/>
        <v>94</v>
      </c>
      <c r="B115" s="550" t="s">
        <v>892</v>
      </c>
      <c r="C115" s="551">
        <v>0</v>
      </c>
      <c r="D115" s="551">
        <v>3050.08</v>
      </c>
      <c r="E115" s="551">
        <v>3050.08</v>
      </c>
      <c r="F115" s="224">
        <f t="shared" si="5"/>
        <v>100</v>
      </c>
      <c r="G115" s="236" t="s">
        <v>1072</v>
      </c>
      <c r="H115" s="255" t="s">
        <v>812</v>
      </c>
    </row>
    <row r="116" spans="1:8" s="200" customFormat="1" ht="57" customHeight="1" x14ac:dyDescent="0.2">
      <c r="A116" s="561">
        <f t="shared" si="6"/>
        <v>95</v>
      </c>
      <c r="B116" s="550" t="s">
        <v>893</v>
      </c>
      <c r="C116" s="551">
        <v>16794</v>
      </c>
      <c r="D116" s="551">
        <v>61054.239999999998</v>
      </c>
      <c r="E116" s="551">
        <v>42203.663640000006</v>
      </c>
      <c r="F116" s="224">
        <f t="shared" si="5"/>
        <v>69.124869362062341</v>
      </c>
      <c r="G116" s="236" t="s">
        <v>1062</v>
      </c>
      <c r="H116" s="567" t="s">
        <v>4210</v>
      </c>
    </row>
    <row r="117" spans="1:8" s="200" customFormat="1" ht="99" customHeight="1" x14ac:dyDescent="0.2">
      <c r="A117" s="561">
        <f t="shared" si="6"/>
        <v>96</v>
      </c>
      <c r="B117" s="550" t="s">
        <v>895</v>
      </c>
      <c r="C117" s="551">
        <v>0</v>
      </c>
      <c r="D117" s="551">
        <v>6251.33</v>
      </c>
      <c r="E117" s="551">
        <v>4020.6</v>
      </c>
      <c r="F117" s="224">
        <f t="shared" si="5"/>
        <v>64.315913573591544</v>
      </c>
      <c r="G117" s="236" t="s">
        <v>1062</v>
      </c>
      <c r="H117" s="577" t="s">
        <v>4211</v>
      </c>
    </row>
    <row r="118" spans="1:8" s="200" customFormat="1" ht="84" x14ac:dyDescent="0.2">
      <c r="A118" s="561">
        <f t="shared" si="6"/>
        <v>97</v>
      </c>
      <c r="B118" s="550" t="s">
        <v>1308</v>
      </c>
      <c r="C118" s="551">
        <v>0</v>
      </c>
      <c r="D118" s="551">
        <v>3743.13</v>
      </c>
      <c r="E118" s="551">
        <v>3579.7982900000002</v>
      </c>
      <c r="F118" s="224">
        <f t="shared" si="5"/>
        <v>95.636493789956532</v>
      </c>
      <c r="G118" s="236" t="s">
        <v>1062</v>
      </c>
      <c r="H118" s="567" t="s">
        <v>4212</v>
      </c>
    </row>
    <row r="119" spans="1:8" s="200" customFormat="1" ht="24" customHeight="1" x14ac:dyDescent="0.2">
      <c r="A119" s="561">
        <f t="shared" si="6"/>
        <v>98</v>
      </c>
      <c r="B119" s="550" t="s">
        <v>896</v>
      </c>
      <c r="C119" s="551">
        <v>0</v>
      </c>
      <c r="D119" s="551">
        <v>3653.23</v>
      </c>
      <c r="E119" s="551">
        <v>3653.2289999999998</v>
      </c>
      <c r="F119" s="224">
        <f t="shared" si="5"/>
        <v>99.999972626962986</v>
      </c>
      <c r="G119" s="236" t="s">
        <v>1072</v>
      </c>
      <c r="H119" s="255" t="s">
        <v>812</v>
      </c>
    </row>
    <row r="120" spans="1:8" s="200" customFormat="1" ht="73.5" x14ac:dyDescent="0.2">
      <c r="A120" s="561">
        <f t="shared" si="6"/>
        <v>99</v>
      </c>
      <c r="B120" s="550" t="s">
        <v>897</v>
      </c>
      <c r="C120" s="551">
        <v>79000</v>
      </c>
      <c r="D120" s="551">
        <v>68000</v>
      </c>
      <c r="E120" s="551">
        <v>65601.735790000006</v>
      </c>
      <c r="F120" s="224">
        <f t="shared" si="5"/>
        <v>96.473140867647061</v>
      </c>
      <c r="G120" s="236" t="s">
        <v>1062</v>
      </c>
      <c r="H120" s="567" t="s">
        <v>4213</v>
      </c>
    </row>
    <row r="121" spans="1:8" s="200" customFormat="1" ht="45" customHeight="1" x14ac:dyDescent="0.2">
      <c r="A121" s="561">
        <f t="shared" si="6"/>
        <v>100</v>
      </c>
      <c r="B121" s="550" t="s">
        <v>1309</v>
      </c>
      <c r="C121" s="551">
        <v>5500</v>
      </c>
      <c r="D121" s="551">
        <v>0</v>
      </c>
      <c r="E121" s="551">
        <v>0</v>
      </c>
      <c r="F121" s="224" t="s">
        <v>188</v>
      </c>
      <c r="G121" s="236" t="s">
        <v>1062</v>
      </c>
      <c r="H121" s="577" t="s">
        <v>4214</v>
      </c>
    </row>
    <row r="122" spans="1:8" s="200" customFormat="1" ht="126" x14ac:dyDescent="0.2">
      <c r="A122" s="561">
        <f t="shared" si="6"/>
        <v>101</v>
      </c>
      <c r="B122" s="550" t="s">
        <v>898</v>
      </c>
      <c r="C122" s="551">
        <v>15000</v>
      </c>
      <c r="D122" s="551">
        <v>197</v>
      </c>
      <c r="E122" s="551">
        <v>0</v>
      </c>
      <c r="F122" s="224">
        <f t="shared" si="5"/>
        <v>0</v>
      </c>
      <c r="G122" s="236" t="s">
        <v>1062</v>
      </c>
      <c r="H122" s="603" t="s">
        <v>4215</v>
      </c>
    </row>
    <row r="123" spans="1:8" s="200" customFormat="1" ht="232.5" customHeight="1" x14ac:dyDescent="0.2">
      <c r="A123" s="561">
        <f t="shared" si="6"/>
        <v>102</v>
      </c>
      <c r="B123" s="550" t="s">
        <v>899</v>
      </c>
      <c r="C123" s="551">
        <v>45125</v>
      </c>
      <c r="D123" s="551">
        <v>73999.11</v>
      </c>
      <c r="E123" s="551">
        <v>49001.145640000002</v>
      </c>
      <c r="F123" s="224">
        <f t="shared" si="5"/>
        <v>66.218560790798705</v>
      </c>
      <c r="G123" s="236" t="s">
        <v>1062</v>
      </c>
      <c r="H123" s="577" t="s">
        <v>4216</v>
      </c>
    </row>
    <row r="124" spans="1:8" s="200" customFormat="1" ht="34.5" customHeight="1" x14ac:dyDescent="0.2">
      <c r="A124" s="561">
        <f t="shared" si="6"/>
        <v>103</v>
      </c>
      <c r="B124" s="550" t="s">
        <v>900</v>
      </c>
      <c r="C124" s="551">
        <v>0</v>
      </c>
      <c r="D124" s="551">
        <v>2891.39</v>
      </c>
      <c r="E124" s="551">
        <v>2891.3853799999997</v>
      </c>
      <c r="F124" s="224">
        <f t="shared" si="5"/>
        <v>99.999840215259781</v>
      </c>
      <c r="G124" s="236" t="s">
        <v>1072</v>
      </c>
      <c r="H124" s="255" t="s">
        <v>812</v>
      </c>
    </row>
    <row r="125" spans="1:8" s="200" customFormat="1" ht="73.5" x14ac:dyDescent="0.2">
      <c r="A125" s="561">
        <f t="shared" si="6"/>
        <v>104</v>
      </c>
      <c r="B125" s="550" t="s">
        <v>901</v>
      </c>
      <c r="C125" s="551">
        <v>7000</v>
      </c>
      <c r="D125" s="551">
        <v>1021.24</v>
      </c>
      <c r="E125" s="551">
        <v>312.54300000000001</v>
      </c>
      <c r="F125" s="224">
        <f t="shared" si="5"/>
        <v>30.604265402843602</v>
      </c>
      <c r="G125" s="236" t="s">
        <v>1062</v>
      </c>
      <c r="H125" s="567" t="s">
        <v>4217</v>
      </c>
    </row>
    <row r="126" spans="1:8" s="200" customFormat="1" ht="57" customHeight="1" x14ac:dyDescent="0.2">
      <c r="A126" s="561">
        <f t="shared" si="6"/>
        <v>105</v>
      </c>
      <c r="B126" s="550" t="s">
        <v>902</v>
      </c>
      <c r="C126" s="551">
        <v>46500</v>
      </c>
      <c r="D126" s="551">
        <v>46500</v>
      </c>
      <c r="E126" s="551">
        <v>34932.221600000004</v>
      </c>
      <c r="F126" s="224">
        <f t="shared" si="5"/>
        <v>75.123057204301077</v>
      </c>
      <c r="G126" s="236" t="s">
        <v>1062</v>
      </c>
      <c r="H126" s="567" t="s">
        <v>4218</v>
      </c>
    </row>
    <row r="127" spans="1:8" s="200" customFormat="1" ht="120.75" customHeight="1" x14ac:dyDescent="0.2">
      <c r="A127" s="561">
        <f t="shared" si="6"/>
        <v>106</v>
      </c>
      <c r="B127" s="550" t="s">
        <v>2504</v>
      </c>
      <c r="C127" s="551">
        <v>25000</v>
      </c>
      <c r="D127" s="551">
        <v>51867.49</v>
      </c>
      <c r="E127" s="551">
        <v>48973.485000000001</v>
      </c>
      <c r="F127" s="224">
        <f t="shared" si="5"/>
        <v>94.420387414158654</v>
      </c>
      <c r="G127" s="236" t="s">
        <v>1062</v>
      </c>
      <c r="H127" s="577" t="s">
        <v>4219</v>
      </c>
    </row>
    <row r="128" spans="1:8" s="200" customFormat="1" ht="24" customHeight="1" x14ac:dyDescent="0.2">
      <c r="A128" s="561">
        <f t="shared" si="6"/>
        <v>107</v>
      </c>
      <c r="B128" s="550" t="s">
        <v>903</v>
      </c>
      <c r="C128" s="551">
        <v>0</v>
      </c>
      <c r="D128" s="551">
        <v>5886.26</v>
      </c>
      <c r="E128" s="551">
        <v>5886.26</v>
      </c>
      <c r="F128" s="224">
        <f t="shared" si="5"/>
        <v>100</v>
      </c>
      <c r="G128" s="236" t="s">
        <v>1072</v>
      </c>
      <c r="H128" s="255" t="s">
        <v>812</v>
      </c>
    </row>
    <row r="129" spans="1:9" s="200" customFormat="1" ht="57" customHeight="1" x14ac:dyDescent="0.2">
      <c r="A129" s="561">
        <f t="shared" si="6"/>
        <v>108</v>
      </c>
      <c r="B129" s="550" t="s">
        <v>1310</v>
      </c>
      <c r="C129" s="551">
        <v>11000</v>
      </c>
      <c r="D129" s="551">
        <v>12200</v>
      </c>
      <c r="E129" s="551">
        <v>762.3</v>
      </c>
      <c r="F129" s="224">
        <f t="shared" si="5"/>
        <v>6.2483606557377041</v>
      </c>
      <c r="G129" s="236" t="s">
        <v>1062</v>
      </c>
      <c r="H129" s="567" t="s">
        <v>4220</v>
      </c>
      <c r="I129" s="198"/>
    </row>
    <row r="130" spans="1:9" s="200" customFormat="1" ht="24" customHeight="1" x14ac:dyDescent="0.2">
      <c r="A130" s="561">
        <f t="shared" si="6"/>
        <v>109</v>
      </c>
      <c r="B130" s="550" t="s">
        <v>904</v>
      </c>
      <c r="C130" s="551">
        <v>0</v>
      </c>
      <c r="D130" s="551">
        <v>443.53</v>
      </c>
      <c r="E130" s="551">
        <v>443.52249999999998</v>
      </c>
      <c r="F130" s="224">
        <f t="shared" si="5"/>
        <v>99.998309020810311</v>
      </c>
      <c r="G130" s="237" t="s">
        <v>1072</v>
      </c>
      <c r="H130" s="255" t="s">
        <v>812</v>
      </c>
    </row>
    <row r="131" spans="1:9" s="200" customFormat="1" ht="24" customHeight="1" x14ac:dyDescent="0.2">
      <c r="A131" s="561">
        <f t="shared" si="6"/>
        <v>110</v>
      </c>
      <c r="B131" s="550" t="s">
        <v>1311</v>
      </c>
      <c r="C131" s="551">
        <v>0</v>
      </c>
      <c r="D131" s="551">
        <v>600.07000000000005</v>
      </c>
      <c r="E131" s="551">
        <v>600.06804</v>
      </c>
      <c r="F131" s="224">
        <f t="shared" si="5"/>
        <v>99.999673371439997</v>
      </c>
      <c r="G131" s="237" t="s">
        <v>1072</v>
      </c>
      <c r="H131" s="255" t="s">
        <v>812</v>
      </c>
    </row>
    <row r="132" spans="1:9" s="200" customFormat="1" ht="24" customHeight="1" x14ac:dyDescent="0.2">
      <c r="A132" s="561">
        <f t="shared" si="6"/>
        <v>111</v>
      </c>
      <c r="B132" s="550" t="s">
        <v>905</v>
      </c>
      <c r="C132" s="551">
        <v>0</v>
      </c>
      <c r="D132" s="551">
        <v>617.27</v>
      </c>
      <c r="E132" s="551">
        <v>617.26922000000002</v>
      </c>
      <c r="F132" s="224">
        <f t="shared" si="5"/>
        <v>99.999873637144205</v>
      </c>
      <c r="G132" s="236" t="s">
        <v>1072</v>
      </c>
      <c r="H132" s="255" t="s">
        <v>812</v>
      </c>
    </row>
    <row r="133" spans="1:9" s="200" customFormat="1" ht="67.5" customHeight="1" x14ac:dyDescent="0.2">
      <c r="A133" s="561">
        <f t="shared" si="6"/>
        <v>112</v>
      </c>
      <c r="B133" s="550" t="s">
        <v>4221</v>
      </c>
      <c r="C133" s="551">
        <v>6000</v>
      </c>
      <c r="D133" s="551">
        <v>6000</v>
      </c>
      <c r="E133" s="551">
        <v>372.98250000000002</v>
      </c>
      <c r="F133" s="224">
        <f t="shared" si="5"/>
        <v>6.2163750000000002</v>
      </c>
      <c r="G133" s="236" t="s">
        <v>1062</v>
      </c>
      <c r="H133" s="567" t="s">
        <v>4222</v>
      </c>
    </row>
    <row r="134" spans="1:9" s="200" customFormat="1" ht="57" customHeight="1" x14ac:dyDescent="0.2">
      <c r="A134" s="561">
        <f t="shared" si="6"/>
        <v>113</v>
      </c>
      <c r="B134" s="550" t="s">
        <v>4223</v>
      </c>
      <c r="C134" s="551">
        <v>35500</v>
      </c>
      <c r="D134" s="551">
        <v>24500</v>
      </c>
      <c r="E134" s="551">
        <v>2454.6101899999999</v>
      </c>
      <c r="F134" s="224">
        <f t="shared" ref="F134:F140" si="7">E134/D134*100</f>
        <v>10.018817102040815</v>
      </c>
      <c r="G134" s="236" t="s">
        <v>1062</v>
      </c>
      <c r="H134" s="567" t="s">
        <v>4224</v>
      </c>
    </row>
    <row r="135" spans="1:9" s="200" customFormat="1" ht="24" customHeight="1" x14ac:dyDescent="0.2">
      <c r="A135" s="561">
        <f t="shared" ref="A135:A139" si="8">A134+1</f>
        <v>114</v>
      </c>
      <c r="B135" s="550" t="s">
        <v>4225</v>
      </c>
      <c r="C135" s="551">
        <v>13561</v>
      </c>
      <c r="D135" s="551">
        <v>13561</v>
      </c>
      <c r="E135" s="551">
        <v>13561</v>
      </c>
      <c r="F135" s="224">
        <f t="shared" si="7"/>
        <v>100</v>
      </c>
      <c r="G135" s="236" t="s">
        <v>1072</v>
      </c>
      <c r="H135" s="255" t="s">
        <v>812</v>
      </c>
    </row>
    <row r="136" spans="1:9" s="200" customFormat="1" ht="67.5" customHeight="1" x14ac:dyDescent="0.2">
      <c r="A136" s="561">
        <f t="shared" si="8"/>
        <v>115</v>
      </c>
      <c r="B136" s="550" t="s">
        <v>4226</v>
      </c>
      <c r="C136" s="551">
        <v>240</v>
      </c>
      <c r="D136" s="551">
        <v>240</v>
      </c>
      <c r="E136" s="551">
        <v>232.32</v>
      </c>
      <c r="F136" s="224">
        <f t="shared" si="7"/>
        <v>96.8</v>
      </c>
      <c r="G136" s="236" t="s">
        <v>1062</v>
      </c>
      <c r="H136" s="567" t="s">
        <v>4227</v>
      </c>
    </row>
    <row r="137" spans="1:9" s="200" customFormat="1" ht="57" customHeight="1" x14ac:dyDescent="0.2">
      <c r="A137" s="561">
        <f t="shared" si="8"/>
        <v>116</v>
      </c>
      <c r="B137" s="550" t="s">
        <v>4228</v>
      </c>
      <c r="C137" s="551">
        <v>380</v>
      </c>
      <c r="D137" s="551">
        <v>380</v>
      </c>
      <c r="E137" s="551">
        <v>0</v>
      </c>
      <c r="F137" s="224">
        <f t="shared" si="7"/>
        <v>0</v>
      </c>
      <c r="G137" s="236" t="s">
        <v>1062</v>
      </c>
      <c r="H137" s="567" t="s">
        <v>4229</v>
      </c>
    </row>
    <row r="138" spans="1:9" s="200" customFormat="1" ht="57" customHeight="1" x14ac:dyDescent="0.2">
      <c r="A138" s="561">
        <f t="shared" si="8"/>
        <v>117</v>
      </c>
      <c r="B138" s="550" t="s">
        <v>4230</v>
      </c>
      <c r="C138" s="551">
        <v>600</v>
      </c>
      <c r="D138" s="551">
        <v>30600</v>
      </c>
      <c r="E138" s="551">
        <v>8358.3647700000001</v>
      </c>
      <c r="F138" s="224">
        <f t="shared" si="7"/>
        <v>27.314917549019608</v>
      </c>
      <c r="G138" s="236" t="s">
        <v>1062</v>
      </c>
      <c r="H138" s="567" t="s">
        <v>4231</v>
      </c>
    </row>
    <row r="139" spans="1:9" s="200" customFormat="1" ht="24" customHeight="1" x14ac:dyDescent="0.2">
      <c r="A139" s="561">
        <f t="shared" si="8"/>
        <v>118</v>
      </c>
      <c r="B139" s="550" t="s">
        <v>4232</v>
      </c>
      <c r="C139" s="551">
        <v>4500</v>
      </c>
      <c r="D139" s="551">
        <v>4500</v>
      </c>
      <c r="E139" s="551">
        <v>4500</v>
      </c>
      <c r="F139" s="224">
        <f t="shared" si="7"/>
        <v>100</v>
      </c>
      <c r="G139" s="236" t="s">
        <v>1072</v>
      </c>
      <c r="H139" s="255" t="s">
        <v>812</v>
      </c>
    </row>
    <row r="140" spans="1:9" s="200" customFormat="1" ht="13.5" customHeight="1" thickBot="1" x14ac:dyDescent="0.25">
      <c r="A140" s="1095" t="s">
        <v>429</v>
      </c>
      <c r="B140" s="1096"/>
      <c r="C140" s="226">
        <f>SUM(C70:C139)</f>
        <v>331700</v>
      </c>
      <c r="D140" s="238">
        <f>SUM(D70:D139)</f>
        <v>545706.33000000007</v>
      </c>
      <c r="E140" s="238">
        <f>SUM(E70:E139)</f>
        <v>384079.13841999992</v>
      </c>
      <c r="F140" s="239">
        <f t="shared" si="7"/>
        <v>70.38202001798291</v>
      </c>
      <c r="G140" s="228"/>
      <c r="H140" s="240"/>
    </row>
    <row r="141" spans="1:9" ht="18" customHeight="1" thickBot="1" x14ac:dyDescent="0.2">
      <c r="A141" s="249" t="s">
        <v>1053</v>
      </c>
      <c r="B141" s="217"/>
      <c r="C141" s="218"/>
      <c r="D141" s="218"/>
      <c r="E141" s="219"/>
      <c r="F141" s="220"/>
      <c r="G141" s="221"/>
      <c r="H141" s="264"/>
    </row>
    <row r="142" spans="1:9" s="200" customFormat="1" ht="94.5" x14ac:dyDescent="0.2">
      <c r="A142" s="250">
        <f>A139+1</f>
        <v>119</v>
      </c>
      <c r="B142" s="550" t="s">
        <v>1312</v>
      </c>
      <c r="C142" s="551">
        <v>0</v>
      </c>
      <c r="D142" s="551">
        <v>8169.6</v>
      </c>
      <c r="E142" s="551">
        <v>0</v>
      </c>
      <c r="F142" s="224">
        <f t="shared" ref="F142:F152" si="9">E142/D142*100</f>
        <v>0</v>
      </c>
      <c r="G142" s="564" t="s">
        <v>1062</v>
      </c>
      <c r="H142" s="591" t="s">
        <v>4233</v>
      </c>
    </row>
    <row r="143" spans="1:9" s="200" customFormat="1" ht="120" customHeight="1" x14ac:dyDescent="0.2">
      <c r="A143" s="561">
        <f t="shared" ref="A143:A151" si="10">A142+1</f>
        <v>120</v>
      </c>
      <c r="B143" s="550" t="s">
        <v>977</v>
      </c>
      <c r="C143" s="551">
        <v>55500</v>
      </c>
      <c r="D143" s="551">
        <v>80048.510000000024</v>
      </c>
      <c r="E143" s="551">
        <v>79640.047460000002</v>
      </c>
      <c r="F143" s="224">
        <f t="shared" si="9"/>
        <v>99.489731239219793</v>
      </c>
      <c r="G143" s="236" t="s">
        <v>1062</v>
      </c>
      <c r="H143" s="592" t="s">
        <v>4234</v>
      </c>
    </row>
    <row r="144" spans="1:9" s="200" customFormat="1" ht="90" customHeight="1" x14ac:dyDescent="0.2">
      <c r="A144" s="561">
        <f t="shared" si="10"/>
        <v>121</v>
      </c>
      <c r="B144" s="550" t="s">
        <v>978</v>
      </c>
      <c r="C144" s="551">
        <v>1844</v>
      </c>
      <c r="D144" s="551">
        <v>1844</v>
      </c>
      <c r="E144" s="551">
        <v>108.9</v>
      </c>
      <c r="F144" s="224">
        <f t="shared" si="9"/>
        <v>5.9056399132321049</v>
      </c>
      <c r="G144" s="236" t="s">
        <v>1062</v>
      </c>
      <c r="H144" s="577" t="s">
        <v>4235</v>
      </c>
    </row>
    <row r="145" spans="1:11" s="200" customFormat="1" ht="24" customHeight="1" x14ac:dyDescent="0.2">
      <c r="A145" s="561">
        <f t="shared" si="10"/>
        <v>122</v>
      </c>
      <c r="B145" s="550" t="s">
        <v>1313</v>
      </c>
      <c r="C145" s="551">
        <v>0</v>
      </c>
      <c r="D145" s="551">
        <v>66902.820000000007</v>
      </c>
      <c r="E145" s="551">
        <v>66902.799159999995</v>
      </c>
      <c r="F145" s="224">
        <f t="shared" si="9"/>
        <v>99.999968850341418</v>
      </c>
      <c r="G145" s="236" t="s">
        <v>1072</v>
      </c>
      <c r="H145" s="255" t="s">
        <v>812</v>
      </c>
    </row>
    <row r="146" spans="1:11" s="200" customFormat="1" ht="67.5" customHeight="1" x14ac:dyDescent="0.2">
      <c r="A146" s="561">
        <f t="shared" si="10"/>
        <v>123</v>
      </c>
      <c r="B146" s="550" t="s">
        <v>1314</v>
      </c>
      <c r="C146" s="551">
        <v>5141</v>
      </c>
      <c r="D146" s="551">
        <v>5141</v>
      </c>
      <c r="E146" s="551">
        <v>4518.1805700000004</v>
      </c>
      <c r="F146" s="224">
        <f t="shared" si="9"/>
        <v>87.885247422680422</v>
      </c>
      <c r="G146" s="236" t="s">
        <v>1062</v>
      </c>
      <c r="H146" s="577" t="s">
        <v>4236</v>
      </c>
    </row>
    <row r="147" spans="1:11" s="200" customFormat="1" ht="110.25" customHeight="1" x14ac:dyDescent="0.2">
      <c r="A147" s="561">
        <f t="shared" si="10"/>
        <v>124</v>
      </c>
      <c r="B147" s="550" t="s">
        <v>1315</v>
      </c>
      <c r="C147" s="551">
        <v>6393</v>
      </c>
      <c r="D147" s="551">
        <v>65388.789999999994</v>
      </c>
      <c r="E147" s="551">
        <v>63133.167160000005</v>
      </c>
      <c r="F147" s="224">
        <f t="shared" si="9"/>
        <v>96.550444135760898</v>
      </c>
      <c r="G147" s="236" t="s">
        <v>1062</v>
      </c>
      <c r="H147" s="577" t="s">
        <v>4237</v>
      </c>
    </row>
    <row r="148" spans="1:11" s="200" customFormat="1" ht="78" customHeight="1" x14ac:dyDescent="0.2">
      <c r="A148" s="561">
        <f t="shared" si="10"/>
        <v>125</v>
      </c>
      <c r="B148" s="550" t="s">
        <v>4238</v>
      </c>
      <c r="C148" s="551">
        <v>5185</v>
      </c>
      <c r="D148" s="551">
        <v>5185</v>
      </c>
      <c r="E148" s="551">
        <v>1543.8966899999998</v>
      </c>
      <c r="F148" s="224">
        <f t="shared" si="9"/>
        <v>29.776213886210218</v>
      </c>
      <c r="G148" s="236" t="s">
        <v>1062</v>
      </c>
      <c r="H148" s="577" t="s">
        <v>4239</v>
      </c>
    </row>
    <row r="149" spans="1:11" s="200" customFormat="1" ht="63" x14ac:dyDescent="0.2">
      <c r="A149" s="561">
        <f t="shared" si="10"/>
        <v>126</v>
      </c>
      <c r="B149" s="550" t="s">
        <v>4240</v>
      </c>
      <c r="C149" s="551">
        <v>0</v>
      </c>
      <c r="D149" s="551">
        <v>1900</v>
      </c>
      <c r="E149" s="551">
        <v>1509.2715800000001</v>
      </c>
      <c r="F149" s="224">
        <f t="shared" si="9"/>
        <v>79.435346315789474</v>
      </c>
      <c r="G149" s="236" t="s">
        <v>1062</v>
      </c>
      <c r="H149" s="577" t="s">
        <v>4241</v>
      </c>
    </row>
    <row r="150" spans="1:11" s="200" customFormat="1" ht="73.5" x14ac:dyDescent="0.2">
      <c r="A150" s="561">
        <f t="shared" si="10"/>
        <v>127</v>
      </c>
      <c r="B150" s="550" t="s">
        <v>4242</v>
      </c>
      <c r="C150" s="551">
        <v>0</v>
      </c>
      <c r="D150" s="551">
        <v>3479.7999999999997</v>
      </c>
      <c r="E150" s="551">
        <v>3145.6666699999996</v>
      </c>
      <c r="F150" s="224">
        <f t="shared" si="9"/>
        <v>90.397915684809476</v>
      </c>
      <c r="G150" s="236" t="s">
        <v>1062</v>
      </c>
      <c r="H150" s="577" t="s">
        <v>4243</v>
      </c>
    </row>
    <row r="151" spans="1:11" s="200" customFormat="1" ht="14.25" customHeight="1" x14ac:dyDescent="0.2">
      <c r="A151" s="561">
        <f t="shared" si="10"/>
        <v>128</v>
      </c>
      <c r="B151" s="550" t="s">
        <v>4244</v>
      </c>
      <c r="C151" s="551">
        <v>0</v>
      </c>
      <c r="D151" s="551">
        <v>635.46</v>
      </c>
      <c r="E151" s="551">
        <v>635.44575999999995</v>
      </c>
      <c r="F151" s="224">
        <f t="shared" si="9"/>
        <v>99.997759103641442</v>
      </c>
      <c r="G151" s="236" t="s">
        <v>1062</v>
      </c>
      <c r="H151" s="255" t="s">
        <v>812</v>
      </c>
    </row>
    <row r="152" spans="1:11" s="200" customFormat="1" ht="13.5" customHeight="1" thickBot="1" x14ac:dyDescent="0.25">
      <c r="A152" s="1095" t="s">
        <v>429</v>
      </c>
      <c r="B152" s="1096"/>
      <c r="C152" s="226">
        <f>SUM(C142:C151)</f>
        <v>74063</v>
      </c>
      <c r="D152" s="226">
        <f>SUM(D142:D151)</f>
        <v>238694.98</v>
      </c>
      <c r="E152" s="226">
        <f>SUM(E142:E151)</f>
        <v>221137.37505</v>
      </c>
      <c r="F152" s="239">
        <f t="shared" si="9"/>
        <v>92.64433422521077</v>
      </c>
      <c r="G152" s="228"/>
      <c r="H152" s="240"/>
    </row>
    <row r="153" spans="1:11" s="245" customFormat="1" x14ac:dyDescent="0.2">
      <c r="A153" s="201"/>
      <c r="B153" s="241"/>
      <c r="C153" s="201"/>
      <c r="D153" s="201"/>
      <c r="E153" s="201"/>
      <c r="F153" s="242"/>
      <c r="G153" s="243"/>
      <c r="H153" s="244"/>
      <c r="I153" s="210"/>
      <c r="J153" s="210"/>
      <c r="K153" s="210"/>
    </row>
  </sheetData>
  <mergeCells count="12">
    <mergeCell ref="A152:B152"/>
    <mergeCell ref="A1:H1"/>
    <mergeCell ref="A4:B4"/>
    <mergeCell ref="A5:B5"/>
    <mergeCell ref="A6:B6"/>
    <mergeCell ref="A8:B8"/>
    <mergeCell ref="A9:B9"/>
    <mergeCell ref="A10:B10"/>
    <mergeCell ref="A42:B42"/>
    <mergeCell ref="A65:B65"/>
    <mergeCell ref="A68:B68"/>
    <mergeCell ref="A140:B140"/>
  </mergeCells>
  <printOptions horizontalCentered="1"/>
  <pageMargins left="0.31496062992125984" right="0.31496062992125984" top="0.51181102362204722" bottom="0.43307086614173229" header="0.31496062992125984" footer="0.23622047244094491"/>
  <pageSetup paperSize="9" scale="96" firstPageNumber="320" fitToHeight="0" orientation="landscape" useFirstPageNumber="1" r:id="rId1"/>
  <headerFooter>
    <oddHeader>&amp;L&amp;"Tahoma,Kurzíva"&amp;9Závěrečný účet za rok 2020&amp;R&amp;"Tahoma,Kurzíva"&amp;9Tabulka č. 17</oddHeader>
    <oddFooter>&amp;C&amp;"Tahoma,Obyčejné"&amp;10&amp;P</oddFooter>
  </headerFooter>
  <rowBreaks count="2" manualBreakCount="2">
    <brk id="45" max="7" man="1"/>
    <brk id="59" max="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DE1CC-5A6B-4348-B471-A9EF7BC4301F}">
  <sheetPr>
    <pageSetUpPr fitToPage="1"/>
  </sheetPr>
  <dimension ref="A1:K71"/>
  <sheetViews>
    <sheetView zoomScaleNormal="100" zoomScaleSheetLayoutView="100" workbookViewId="0">
      <selection activeCell="I4" sqref="I4"/>
    </sheetView>
  </sheetViews>
  <sheetFormatPr defaultColWidth="9.140625" defaultRowHeight="10.5" x14ac:dyDescent="0.2"/>
  <cols>
    <col min="1" max="1" width="6.42578125" style="198" customWidth="1"/>
    <col min="2" max="2" width="42.7109375" style="200" customWidth="1"/>
    <col min="3" max="4" width="13.140625" style="201" customWidth="1"/>
    <col min="5" max="5" width="13.7109375" style="198" customWidth="1"/>
    <col min="6" max="6" width="8" style="202" customWidth="1"/>
    <col min="7" max="7" width="8.7109375" style="199" customWidth="1"/>
    <col min="8" max="8" width="42.7109375" style="203" customWidth="1"/>
    <col min="9" max="16384" width="9.140625" style="198"/>
  </cols>
  <sheetData>
    <row r="1" spans="1:11" s="168" customFormat="1" ht="18" customHeight="1" x14ac:dyDescent="0.2">
      <c r="A1" s="1090" t="s">
        <v>4245</v>
      </c>
      <c r="B1" s="1090"/>
      <c r="C1" s="1090"/>
      <c r="D1" s="1090"/>
      <c r="E1" s="1090"/>
      <c r="F1" s="1090"/>
      <c r="G1" s="1090"/>
      <c r="H1" s="1090"/>
    </row>
    <row r="2" spans="1:11" ht="12" customHeight="1" x14ac:dyDescent="0.2"/>
    <row r="3" spans="1:11" ht="12" customHeight="1" thickBot="1" x14ac:dyDescent="0.2">
      <c r="A3" s="170"/>
      <c r="F3" s="204" t="s">
        <v>1049</v>
      </c>
    </row>
    <row r="4" spans="1:11" ht="23.45" customHeight="1" x14ac:dyDescent="0.2">
      <c r="A4" s="1091"/>
      <c r="B4" s="1092"/>
      <c r="C4" s="205" t="s">
        <v>3700</v>
      </c>
      <c r="D4" s="205" t="s">
        <v>3701</v>
      </c>
      <c r="E4" s="205" t="s">
        <v>4333</v>
      </c>
      <c r="F4" s="246" t="s">
        <v>377</v>
      </c>
      <c r="G4" s="247"/>
      <c r="H4" s="248"/>
    </row>
    <row r="5" spans="1:11" ht="12.95" customHeight="1" x14ac:dyDescent="0.2">
      <c r="A5" s="1088" t="s">
        <v>1050</v>
      </c>
      <c r="B5" s="1089"/>
      <c r="C5" s="171">
        <f>C50</f>
        <v>67229</v>
      </c>
      <c r="D5" s="171">
        <f>D50</f>
        <v>423193.79000000004</v>
      </c>
      <c r="E5" s="171">
        <f>E50</f>
        <v>205499.63871</v>
      </c>
      <c r="F5" s="206">
        <f>E5/D5*100</f>
        <v>48.559228317126298</v>
      </c>
      <c r="G5" s="243"/>
      <c r="H5" s="244"/>
    </row>
    <row r="6" spans="1:11" ht="12.95" customHeight="1" x14ac:dyDescent="0.2">
      <c r="A6" s="1088" t="s">
        <v>1051</v>
      </c>
      <c r="B6" s="1089"/>
      <c r="C6" s="172">
        <f>C53</f>
        <v>1400</v>
      </c>
      <c r="D6" s="172">
        <f>D53</f>
        <v>5</v>
      </c>
      <c r="E6" s="172">
        <f>E53</f>
        <v>5</v>
      </c>
      <c r="F6" s="206">
        <f>E6/D6*100</f>
        <v>100</v>
      </c>
      <c r="G6" s="243"/>
      <c r="H6" s="244"/>
    </row>
    <row r="7" spans="1:11" ht="12.95" customHeight="1" x14ac:dyDescent="0.2">
      <c r="A7" s="1088" t="s">
        <v>1052</v>
      </c>
      <c r="B7" s="1089"/>
      <c r="C7" s="172">
        <f>C56</f>
        <v>0</v>
      </c>
      <c r="D7" s="172">
        <f>D56</f>
        <v>2000</v>
      </c>
      <c r="E7" s="172">
        <f>E56</f>
        <v>0</v>
      </c>
      <c r="F7" s="206">
        <f>E7/D7*100</f>
        <v>0</v>
      </c>
      <c r="G7" s="243"/>
      <c r="H7" s="244"/>
    </row>
    <row r="8" spans="1:11" ht="12.95" customHeight="1" x14ac:dyDescent="0.2">
      <c r="A8" s="1088" t="s">
        <v>1053</v>
      </c>
      <c r="B8" s="1089"/>
      <c r="C8" s="172">
        <f>C70</f>
        <v>730401</v>
      </c>
      <c r="D8" s="172">
        <f>D70</f>
        <v>530678.74</v>
      </c>
      <c r="E8" s="172">
        <f>E70</f>
        <v>303911.59016999998</v>
      </c>
      <c r="F8" s="206">
        <f>E8/D8*100</f>
        <v>57.268469087342744</v>
      </c>
      <c r="G8" s="243"/>
      <c r="H8" s="244"/>
    </row>
    <row r="9" spans="1:11" s="170" customFormat="1" ht="13.5" customHeight="1" thickBot="1" x14ac:dyDescent="0.25">
      <c r="A9" s="1093" t="s">
        <v>429</v>
      </c>
      <c r="B9" s="1094"/>
      <c r="C9" s="207">
        <f>SUM(C5:C8)</f>
        <v>799030</v>
      </c>
      <c r="D9" s="207">
        <f>SUM(D5:D8)</f>
        <v>955877.53</v>
      </c>
      <c r="E9" s="207">
        <f>SUM(E5:E8)</f>
        <v>509416.22887999995</v>
      </c>
      <c r="F9" s="208">
        <f>E9/D9*100</f>
        <v>53.293043605701243</v>
      </c>
      <c r="G9" s="243"/>
      <c r="H9" s="244"/>
    </row>
    <row r="10" spans="1:11" s="212" customFormat="1" ht="10.5" customHeight="1" x14ac:dyDescent="0.2">
      <c r="A10" s="170"/>
      <c r="B10" s="209"/>
      <c r="C10" s="570"/>
      <c r="D10" s="570"/>
      <c r="E10" s="570"/>
      <c r="F10" s="211"/>
      <c r="G10" s="199"/>
      <c r="H10" s="203"/>
      <c r="I10" s="170"/>
      <c r="J10" s="170"/>
      <c r="K10" s="170"/>
    </row>
    <row r="11" spans="1:11" s="212" customFormat="1" ht="10.5" customHeight="1" x14ac:dyDescent="0.2">
      <c r="A11" s="170"/>
      <c r="B11" s="553"/>
      <c r="C11" s="570"/>
      <c r="D11" s="570"/>
      <c r="E11" s="570"/>
      <c r="F11" s="211"/>
      <c r="G11" s="199"/>
      <c r="H11" s="203"/>
      <c r="I11" s="170"/>
      <c r="J11" s="170"/>
      <c r="K11" s="170"/>
    </row>
    <row r="12" spans="1:11" s="212" customFormat="1" ht="10.5" customHeight="1" thickBot="1" x14ac:dyDescent="0.2">
      <c r="A12" s="170"/>
      <c r="B12" s="209"/>
      <c r="C12" s="210"/>
      <c r="D12" s="210"/>
      <c r="E12" s="210"/>
      <c r="F12" s="211"/>
      <c r="G12" s="199"/>
      <c r="H12" s="204" t="s">
        <v>1049</v>
      </c>
      <c r="I12" s="170"/>
      <c r="J12" s="170"/>
      <c r="K12" s="170"/>
    </row>
    <row r="13" spans="1:11" ht="28.5" customHeight="1" thickBot="1" x14ac:dyDescent="0.25">
      <c r="A13" s="213" t="s">
        <v>1054</v>
      </c>
      <c r="B13" s="214" t="s">
        <v>792</v>
      </c>
      <c r="C13" s="215" t="s">
        <v>3700</v>
      </c>
      <c r="D13" s="215" t="s">
        <v>3701</v>
      </c>
      <c r="E13" s="215" t="s">
        <v>4333</v>
      </c>
      <c r="F13" s="215" t="s">
        <v>377</v>
      </c>
      <c r="G13" s="215" t="s">
        <v>1055</v>
      </c>
      <c r="H13" s="216" t="s">
        <v>1056</v>
      </c>
    </row>
    <row r="14" spans="1:11" ht="15" customHeight="1" thickBot="1" x14ac:dyDescent="0.2">
      <c r="A14" s="249" t="s">
        <v>1057</v>
      </c>
      <c r="B14" s="217"/>
      <c r="C14" s="218"/>
      <c r="D14" s="218"/>
      <c r="E14" s="219"/>
      <c r="F14" s="220"/>
      <c r="G14" s="221"/>
      <c r="H14" s="222"/>
    </row>
    <row r="15" spans="1:11" s="200" customFormat="1" ht="89.25" customHeight="1" x14ac:dyDescent="0.2">
      <c r="A15" s="250">
        <v>1</v>
      </c>
      <c r="B15" s="593" t="s">
        <v>1316</v>
      </c>
      <c r="C15" s="594">
        <v>15000</v>
      </c>
      <c r="D15" s="594">
        <v>42003.729999999996</v>
      </c>
      <c r="E15" s="594">
        <v>25807.631989999998</v>
      </c>
      <c r="F15" s="595">
        <f t="shared" ref="F15:F50" si="0">E15/D15*100</f>
        <v>61.441286261958162</v>
      </c>
      <c r="G15" s="223" t="s">
        <v>1062</v>
      </c>
      <c r="H15" s="577" t="s">
        <v>4246</v>
      </c>
    </row>
    <row r="16" spans="1:11" s="200" customFormat="1" ht="63" x14ac:dyDescent="0.2">
      <c r="A16" s="253">
        <f>A15+1</f>
        <v>2</v>
      </c>
      <c r="B16" s="593" t="s">
        <v>1317</v>
      </c>
      <c r="C16" s="594">
        <v>10000</v>
      </c>
      <c r="D16" s="594">
        <v>11925.099999999999</v>
      </c>
      <c r="E16" s="594">
        <v>6621.2000000000007</v>
      </c>
      <c r="F16" s="596">
        <f t="shared" si="0"/>
        <v>55.523224123906736</v>
      </c>
      <c r="G16" s="552" t="s">
        <v>1062</v>
      </c>
      <c r="H16" s="577" t="s">
        <v>4247</v>
      </c>
    </row>
    <row r="17" spans="1:11" s="200" customFormat="1" ht="105" x14ac:dyDescent="0.2">
      <c r="A17" s="253">
        <f t="shared" ref="A17:A49" si="1">A16+1</f>
        <v>3</v>
      </c>
      <c r="B17" s="593" t="s">
        <v>1318</v>
      </c>
      <c r="C17" s="594">
        <v>2000</v>
      </c>
      <c r="D17" s="594">
        <v>2196.2000000000003</v>
      </c>
      <c r="E17" s="594">
        <v>1136.4069999999999</v>
      </c>
      <c r="F17" s="596">
        <f t="shared" si="0"/>
        <v>51.74424005099717</v>
      </c>
      <c r="G17" s="552" t="s">
        <v>1062</v>
      </c>
      <c r="H17" s="577" t="s">
        <v>4248</v>
      </c>
    </row>
    <row r="18" spans="1:11" s="200" customFormat="1" ht="94.5" x14ac:dyDescent="0.2">
      <c r="A18" s="253">
        <f t="shared" si="1"/>
        <v>4</v>
      </c>
      <c r="B18" s="550" t="s">
        <v>4249</v>
      </c>
      <c r="C18" s="551">
        <v>3000</v>
      </c>
      <c r="D18" s="551">
        <v>2741.6</v>
      </c>
      <c r="E18" s="551">
        <v>1010.1815000000001</v>
      </c>
      <c r="F18" s="224">
        <f t="shared" si="0"/>
        <v>36.846421797490528</v>
      </c>
      <c r="G18" s="552" t="s">
        <v>1062</v>
      </c>
      <c r="H18" s="577" t="s">
        <v>4250</v>
      </c>
    </row>
    <row r="19" spans="1:11" s="200" customFormat="1" ht="89.25" customHeight="1" x14ac:dyDescent="0.2">
      <c r="A19" s="253">
        <f t="shared" si="1"/>
        <v>5</v>
      </c>
      <c r="B19" s="593" t="s">
        <v>1319</v>
      </c>
      <c r="C19" s="594">
        <v>2000</v>
      </c>
      <c r="D19" s="594">
        <v>5290.35</v>
      </c>
      <c r="E19" s="594">
        <v>3231.5237900000002</v>
      </c>
      <c r="F19" s="596">
        <f t="shared" si="0"/>
        <v>61.083364805731186</v>
      </c>
      <c r="G19" s="552" t="s">
        <v>1062</v>
      </c>
      <c r="H19" s="577" t="s">
        <v>4251</v>
      </c>
    </row>
    <row r="20" spans="1:11" s="200" customFormat="1" ht="73.5" x14ac:dyDescent="0.2">
      <c r="A20" s="253">
        <f t="shared" si="1"/>
        <v>6</v>
      </c>
      <c r="B20" s="550" t="s">
        <v>1320</v>
      </c>
      <c r="C20" s="551">
        <v>6000</v>
      </c>
      <c r="D20" s="551">
        <v>6960.03</v>
      </c>
      <c r="E20" s="551">
        <v>1078.1952000000001</v>
      </c>
      <c r="F20" s="224">
        <f t="shared" si="0"/>
        <v>15.491243572225985</v>
      </c>
      <c r="G20" s="552" t="s">
        <v>1062</v>
      </c>
      <c r="H20" s="592" t="s">
        <v>4252</v>
      </c>
    </row>
    <row r="21" spans="1:11" s="200" customFormat="1" ht="73.5" x14ac:dyDescent="0.2">
      <c r="A21" s="253">
        <f t="shared" si="1"/>
        <v>7</v>
      </c>
      <c r="B21" s="550" t="s">
        <v>1321</v>
      </c>
      <c r="C21" s="551">
        <v>6000</v>
      </c>
      <c r="D21" s="551">
        <v>6262.26</v>
      </c>
      <c r="E21" s="551">
        <v>1633.14544</v>
      </c>
      <c r="F21" s="224">
        <f t="shared" si="0"/>
        <v>26.079170139853662</v>
      </c>
      <c r="G21" s="552" t="s">
        <v>1062</v>
      </c>
      <c r="H21" s="597" t="s">
        <v>4253</v>
      </c>
    </row>
    <row r="22" spans="1:11" s="257" customFormat="1" ht="24" customHeight="1" x14ac:dyDescent="0.2">
      <c r="A22" s="253">
        <f t="shared" si="1"/>
        <v>8</v>
      </c>
      <c r="B22" s="550" t="s">
        <v>1322</v>
      </c>
      <c r="C22" s="551">
        <v>3500</v>
      </c>
      <c r="D22" s="551">
        <v>3490.6000000000004</v>
      </c>
      <c r="E22" s="551">
        <v>3317.0450000000001</v>
      </c>
      <c r="F22" s="224">
        <f t="shared" si="0"/>
        <v>95.027932160660058</v>
      </c>
      <c r="G22" s="256" t="s">
        <v>1059</v>
      </c>
      <c r="H22" s="577" t="s">
        <v>4254</v>
      </c>
      <c r="I22" s="176"/>
      <c r="J22" s="200"/>
      <c r="K22" s="200"/>
    </row>
    <row r="23" spans="1:11" s="257" customFormat="1" ht="111.75" customHeight="1" x14ac:dyDescent="0.2">
      <c r="A23" s="253">
        <f t="shared" si="1"/>
        <v>9</v>
      </c>
      <c r="B23" s="550" t="s">
        <v>4255</v>
      </c>
      <c r="C23" s="551">
        <v>0</v>
      </c>
      <c r="D23" s="551">
        <v>301509.40000000002</v>
      </c>
      <c r="E23" s="551">
        <v>131482.34399999998</v>
      </c>
      <c r="F23" s="224">
        <f t="shared" si="0"/>
        <v>43.608041407664224</v>
      </c>
      <c r="G23" s="256" t="s">
        <v>1062</v>
      </c>
      <c r="H23" s="254" t="s">
        <v>4256</v>
      </c>
      <c r="I23" s="200"/>
      <c r="J23" s="200"/>
      <c r="K23" s="200"/>
    </row>
    <row r="24" spans="1:11" s="257" customFormat="1" ht="73.5" x14ac:dyDescent="0.2">
      <c r="A24" s="253">
        <f t="shared" si="1"/>
        <v>10</v>
      </c>
      <c r="B24" s="550" t="s">
        <v>767</v>
      </c>
      <c r="C24" s="551">
        <v>0</v>
      </c>
      <c r="D24" s="551">
        <v>1613.5</v>
      </c>
      <c r="E24" s="551">
        <v>1353.193</v>
      </c>
      <c r="F24" s="224">
        <f t="shared" si="0"/>
        <v>83.866935233963432</v>
      </c>
      <c r="G24" s="552" t="s">
        <v>1062</v>
      </c>
      <c r="H24" s="254" t="s">
        <v>4257</v>
      </c>
      <c r="I24" s="200"/>
      <c r="J24" s="200"/>
      <c r="K24" s="200"/>
    </row>
    <row r="25" spans="1:11" s="257" customFormat="1" ht="15" customHeight="1" x14ac:dyDescent="0.2">
      <c r="A25" s="253">
        <f t="shared" si="1"/>
        <v>11</v>
      </c>
      <c r="B25" s="550" t="s">
        <v>1323</v>
      </c>
      <c r="C25" s="551">
        <v>100</v>
      </c>
      <c r="D25" s="551">
        <v>2</v>
      </c>
      <c r="E25" s="551">
        <v>0</v>
      </c>
      <c r="F25" s="224">
        <f t="shared" si="0"/>
        <v>0</v>
      </c>
      <c r="G25" s="552" t="s">
        <v>1059</v>
      </c>
      <c r="H25" s="577" t="s">
        <v>4258</v>
      </c>
      <c r="I25" s="200"/>
      <c r="J25" s="200"/>
      <c r="K25" s="200"/>
    </row>
    <row r="26" spans="1:11" s="200" customFormat="1" ht="89.25" customHeight="1" x14ac:dyDescent="0.2">
      <c r="A26" s="253">
        <f t="shared" si="1"/>
        <v>12</v>
      </c>
      <c r="B26" s="550" t="s">
        <v>1324</v>
      </c>
      <c r="C26" s="551">
        <v>1500</v>
      </c>
      <c r="D26" s="551">
        <v>694.06</v>
      </c>
      <c r="E26" s="551">
        <v>0</v>
      </c>
      <c r="F26" s="224">
        <f t="shared" si="0"/>
        <v>0</v>
      </c>
      <c r="G26" s="256" t="s">
        <v>1062</v>
      </c>
      <c r="H26" s="577" t="s">
        <v>4259</v>
      </c>
    </row>
    <row r="27" spans="1:11" s="257" customFormat="1" ht="67.5" customHeight="1" x14ac:dyDescent="0.2">
      <c r="A27" s="253">
        <f t="shared" si="1"/>
        <v>13</v>
      </c>
      <c r="B27" s="550" t="s">
        <v>1325</v>
      </c>
      <c r="C27" s="551">
        <v>200</v>
      </c>
      <c r="D27" s="551">
        <v>0</v>
      </c>
      <c r="E27" s="551">
        <v>0</v>
      </c>
      <c r="F27" s="224" t="s">
        <v>188</v>
      </c>
      <c r="G27" s="256" t="s">
        <v>1072</v>
      </c>
      <c r="H27" s="577" t="s">
        <v>4260</v>
      </c>
      <c r="I27" s="200"/>
      <c r="J27" s="200"/>
      <c r="K27" s="200"/>
    </row>
    <row r="28" spans="1:11" s="200" customFormat="1" ht="111" customHeight="1" x14ac:dyDescent="0.2">
      <c r="A28" s="253">
        <f t="shared" si="1"/>
        <v>14</v>
      </c>
      <c r="B28" s="258" t="s">
        <v>1326</v>
      </c>
      <c r="C28" s="551">
        <v>650</v>
      </c>
      <c r="D28" s="551">
        <v>703.75</v>
      </c>
      <c r="E28" s="551">
        <v>78.557599999999994</v>
      </c>
      <c r="F28" s="224">
        <f t="shared" si="0"/>
        <v>11.16271403197158</v>
      </c>
      <c r="G28" s="256" t="s">
        <v>1062</v>
      </c>
      <c r="H28" s="577" t="s">
        <v>4261</v>
      </c>
    </row>
    <row r="29" spans="1:11" s="257" customFormat="1" ht="15" customHeight="1" x14ac:dyDescent="0.2">
      <c r="A29" s="253">
        <f t="shared" si="1"/>
        <v>15</v>
      </c>
      <c r="B29" s="258" t="s">
        <v>1327</v>
      </c>
      <c r="C29" s="551">
        <v>150</v>
      </c>
      <c r="D29" s="551">
        <v>181.5</v>
      </c>
      <c r="E29" s="551">
        <v>181.5</v>
      </c>
      <c r="F29" s="224">
        <f t="shared" si="0"/>
        <v>100</v>
      </c>
      <c r="G29" s="256" t="s">
        <v>1072</v>
      </c>
      <c r="H29" s="557"/>
      <c r="I29" s="200"/>
      <c r="J29" s="200"/>
      <c r="K29" s="200"/>
    </row>
    <row r="30" spans="1:11" s="257" customFormat="1" ht="15" customHeight="1" x14ac:dyDescent="0.2">
      <c r="A30" s="253">
        <f t="shared" si="1"/>
        <v>16</v>
      </c>
      <c r="B30" s="258" t="s">
        <v>763</v>
      </c>
      <c r="C30" s="551">
        <v>2500</v>
      </c>
      <c r="D30" s="551">
        <v>2800</v>
      </c>
      <c r="E30" s="551">
        <v>2800</v>
      </c>
      <c r="F30" s="224">
        <f t="shared" si="0"/>
        <v>100</v>
      </c>
      <c r="G30" s="256" t="s">
        <v>1072</v>
      </c>
      <c r="H30" s="557"/>
      <c r="I30" s="200"/>
      <c r="J30" s="200"/>
      <c r="K30" s="200"/>
    </row>
    <row r="31" spans="1:11" s="200" customFormat="1" ht="105" x14ac:dyDescent="0.2">
      <c r="A31" s="253">
        <f t="shared" si="1"/>
        <v>17</v>
      </c>
      <c r="B31" s="579" t="s">
        <v>1328</v>
      </c>
      <c r="C31" s="551">
        <v>500</v>
      </c>
      <c r="D31" s="551">
        <v>548.35</v>
      </c>
      <c r="E31" s="551">
        <v>163.35</v>
      </c>
      <c r="F31" s="224">
        <f t="shared" si="0"/>
        <v>29.789368104312935</v>
      </c>
      <c r="G31" s="256" t="s">
        <v>1062</v>
      </c>
      <c r="H31" s="577" t="s">
        <v>4262</v>
      </c>
    </row>
    <row r="32" spans="1:11" s="257" customFormat="1" ht="45" customHeight="1" x14ac:dyDescent="0.2">
      <c r="A32" s="253">
        <f t="shared" si="1"/>
        <v>18</v>
      </c>
      <c r="B32" s="550" t="s">
        <v>281</v>
      </c>
      <c r="C32" s="551">
        <v>200</v>
      </c>
      <c r="D32" s="551">
        <v>200</v>
      </c>
      <c r="E32" s="551">
        <v>185.54</v>
      </c>
      <c r="F32" s="224">
        <f t="shared" si="0"/>
        <v>92.77</v>
      </c>
      <c r="G32" s="256" t="s">
        <v>1062</v>
      </c>
      <c r="H32" s="577" t="s">
        <v>4263</v>
      </c>
      <c r="I32" s="200"/>
      <c r="J32" s="200"/>
      <c r="K32" s="200"/>
    </row>
    <row r="33" spans="1:11" s="257" customFormat="1" ht="15" customHeight="1" x14ac:dyDescent="0.2">
      <c r="A33" s="253">
        <f t="shared" si="1"/>
        <v>19</v>
      </c>
      <c r="B33" s="550" t="s">
        <v>768</v>
      </c>
      <c r="C33" s="551">
        <v>1300</v>
      </c>
      <c r="D33" s="551">
        <v>1300</v>
      </c>
      <c r="E33" s="551">
        <v>1300</v>
      </c>
      <c r="F33" s="224">
        <f t="shared" si="0"/>
        <v>100</v>
      </c>
      <c r="G33" s="256" t="s">
        <v>1072</v>
      </c>
      <c r="H33" s="577"/>
      <c r="I33" s="200"/>
      <c r="J33" s="200"/>
      <c r="K33" s="200"/>
    </row>
    <row r="34" spans="1:11" s="200" customFormat="1" ht="126" x14ac:dyDescent="0.2">
      <c r="A34" s="253">
        <f t="shared" si="1"/>
        <v>20</v>
      </c>
      <c r="B34" s="575" t="s">
        <v>1329</v>
      </c>
      <c r="C34" s="225">
        <v>4000</v>
      </c>
      <c r="D34" s="225">
        <v>4367.09</v>
      </c>
      <c r="E34" s="225">
        <v>3852.25027</v>
      </c>
      <c r="F34" s="224">
        <f t="shared" si="0"/>
        <v>88.210920086373307</v>
      </c>
      <c r="G34" s="256" t="s">
        <v>1062</v>
      </c>
      <c r="H34" s="577" t="s">
        <v>4264</v>
      </c>
    </row>
    <row r="35" spans="1:11" s="200" customFormat="1" ht="89.25" customHeight="1" x14ac:dyDescent="0.2">
      <c r="A35" s="253">
        <f t="shared" si="1"/>
        <v>21</v>
      </c>
      <c r="B35" s="268" t="s">
        <v>4265</v>
      </c>
      <c r="C35" s="225">
        <v>0</v>
      </c>
      <c r="D35" s="225">
        <v>3000</v>
      </c>
      <c r="E35" s="225">
        <v>1905.875</v>
      </c>
      <c r="F35" s="224">
        <f t="shared" si="0"/>
        <v>63.529166666666669</v>
      </c>
      <c r="G35" s="256" t="s">
        <v>1062</v>
      </c>
      <c r="H35" s="577" t="s">
        <v>4266</v>
      </c>
    </row>
    <row r="36" spans="1:11" s="200" customFormat="1" ht="63" x14ac:dyDescent="0.2">
      <c r="A36" s="253">
        <f t="shared" si="1"/>
        <v>22</v>
      </c>
      <c r="B36" s="259" t="s">
        <v>1330</v>
      </c>
      <c r="C36" s="225">
        <v>0</v>
      </c>
      <c r="D36" s="225">
        <v>10000</v>
      </c>
      <c r="E36" s="225">
        <v>4720.2427800000005</v>
      </c>
      <c r="F36" s="224">
        <f t="shared" si="0"/>
        <v>47.202427800000009</v>
      </c>
      <c r="G36" s="256" t="s">
        <v>1059</v>
      </c>
      <c r="H36" s="577" t="s">
        <v>4267</v>
      </c>
    </row>
    <row r="37" spans="1:11" s="200" customFormat="1" ht="67.5" customHeight="1" x14ac:dyDescent="0.2">
      <c r="A37" s="253">
        <f t="shared" si="1"/>
        <v>23</v>
      </c>
      <c r="B37" s="259" t="s">
        <v>1331</v>
      </c>
      <c r="C37" s="225">
        <v>1084</v>
      </c>
      <c r="D37" s="225">
        <v>1692.07</v>
      </c>
      <c r="E37" s="225">
        <v>1510.5640000000001</v>
      </c>
      <c r="F37" s="224">
        <f t="shared" si="0"/>
        <v>89.273138818134015</v>
      </c>
      <c r="G37" s="256" t="s">
        <v>1059</v>
      </c>
      <c r="H37" s="577" t="s">
        <v>4268</v>
      </c>
    </row>
    <row r="38" spans="1:11" s="200" customFormat="1" ht="78" customHeight="1" x14ac:dyDescent="0.2">
      <c r="A38" s="253">
        <f t="shared" si="1"/>
        <v>24</v>
      </c>
      <c r="B38" s="259" t="s">
        <v>1332</v>
      </c>
      <c r="C38" s="225">
        <v>1000</v>
      </c>
      <c r="D38" s="225">
        <v>1160.7</v>
      </c>
      <c r="E38" s="225">
        <v>960.90269999999987</v>
      </c>
      <c r="F38" s="224">
        <f t="shared" si="0"/>
        <v>82.786482295166692</v>
      </c>
      <c r="G38" s="256" t="s">
        <v>1062</v>
      </c>
      <c r="H38" s="592" t="s">
        <v>4269</v>
      </c>
    </row>
    <row r="39" spans="1:11" s="200" customFormat="1" ht="84" x14ac:dyDescent="0.2">
      <c r="A39" s="253">
        <f t="shared" si="1"/>
        <v>25</v>
      </c>
      <c r="B39" s="550" t="s">
        <v>778</v>
      </c>
      <c r="C39" s="551">
        <v>1000</v>
      </c>
      <c r="D39" s="551">
        <v>1258</v>
      </c>
      <c r="E39" s="551">
        <v>710</v>
      </c>
      <c r="F39" s="224">
        <f t="shared" si="0"/>
        <v>56.43879173290938</v>
      </c>
      <c r="G39" s="256" t="s">
        <v>1062</v>
      </c>
      <c r="H39" s="592" t="s">
        <v>4270</v>
      </c>
    </row>
    <row r="40" spans="1:11" s="257" customFormat="1" ht="57" customHeight="1" x14ac:dyDescent="0.2">
      <c r="A40" s="253">
        <f t="shared" si="1"/>
        <v>26</v>
      </c>
      <c r="B40" s="550" t="s">
        <v>1333</v>
      </c>
      <c r="C40" s="551">
        <v>1215</v>
      </c>
      <c r="D40" s="551">
        <v>1272.3899999999999</v>
      </c>
      <c r="E40" s="551">
        <v>838.45504000000005</v>
      </c>
      <c r="F40" s="224">
        <f t="shared" si="0"/>
        <v>65.896072744991713</v>
      </c>
      <c r="G40" s="256" t="s">
        <v>1062</v>
      </c>
      <c r="H40" s="577" t="s">
        <v>4271</v>
      </c>
      <c r="I40" s="200"/>
      <c r="J40" s="200"/>
      <c r="K40" s="200"/>
    </row>
    <row r="41" spans="1:11" s="200" customFormat="1" ht="15" customHeight="1" x14ac:dyDescent="0.2">
      <c r="A41" s="253">
        <f t="shared" si="1"/>
        <v>27</v>
      </c>
      <c r="B41" s="258" t="s">
        <v>771</v>
      </c>
      <c r="C41" s="551">
        <v>1430</v>
      </c>
      <c r="D41" s="551">
        <v>900</v>
      </c>
      <c r="E41" s="551">
        <v>900</v>
      </c>
      <c r="F41" s="224">
        <f t="shared" si="0"/>
        <v>100</v>
      </c>
      <c r="G41" s="256" t="s">
        <v>1072</v>
      </c>
      <c r="H41" s="557"/>
    </row>
    <row r="42" spans="1:11" s="257" customFormat="1" ht="15" customHeight="1" x14ac:dyDescent="0.2">
      <c r="A42" s="253">
        <f t="shared" si="1"/>
        <v>28</v>
      </c>
      <c r="B42" s="258" t="s">
        <v>773</v>
      </c>
      <c r="C42" s="551">
        <v>1500</v>
      </c>
      <c r="D42" s="551">
        <v>1500</v>
      </c>
      <c r="E42" s="551">
        <v>1500</v>
      </c>
      <c r="F42" s="224">
        <f t="shared" si="0"/>
        <v>100</v>
      </c>
      <c r="G42" s="256" t="s">
        <v>1072</v>
      </c>
      <c r="H42" s="557"/>
      <c r="I42" s="200"/>
      <c r="J42" s="200"/>
      <c r="K42" s="200"/>
    </row>
    <row r="43" spans="1:11" s="257" customFormat="1" ht="78" customHeight="1" x14ac:dyDescent="0.2">
      <c r="A43" s="253">
        <f t="shared" si="1"/>
        <v>29</v>
      </c>
      <c r="B43" s="258" t="s">
        <v>1334</v>
      </c>
      <c r="C43" s="551">
        <v>0</v>
      </c>
      <c r="D43" s="551">
        <v>452.54</v>
      </c>
      <c r="E43" s="551">
        <v>271.04000000000002</v>
      </c>
      <c r="F43" s="224">
        <f t="shared" si="0"/>
        <v>59.893048128342251</v>
      </c>
      <c r="G43" s="256" t="s">
        <v>1062</v>
      </c>
      <c r="H43" s="577" t="s">
        <v>4272</v>
      </c>
      <c r="I43" s="200"/>
      <c r="J43" s="200"/>
      <c r="K43" s="200"/>
    </row>
    <row r="44" spans="1:11" s="200" customFormat="1" ht="15" customHeight="1" x14ac:dyDescent="0.2">
      <c r="A44" s="253">
        <f t="shared" si="1"/>
        <v>30</v>
      </c>
      <c r="B44" s="579" t="s">
        <v>766</v>
      </c>
      <c r="C44" s="551">
        <v>400</v>
      </c>
      <c r="D44" s="551">
        <v>100</v>
      </c>
      <c r="E44" s="551">
        <v>100</v>
      </c>
      <c r="F44" s="224">
        <f t="shared" si="0"/>
        <v>100</v>
      </c>
      <c r="G44" s="256" t="s">
        <v>1072</v>
      </c>
      <c r="H44" s="255"/>
    </row>
    <row r="45" spans="1:11" s="257" customFormat="1" ht="15" customHeight="1" x14ac:dyDescent="0.2">
      <c r="A45" s="253">
        <f t="shared" si="1"/>
        <v>31</v>
      </c>
      <c r="B45" s="550" t="s">
        <v>774</v>
      </c>
      <c r="C45" s="551">
        <v>1000</v>
      </c>
      <c r="D45" s="551">
        <v>441.5</v>
      </c>
      <c r="E45" s="551">
        <v>441.42200000000003</v>
      </c>
      <c r="F45" s="224">
        <f t="shared" si="0"/>
        <v>99.982332955832405</v>
      </c>
      <c r="G45" s="256" t="s">
        <v>1072</v>
      </c>
      <c r="H45" s="255"/>
      <c r="I45" s="200"/>
      <c r="J45" s="200"/>
      <c r="K45" s="200"/>
    </row>
    <row r="46" spans="1:11" s="257" customFormat="1" ht="45" customHeight="1" x14ac:dyDescent="0.2">
      <c r="A46" s="253">
        <f t="shared" si="1"/>
        <v>32</v>
      </c>
      <c r="B46" s="593" t="s">
        <v>1335</v>
      </c>
      <c r="C46" s="551">
        <v>0</v>
      </c>
      <c r="D46" s="551">
        <v>6127.07</v>
      </c>
      <c r="E46" s="551">
        <v>6109.0724</v>
      </c>
      <c r="F46" s="224">
        <f t="shared" si="0"/>
        <v>99.706260904478</v>
      </c>
      <c r="G46" s="256" t="s">
        <v>1059</v>
      </c>
      <c r="H46" s="577" t="s">
        <v>4273</v>
      </c>
      <c r="I46" s="200"/>
      <c r="J46" s="200"/>
      <c r="K46" s="200"/>
    </row>
    <row r="47" spans="1:11" s="200" customFormat="1" ht="67.5" customHeight="1" x14ac:dyDescent="0.2">
      <c r="A47" s="253">
        <f t="shared" si="1"/>
        <v>33</v>
      </c>
      <c r="B47" s="575" t="s">
        <v>4274</v>
      </c>
      <c r="C47" s="225">
        <v>0</v>
      </c>
      <c r="D47" s="225">
        <v>200</v>
      </c>
      <c r="E47" s="225">
        <v>0</v>
      </c>
      <c r="F47" s="224">
        <f t="shared" si="0"/>
        <v>0</v>
      </c>
      <c r="G47" s="256" t="s">
        <v>1062</v>
      </c>
      <c r="H47" s="577" t="s">
        <v>4275</v>
      </c>
    </row>
    <row r="48" spans="1:11" s="200" customFormat="1" ht="34.5" customHeight="1" x14ac:dyDescent="0.2">
      <c r="A48" s="253">
        <f t="shared" si="1"/>
        <v>34</v>
      </c>
      <c r="B48" s="268" t="s">
        <v>4276</v>
      </c>
      <c r="C48" s="225">
        <v>0</v>
      </c>
      <c r="D48" s="225">
        <v>200</v>
      </c>
      <c r="E48" s="225">
        <v>200</v>
      </c>
      <c r="F48" s="224">
        <f t="shared" si="0"/>
        <v>100</v>
      </c>
      <c r="G48" s="256" t="s">
        <v>1072</v>
      </c>
      <c r="H48" s="255" t="s">
        <v>68</v>
      </c>
    </row>
    <row r="49" spans="1:8" s="200" customFormat="1" ht="34.5" customHeight="1" x14ac:dyDescent="0.2">
      <c r="A49" s="253">
        <f t="shared" si="1"/>
        <v>35</v>
      </c>
      <c r="B49" s="268" t="s">
        <v>4277</v>
      </c>
      <c r="C49" s="225">
        <v>0</v>
      </c>
      <c r="D49" s="225">
        <v>100</v>
      </c>
      <c r="E49" s="225">
        <v>100</v>
      </c>
      <c r="F49" s="224">
        <f t="shared" si="0"/>
        <v>100</v>
      </c>
      <c r="G49" s="256" t="s">
        <v>1072</v>
      </c>
      <c r="H49" s="557" t="s">
        <v>68</v>
      </c>
    </row>
    <row r="50" spans="1:8" s="209" customFormat="1" ht="13.5" customHeight="1" thickBot="1" x14ac:dyDescent="0.25">
      <c r="A50" s="1095" t="s">
        <v>429</v>
      </c>
      <c r="B50" s="1096"/>
      <c r="C50" s="226">
        <f>SUM(C15:C49)</f>
        <v>67229</v>
      </c>
      <c r="D50" s="226">
        <f>SUM(D15:D49)</f>
        <v>423193.79000000004</v>
      </c>
      <c r="E50" s="226">
        <f>SUM(E15:E49)</f>
        <v>205499.63871</v>
      </c>
      <c r="F50" s="227">
        <f t="shared" si="0"/>
        <v>48.559228317126298</v>
      </c>
      <c r="G50" s="228"/>
      <c r="H50" s="260"/>
    </row>
    <row r="51" spans="1:8" s="170" customFormat="1" ht="18" customHeight="1" thickBot="1" x14ac:dyDescent="0.2">
      <c r="A51" s="249" t="s">
        <v>1051</v>
      </c>
      <c r="B51" s="229"/>
      <c r="C51" s="230"/>
      <c r="D51" s="230"/>
      <c r="E51" s="231"/>
      <c r="F51" s="220"/>
      <c r="G51" s="221"/>
      <c r="H51" s="267"/>
    </row>
    <row r="52" spans="1:8" s="200" customFormat="1" ht="57" customHeight="1" x14ac:dyDescent="0.2">
      <c r="A52" s="561">
        <f>A49+1</f>
        <v>36</v>
      </c>
      <c r="B52" s="562" t="s">
        <v>1336</v>
      </c>
      <c r="C52" s="563">
        <v>1400</v>
      </c>
      <c r="D52" s="563">
        <v>5</v>
      </c>
      <c r="E52" s="563">
        <v>5</v>
      </c>
      <c r="F52" s="224">
        <f>E52/D52*100</f>
        <v>100</v>
      </c>
      <c r="G52" s="564" t="s">
        <v>1059</v>
      </c>
      <c r="H52" s="577" t="s">
        <v>4278</v>
      </c>
    </row>
    <row r="53" spans="1:8" s="200" customFormat="1" ht="13.5" customHeight="1" thickBot="1" x14ac:dyDescent="0.25">
      <c r="A53" s="1095" t="s">
        <v>429</v>
      </c>
      <c r="B53" s="1096"/>
      <c r="C53" s="226">
        <f>SUM(C52:C52)</f>
        <v>1400</v>
      </c>
      <c r="D53" s="226">
        <f>SUM(D52:D52)</f>
        <v>5</v>
      </c>
      <c r="E53" s="226">
        <f>SUM(E52:E52)</f>
        <v>5</v>
      </c>
      <c r="F53" s="227">
        <f>E53/D53*100</f>
        <v>100</v>
      </c>
      <c r="G53" s="228"/>
      <c r="H53" s="260"/>
    </row>
    <row r="54" spans="1:8" ht="18" customHeight="1" thickBot="1" x14ac:dyDescent="0.2">
      <c r="A54" s="261" t="s">
        <v>1082</v>
      </c>
      <c r="B54" s="232"/>
      <c r="C54" s="233"/>
      <c r="D54" s="233"/>
      <c r="E54" s="234"/>
      <c r="F54" s="235"/>
      <c r="G54" s="262"/>
      <c r="H54" s="263"/>
    </row>
    <row r="55" spans="1:8" s="200" customFormat="1" ht="52.5" x14ac:dyDescent="0.2">
      <c r="A55" s="561">
        <f>A52+1</f>
        <v>37</v>
      </c>
      <c r="B55" s="550" t="s">
        <v>4279</v>
      </c>
      <c r="C55" s="551">
        <v>0</v>
      </c>
      <c r="D55" s="551">
        <v>2000</v>
      </c>
      <c r="E55" s="551">
        <v>0</v>
      </c>
      <c r="F55" s="224">
        <f>E55/D55*100</f>
        <v>0</v>
      </c>
      <c r="G55" s="564" t="s">
        <v>1062</v>
      </c>
      <c r="H55" s="577" t="s">
        <v>4280</v>
      </c>
    </row>
    <row r="56" spans="1:8" s="200" customFormat="1" ht="13.5" customHeight="1" thickBot="1" x14ac:dyDescent="0.25">
      <c r="A56" s="1095" t="s">
        <v>429</v>
      </c>
      <c r="B56" s="1096"/>
      <c r="C56" s="226">
        <f>SUM(C55:C55)</f>
        <v>0</v>
      </c>
      <c r="D56" s="238">
        <f>SUM(D55:D55)</f>
        <v>2000</v>
      </c>
      <c r="E56" s="238">
        <f>SUM(E55:E55)</f>
        <v>0</v>
      </c>
      <c r="F56" s="239">
        <f>E56/D56*100</f>
        <v>0</v>
      </c>
      <c r="G56" s="228"/>
      <c r="H56" s="240"/>
    </row>
    <row r="57" spans="1:8" ht="18" customHeight="1" thickBot="1" x14ac:dyDescent="0.2">
      <c r="A57" s="249" t="s">
        <v>1053</v>
      </c>
      <c r="B57" s="217"/>
      <c r="C57" s="218"/>
      <c r="D57" s="218"/>
      <c r="E57" s="219"/>
      <c r="F57" s="220"/>
      <c r="G57" s="221"/>
      <c r="H57" s="264"/>
    </row>
    <row r="58" spans="1:8" s="200" customFormat="1" ht="57" customHeight="1" x14ac:dyDescent="0.2">
      <c r="A58" s="561">
        <f>A55+1</f>
        <v>38</v>
      </c>
      <c r="B58" s="550" t="s">
        <v>981</v>
      </c>
      <c r="C58" s="551">
        <v>3500</v>
      </c>
      <c r="D58" s="551">
        <v>2103.8900000000003</v>
      </c>
      <c r="E58" s="551">
        <v>2.1379999999999999</v>
      </c>
      <c r="F58" s="224">
        <f t="shared" ref="F58:F70" si="2">E58/D58*100</f>
        <v>0.10162128248149854</v>
      </c>
      <c r="G58" s="564" t="s">
        <v>1062</v>
      </c>
      <c r="H58" s="567" t="s">
        <v>4281</v>
      </c>
    </row>
    <row r="59" spans="1:8" s="200" customFormat="1" ht="57" customHeight="1" x14ac:dyDescent="0.2">
      <c r="A59" s="253">
        <f t="shared" ref="A59:A69" si="3">A58+1</f>
        <v>39</v>
      </c>
      <c r="B59" s="550" t="s">
        <v>982</v>
      </c>
      <c r="C59" s="551">
        <v>911</v>
      </c>
      <c r="D59" s="551">
        <v>100</v>
      </c>
      <c r="E59" s="551">
        <v>11.6</v>
      </c>
      <c r="F59" s="224">
        <f t="shared" si="2"/>
        <v>11.6</v>
      </c>
      <c r="G59" s="236" t="s">
        <v>1062</v>
      </c>
      <c r="H59" s="255" t="s">
        <v>4282</v>
      </c>
    </row>
    <row r="60" spans="1:8" s="200" customFormat="1" ht="57" customHeight="1" x14ac:dyDescent="0.2">
      <c r="A60" s="253">
        <f t="shared" si="3"/>
        <v>40</v>
      </c>
      <c r="B60" s="550" t="s">
        <v>983</v>
      </c>
      <c r="C60" s="551">
        <v>450</v>
      </c>
      <c r="D60" s="551">
        <v>947.31</v>
      </c>
      <c r="E60" s="551">
        <v>255.31459000000001</v>
      </c>
      <c r="F60" s="224">
        <f t="shared" si="2"/>
        <v>26.951535400238573</v>
      </c>
      <c r="G60" s="236" t="s">
        <v>1062</v>
      </c>
      <c r="H60" s="567" t="s">
        <v>4283</v>
      </c>
    </row>
    <row r="61" spans="1:8" s="200" customFormat="1" ht="57" customHeight="1" x14ac:dyDescent="0.2">
      <c r="A61" s="253">
        <f t="shared" si="3"/>
        <v>41</v>
      </c>
      <c r="B61" s="550" t="s">
        <v>984</v>
      </c>
      <c r="C61" s="551">
        <v>20000</v>
      </c>
      <c r="D61" s="551">
        <v>500.86</v>
      </c>
      <c r="E61" s="551">
        <v>211.75</v>
      </c>
      <c r="F61" s="224">
        <f t="shared" si="2"/>
        <v>42.277283073114241</v>
      </c>
      <c r="G61" s="236" t="s">
        <v>1062</v>
      </c>
      <c r="H61" s="567" t="s">
        <v>4284</v>
      </c>
    </row>
    <row r="62" spans="1:8" s="200" customFormat="1" ht="57" customHeight="1" x14ac:dyDescent="0.2">
      <c r="A62" s="253">
        <f t="shared" si="3"/>
        <v>42</v>
      </c>
      <c r="B62" s="550" t="s">
        <v>985</v>
      </c>
      <c r="C62" s="551">
        <v>4460</v>
      </c>
      <c r="D62" s="551">
        <v>167.69</v>
      </c>
      <c r="E62" s="551">
        <v>0</v>
      </c>
      <c r="F62" s="224">
        <f t="shared" si="2"/>
        <v>0</v>
      </c>
      <c r="G62" s="236" t="s">
        <v>1062</v>
      </c>
      <c r="H62" s="567" t="s">
        <v>4285</v>
      </c>
    </row>
    <row r="63" spans="1:8" s="200" customFormat="1" ht="15" customHeight="1" x14ac:dyDescent="0.2">
      <c r="A63" s="253">
        <f t="shared" si="3"/>
        <v>43</v>
      </c>
      <c r="B63" s="550" t="s">
        <v>986</v>
      </c>
      <c r="C63" s="551">
        <v>14</v>
      </c>
      <c r="D63" s="551">
        <v>14.2</v>
      </c>
      <c r="E63" s="551">
        <v>13.794</v>
      </c>
      <c r="F63" s="224">
        <f t="shared" si="2"/>
        <v>97.140845070422543</v>
      </c>
      <c r="G63" s="236" t="s">
        <v>1072</v>
      </c>
      <c r="H63" s="255" t="s">
        <v>859</v>
      </c>
    </row>
    <row r="64" spans="1:8" s="200" customFormat="1" ht="57" customHeight="1" x14ac:dyDescent="0.2">
      <c r="A64" s="253">
        <f t="shared" si="3"/>
        <v>44</v>
      </c>
      <c r="B64" s="550" t="s">
        <v>988</v>
      </c>
      <c r="C64" s="551">
        <v>6175</v>
      </c>
      <c r="D64" s="551">
        <v>5781.13</v>
      </c>
      <c r="E64" s="551">
        <v>88.618380000000002</v>
      </c>
      <c r="F64" s="224">
        <f t="shared" si="2"/>
        <v>1.5328902826955977</v>
      </c>
      <c r="G64" s="236" t="s">
        <v>1062</v>
      </c>
      <c r="H64" s="255" t="s">
        <v>4286</v>
      </c>
    </row>
    <row r="65" spans="1:11" s="200" customFormat="1" ht="45" customHeight="1" x14ac:dyDescent="0.2">
      <c r="A65" s="253">
        <f t="shared" si="3"/>
        <v>45</v>
      </c>
      <c r="B65" s="550" t="s">
        <v>1337</v>
      </c>
      <c r="C65" s="551">
        <v>7444</v>
      </c>
      <c r="D65" s="551">
        <v>0</v>
      </c>
      <c r="E65" s="551">
        <v>0</v>
      </c>
      <c r="F65" s="224" t="s">
        <v>188</v>
      </c>
      <c r="G65" s="236" t="s">
        <v>1062</v>
      </c>
      <c r="H65" s="567" t="s">
        <v>4287</v>
      </c>
    </row>
    <row r="66" spans="1:11" s="200" customFormat="1" ht="57" customHeight="1" x14ac:dyDescent="0.2">
      <c r="A66" s="253">
        <f t="shared" si="3"/>
        <v>46</v>
      </c>
      <c r="B66" s="550" t="s">
        <v>4288</v>
      </c>
      <c r="C66" s="551">
        <v>7500</v>
      </c>
      <c r="D66" s="551">
        <v>1325.0700000000002</v>
      </c>
      <c r="E66" s="551">
        <v>829.84019999999998</v>
      </c>
      <c r="F66" s="224">
        <f t="shared" si="2"/>
        <v>62.626140505784591</v>
      </c>
      <c r="G66" s="236" t="s">
        <v>1062</v>
      </c>
      <c r="H66" s="567" t="s">
        <v>4289</v>
      </c>
    </row>
    <row r="67" spans="1:11" s="200" customFormat="1" ht="24" customHeight="1" x14ac:dyDescent="0.2">
      <c r="A67" s="253">
        <f t="shared" si="3"/>
        <v>47</v>
      </c>
      <c r="B67" s="550" t="s">
        <v>4290</v>
      </c>
      <c r="C67" s="551">
        <v>6000</v>
      </c>
      <c r="D67" s="551">
        <v>0</v>
      </c>
      <c r="E67" s="551">
        <v>0</v>
      </c>
      <c r="F67" s="224" t="s">
        <v>188</v>
      </c>
      <c r="G67" s="236" t="s">
        <v>1072</v>
      </c>
      <c r="H67" s="255" t="s">
        <v>4291</v>
      </c>
    </row>
    <row r="68" spans="1:11" s="200" customFormat="1" ht="105" x14ac:dyDescent="0.2">
      <c r="A68" s="253">
        <f t="shared" si="3"/>
        <v>48</v>
      </c>
      <c r="B68" s="550" t="s">
        <v>987</v>
      </c>
      <c r="C68" s="551">
        <v>2817</v>
      </c>
      <c r="D68" s="551">
        <v>107437.31000000001</v>
      </c>
      <c r="E68" s="551">
        <v>69026.685000000012</v>
      </c>
      <c r="F68" s="224">
        <f t="shared" si="2"/>
        <v>64.248337006948518</v>
      </c>
      <c r="G68" s="236" t="s">
        <v>1072</v>
      </c>
      <c r="H68" s="567" t="s">
        <v>4292</v>
      </c>
    </row>
    <row r="69" spans="1:11" s="200" customFormat="1" ht="99.75" customHeight="1" x14ac:dyDescent="0.2">
      <c r="A69" s="253">
        <f t="shared" si="3"/>
        <v>49</v>
      </c>
      <c r="B69" s="550" t="s">
        <v>989</v>
      </c>
      <c r="C69" s="551">
        <v>671130</v>
      </c>
      <c r="D69" s="551">
        <v>412301.28</v>
      </c>
      <c r="E69" s="551">
        <v>233471.84999999998</v>
      </c>
      <c r="F69" s="224">
        <f t="shared" si="2"/>
        <v>56.62651593029252</v>
      </c>
      <c r="G69" s="236" t="s">
        <v>1062</v>
      </c>
      <c r="H69" s="567" t="s">
        <v>4293</v>
      </c>
    </row>
    <row r="70" spans="1:11" s="200" customFormat="1" ht="13.5" customHeight="1" thickBot="1" x14ac:dyDescent="0.25">
      <c r="A70" s="1095" t="s">
        <v>429</v>
      </c>
      <c r="B70" s="1096"/>
      <c r="C70" s="226">
        <f>SUM(C58:C69)</f>
        <v>730401</v>
      </c>
      <c r="D70" s="226">
        <f>SUM(D58:D69)</f>
        <v>530678.74</v>
      </c>
      <c r="E70" s="226">
        <f>SUM(E58:E69)</f>
        <v>303911.59016999998</v>
      </c>
      <c r="F70" s="239">
        <f t="shared" si="2"/>
        <v>57.268469087342744</v>
      </c>
      <c r="G70" s="228"/>
      <c r="H70" s="240"/>
    </row>
    <row r="71" spans="1:11" s="245" customFormat="1" x14ac:dyDescent="0.2">
      <c r="A71" s="201"/>
      <c r="B71" s="241"/>
      <c r="C71" s="201"/>
      <c r="D71" s="201"/>
      <c r="E71" s="201"/>
      <c r="F71" s="242"/>
      <c r="G71" s="243"/>
      <c r="H71" s="244"/>
      <c r="I71" s="210"/>
      <c r="J71" s="210"/>
      <c r="K71" s="210"/>
    </row>
  </sheetData>
  <mergeCells count="11">
    <mergeCell ref="A9:B9"/>
    <mergeCell ref="A50:B50"/>
    <mergeCell ref="A53:B53"/>
    <mergeCell ref="A56:B56"/>
    <mergeCell ref="A70:B70"/>
    <mergeCell ref="A8:B8"/>
    <mergeCell ref="A1:H1"/>
    <mergeCell ref="A4:B4"/>
    <mergeCell ref="A5:B5"/>
    <mergeCell ref="A6:B6"/>
    <mergeCell ref="A7:B7"/>
  </mergeCells>
  <printOptions horizontalCentered="1"/>
  <pageMargins left="0.31496062992125984" right="0.31496062992125984" top="0.51181102362204722" bottom="0.43307086614173229" header="0.31496062992125984" footer="0.23622047244094491"/>
  <pageSetup paperSize="9" scale="96" firstPageNumber="334" fitToHeight="0" orientation="landscape" useFirstPageNumber="1" r:id="rId1"/>
  <headerFooter>
    <oddHeader>&amp;L&amp;"Tahoma,Kurzíva"&amp;9Závěrečný účet za rok 2020&amp;R&amp;"Tahoma,Kurzíva"&amp;9Tabulka č. 18</oddHeader>
    <oddFooter>&amp;C&amp;"Tahoma,Obyčejné"&amp;10&amp;P</oddFooter>
  </headerFooter>
  <rowBreaks count="1" manualBreakCount="1">
    <brk id="53" max="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0D293-249D-45A4-8794-66CB1F19D67A}">
  <sheetPr>
    <pageSetUpPr fitToPage="1"/>
  </sheetPr>
  <dimension ref="A1:K42"/>
  <sheetViews>
    <sheetView zoomScaleNormal="100" zoomScaleSheetLayoutView="100" workbookViewId="0">
      <selection activeCell="I4" sqref="I4"/>
    </sheetView>
  </sheetViews>
  <sheetFormatPr defaultColWidth="9.28515625" defaultRowHeight="10.5" x14ac:dyDescent="0.2"/>
  <cols>
    <col min="1" max="1" width="6.42578125" style="198" customWidth="1"/>
    <col min="2" max="2" width="42.7109375" style="200" customWidth="1"/>
    <col min="3" max="4" width="13.140625" style="201" customWidth="1"/>
    <col min="5" max="5" width="13.7109375" style="198" customWidth="1"/>
    <col min="6" max="6" width="8" style="202" customWidth="1"/>
    <col min="7" max="7" width="8.7109375" style="199" customWidth="1"/>
    <col min="8" max="8" width="42.7109375" style="203" customWidth="1"/>
    <col min="9" max="16384" width="9.28515625" style="198"/>
  </cols>
  <sheetData>
    <row r="1" spans="1:11" s="168" customFormat="1" ht="18" customHeight="1" x14ac:dyDescent="0.2">
      <c r="A1" s="1090" t="s">
        <v>5039</v>
      </c>
      <c r="B1" s="1090"/>
      <c r="C1" s="1090"/>
      <c r="D1" s="1090"/>
      <c r="E1" s="1090"/>
      <c r="F1" s="1090"/>
      <c r="G1" s="1090"/>
      <c r="H1" s="1090"/>
    </row>
    <row r="2" spans="1:11" ht="12" customHeight="1" x14ac:dyDescent="0.2"/>
    <row r="3" spans="1:11" ht="12" customHeight="1" thickBot="1" x14ac:dyDescent="0.2">
      <c r="A3" s="170"/>
      <c r="F3" s="204" t="s">
        <v>1049</v>
      </c>
    </row>
    <row r="4" spans="1:11" ht="23.65" customHeight="1" x14ac:dyDescent="0.2">
      <c r="A4" s="1091"/>
      <c r="B4" s="1092"/>
      <c r="C4" s="205" t="s">
        <v>3700</v>
      </c>
      <c r="D4" s="205" t="s">
        <v>3701</v>
      </c>
      <c r="E4" s="205" t="s">
        <v>4333</v>
      </c>
      <c r="F4" s="246" t="s">
        <v>377</v>
      </c>
      <c r="G4" s="247"/>
      <c r="H4" s="248"/>
    </row>
    <row r="5" spans="1:11" ht="13.15" customHeight="1" x14ac:dyDescent="0.2">
      <c r="A5" s="1088" t="s">
        <v>1050</v>
      </c>
      <c r="B5" s="1089"/>
      <c r="C5" s="171">
        <f>C33</f>
        <v>287965</v>
      </c>
      <c r="D5" s="171">
        <f>D33</f>
        <v>572523.42000000004</v>
      </c>
      <c r="E5" s="171">
        <f>E33</f>
        <v>173633.24833999999</v>
      </c>
      <c r="F5" s="206">
        <f>E5/D5*100</f>
        <v>30.327711020101152</v>
      </c>
      <c r="G5" s="243"/>
      <c r="H5" s="244"/>
    </row>
    <row r="6" spans="1:11" ht="13.15" customHeight="1" x14ac:dyDescent="0.2">
      <c r="A6" s="1088" t="s">
        <v>1052</v>
      </c>
      <c r="B6" s="1089"/>
      <c r="C6" s="172">
        <f>C38</f>
        <v>22007</v>
      </c>
      <c r="D6" s="172">
        <f>D38</f>
        <v>26640.940000000002</v>
      </c>
      <c r="E6" s="172">
        <f>E38</f>
        <v>21251.315120000003</v>
      </c>
      <c r="F6" s="206">
        <f>E6/D6*100</f>
        <v>79.769389218248307</v>
      </c>
      <c r="G6" s="243"/>
      <c r="H6" s="244"/>
    </row>
    <row r="7" spans="1:11" ht="13.15" customHeight="1" x14ac:dyDescent="0.2">
      <c r="A7" s="1088" t="s">
        <v>1053</v>
      </c>
      <c r="B7" s="1089"/>
      <c r="C7" s="172">
        <f>C41</f>
        <v>0</v>
      </c>
      <c r="D7" s="172">
        <f>D41</f>
        <v>25.41</v>
      </c>
      <c r="E7" s="172">
        <f>E41</f>
        <v>0</v>
      </c>
      <c r="F7" s="206">
        <f>E7/D7*100</f>
        <v>0</v>
      </c>
      <c r="G7" s="243"/>
      <c r="H7" s="244"/>
    </row>
    <row r="8" spans="1:11" s="170" customFormat="1" ht="13.5" customHeight="1" thickBot="1" x14ac:dyDescent="0.25">
      <c r="A8" s="1093" t="s">
        <v>429</v>
      </c>
      <c r="B8" s="1094"/>
      <c r="C8" s="207">
        <f>SUM(C5:C7)</f>
        <v>309972</v>
      </c>
      <c r="D8" s="207">
        <f>SUM(D5:D7)</f>
        <v>599189.77000000014</v>
      </c>
      <c r="E8" s="207">
        <f>SUM(E5:E7)</f>
        <v>194884.56346</v>
      </c>
      <c r="F8" s="208">
        <f>E8/D8*100</f>
        <v>32.524681364302992</v>
      </c>
      <c r="G8" s="243"/>
      <c r="H8" s="244"/>
    </row>
    <row r="9" spans="1:11" s="212" customFormat="1" ht="10.5" customHeight="1" x14ac:dyDescent="0.2">
      <c r="A9" s="170"/>
      <c r="B9" s="209"/>
      <c r="C9" s="210"/>
      <c r="D9" s="210"/>
      <c r="E9" s="210"/>
      <c r="F9" s="211"/>
      <c r="G9" s="199"/>
      <c r="H9" s="203"/>
      <c r="I9" s="170"/>
      <c r="J9" s="170"/>
      <c r="K9" s="170"/>
    </row>
    <row r="10" spans="1:11" s="212" customFormat="1" ht="10.5" customHeight="1" x14ac:dyDescent="0.2">
      <c r="A10" s="170"/>
      <c r="B10" s="209"/>
      <c r="C10" s="210"/>
      <c r="D10" s="210"/>
      <c r="E10" s="210"/>
      <c r="F10" s="211"/>
      <c r="G10" s="199"/>
      <c r="H10" s="203"/>
      <c r="I10" s="170"/>
      <c r="J10" s="170"/>
      <c r="K10" s="170"/>
    </row>
    <row r="11" spans="1:11" s="212" customFormat="1" ht="10.5" customHeight="1" thickBot="1" x14ac:dyDescent="0.2">
      <c r="A11" s="170"/>
      <c r="B11" s="209"/>
      <c r="C11" s="210"/>
      <c r="D11" s="210"/>
      <c r="E11" s="210"/>
      <c r="F11" s="211"/>
      <c r="G11" s="199"/>
      <c r="H11" s="204" t="s">
        <v>1049</v>
      </c>
      <c r="I11" s="170"/>
      <c r="J11" s="170"/>
      <c r="K11" s="170"/>
    </row>
    <row r="12" spans="1:11" ht="28.5" customHeight="1" thickBot="1" x14ac:dyDescent="0.25">
      <c r="A12" s="213" t="s">
        <v>1054</v>
      </c>
      <c r="B12" s="214" t="s">
        <v>792</v>
      </c>
      <c r="C12" s="215" t="s">
        <v>3700</v>
      </c>
      <c r="D12" s="215" t="s">
        <v>3701</v>
      </c>
      <c r="E12" s="215" t="s">
        <v>4333</v>
      </c>
      <c r="F12" s="215" t="s">
        <v>377</v>
      </c>
      <c r="G12" s="215" t="s">
        <v>1055</v>
      </c>
      <c r="H12" s="216" t="s">
        <v>1056</v>
      </c>
    </row>
    <row r="13" spans="1:11" ht="15" customHeight="1" thickBot="1" x14ac:dyDescent="0.2">
      <c r="A13" s="249" t="s">
        <v>1057</v>
      </c>
      <c r="B13" s="217"/>
      <c r="C13" s="218"/>
      <c r="D13" s="218"/>
      <c r="E13" s="219"/>
      <c r="F13" s="220"/>
      <c r="G13" s="221"/>
      <c r="H13" s="222"/>
    </row>
    <row r="14" spans="1:11" s="200" customFormat="1" ht="15" customHeight="1" x14ac:dyDescent="0.2">
      <c r="A14" s="250">
        <v>1</v>
      </c>
      <c r="B14" s="550" t="s">
        <v>1338</v>
      </c>
      <c r="C14" s="551">
        <v>290</v>
      </c>
      <c r="D14" s="551">
        <v>65.37</v>
      </c>
      <c r="E14" s="551">
        <v>65.257089999999991</v>
      </c>
      <c r="F14" s="251">
        <f t="shared" ref="F14:F32" si="0">E14/D14*100</f>
        <v>99.827275508643083</v>
      </c>
      <c r="G14" s="223" t="s">
        <v>1059</v>
      </c>
      <c r="H14" s="252" t="s">
        <v>68</v>
      </c>
    </row>
    <row r="15" spans="1:11" s="200" customFormat="1" ht="45" customHeight="1" x14ac:dyDescent="0.2">
      <c r="A15" s="253">
        <f>A14+1</f>
        <v>2</v>
      </c>
      <c r="B15" s="550" t="s">
        <v>1339</v>
      </c>
      <c r="C15" s="551">
        <v>1619</v>
      </c>
      <c r="D15" s="551">
        <v>1619</v>
      </c>
      <c r="E15" s="551">
        <v>957.32040999999992</v>
      </c>
      <c r="F15" s="224">
        <f t="shared" si="0"/>
        <v>59.130352686843722</v>
      </c>
      <c r="G15" s="552" t="s">
        <v>1059</v>
      </c>
      <c r="H15" s="254" t="s">
        <v>4294</v>
      </c>
    </row>
    <row r="16" spans="1:11" s="200" customFormat="1" ht="105" x14ac:dyDescent="0.2">
      <c r="A16" s="253">
        <f t="shared" ref="A16:A32" si="1">A15+1</f>
        <v>3</v>
      </c>
      <c r="B16" s="550" t="s">
        <v>1340</v>
      </c>
      <c r="C16" s="551">
        <v>11530</v>
      </c>
      <c r="D16" s="551">
        <v>8016.55</v>
      </c>
      <c r="E16" s="551">
        <v>5269.4723199999999</v>
      </c>
      <c r="F16" s="224">
        <f t="shared" si="0"/>
        <v>65.732420056009133</v>
      </c>
      <c r="G16" s="552" t="s">
        <v>1059</v>
      </c>
      <c r="H16" s="255" t="s">
        <v>4295</v>
      </c>
    </row>
    <row r="17" spans="1:11" s="554" customFormat="1" ht="111" customHeight="1" x14ac:dyDescent="0.2">
      <c r="A17" s="253">
        <f t="shared" si="1"/>
        <v>4</v>
      </c>
      <c r="B17" s="550" t="s">
        <v>1341</v>
      </c>
      <c r="C17" s="551">
        <v>2160</v>
      </c>
      <c r="D17" s="551">
        <v>1118.75</v>
      </c>
      <c r="E17" s="551">
        <v>634.82305999999983</v>
      </c>
      <c r="F17" s="224">
        <f t="shared" si="0"/>
        <v>56.743960670391047</v>
      </c>
      <c r="G17" s="552" t="s">
        <v>1059</v>
      </c>
      <c r="H17" s="255" t="s">
        <v>4296</v>
      </c>
      <c r="I17" s="200"/>
    </row>
    <row r="18" spans="1:11" s="200" customFormat="1" ht="120" customHeight="1" x14ac:dyDescent="0.2">
      <c r="A18" s="253">
        <f t="shared" si="1"/>
        <v>5</v>
      </c>
      <c r="B18" s="550" t="s">
        <v>1342</v>
      </c>
      <c r="C18" s="551">
        <v>43500</v>
      </c>
      <c r="D18" s="551">
        <v>45220</v>
      </c>
      <c r="E18" s="551">
        <v>39844.430999999997</v>
      </c>
      <c r="F18" s="224">
        <f t="shared" si="0"/>
        <v>88.112408226448466</v>
      </c>
      <c r="G18" s="552" t="s">
        <v>1059</v>
      </c>
      <c r="H18" s="255" t="s">
        <v>4297</v>
      </c>
    </row>
    <row r="19" spans="1:11" s="200" customFormat="1" ht="15" customHeight="1" x14ac:dyDescent="0.2">
      <c r="A19" s="253">
        <f t="shared" si="1"/>
        <v>6</v>
      </c>
      <c r="B19" s="550" t="s">
        <v>189</v>
      </c>
      <c r="C19" s="551">
        <v>175</v>
      </c>
      <c r="D19" s="551">
        <v>389.05</v>
      </c>
      <c r="E19" s="551">
        <v>389.03719999999998</v>
      </c>
      <c r="F19" s="224">
        <f t="shared" si="0"/>
        <v>99.996709934455723</v>
      </c>
      <c r="G19" s="552" t="s">
        <v>1059</v>
      </c>
      <c r="H19" s="255" t="s">
        <v>812</v>
      </c>
    </row>
    <row r="20" spans="1:11" s="200" customFormat="1" ht="15" customHeight="1" x14ac:dyDescent="0.2">
      <c r="A20" s="253">
        <f t="shared" si="1"/>
        <v>7</v>
      </c>
      <c r="B20" s="550" t="s">
        <v>1343</v>
      </c>
      <c r="C20" s="551">
        <v>9000</v>
      </c>
      <c r="D20" s="551">
        <v>12793.25</v>
      </c>
      <c r="E20" s="551">
        <v>12787.25</v>
      </c>
      <c r="F20" s="224">
        <f t="shared" si="0"/>
        <v>99.953100267719307</v>
      </c>
      <c r="G20" s="552" t="s">
        <v>1059</v>
      </c>
      <c r="H20" s="555" t="s">
        <v>812</v>
      </c>
    </row>
    <row r="21" spans="1:11" s="257" customFormat="1" ht="15" customHeight="1" x14ac:dyDescent="0.2">
      <c r="A21" s="253">
        <f t="shared" si="1"/>
        <v>8</v>
      </c>
      <c r="B21" s="550" t="s">
        <v>1344</v>
      </c>
      <c r="C21" s="551">
        <v>650</v>
      </c>
      <c r="D21" s="551">
        <v>634</v>
      </c>
      <c r="E21" s="551">
        <v>633.36966000000007</v>
      </c>
      <c r="F21" s="224">
        <f t="shared" si="0"/>
        <v>99.900577287066255</v>
      </c>
      <c r="G21" s="256" t="s">
        <v>1059</v>
      </c>
      <c r="H21" s="254" t="s">
        <v>68</v>
      </c>
      <c r="I21" s="166"/>
      <c r="J21" s="200"/>
      <c r="K21" s="200"/>
    </row>
    <row r="22" spans="1:11" s="257" customFormat="1" ht="45" customHeight="1" x14ac:dyDescent="0.2">
      <c r="A22" s="253">
        <f t="shared" si="1"/>
        <v>9</v>
      </c>
      <c r="B22" s="550" t="s">
        <v>1345</v>
      </c>
      <c r="C22" s="551">
        <v>500</v>
      </c>
      <c r="D22" s="551">
        <v>500</v>
      </c>
      <c r="E22" s="551">
        <v>198.1414</v>
      </c>
      <c r="F22" s="224">
        <f t="shared" si="0"/>
        <v>39.628279999999997</v>
      </c>
      <c r="G22" s="552" t="s">
        <v>1059</v>
      </c>
      <c r="H22" s="254" t="s">
        <v>4298</v>
      </c>
      <c r="I22" s="200"/>
      <c r="J22" s="200"/>
      <c r="K22" s="200"/>
    </row>
    <row r="23" spans="1:11" s="257" customFormat="1" ht="45" customHeight="1" x14ac:dyDescent="0.2">
      <c r="A23" s="253">
        <f t="shared" si="1"/>
        <v>10</v>
      </c>
      <c r="B23" s="550" t="s">
        <v>1346</v>
      </c>
      <c r="C23" s="551">
        <v>45000</v>
      </c>
      <c r="D23" s="551">
        <v>40000</v>
      </c>
      <c r="E23" s="551">
        <v>17999.254130000001</v>
      </c>
      <c r="F23" s="224">
        <f t="shared" si="0"/>
        <v>44.998135325000007</v>
      </c>
      <c r="G23" s="552" t="s">
        <v>1059</v>
      </c>
      <c r="H23" s="255" t="s">
        <v>4299</v>
      </c>
      <c r="I23" s="200"/>
      <c r="J23" s="200"/>
      <c r="K23" s="200"/>
    </row>
    <row r="24" spans="1:11" s="200" customFormat="1" ht="89.25" customHeight="1" x14ac:dyDescent="0.2">
      <c r="A24" s="253">
        <f t="shared" si="1"/>
        <v>11</v>
      </c>
      <c r="B24" s="550" t="s">
        <v>1347</v>
      </c>
      <c r="C24" s="551">
        <v>55900</v>
      </c>
      <c r="D24" s="551">
        <v>53955.92</v>
      </c>
      <c r="E24" s="551">
        <v>36124.490999999995</v>
      </c>
      <c r="F24" s="224">
        <f t="shared" si="0"/>
        <v>66.951858109360373</v>
      </c>
      <c r="G24" s="256" t="s">
        <v>1059</v>
      </c>
      <c r="H24" s="567" t="s">
        <v>4300</v>
      </c>
    </row>
    <row r="25" spans="1:11" s="257" customFormat="1" ht="24" customHeight="1" x14ac:dyDescent="0.2">
      <c r="A25" s="253">
        <f t="shared" si="1"/>
        <v>12</v>
      </c>
      <c r="B25" s="550" t="s">
        <v>788</v>
      </c>
      <c r="C25" s="551">
        <v>500</v>
      </c>
      <c r="D25" s="551">
        <v>500</v>
      </c>
      <c r="E25" s="551">
        <v>500</v>
      </c>
      <c r="F25" s="224">
        <f t="shared" si="0"/>
        <v>100</v>
      </c>
      <c r="G25" s="256" t="s">
        <v>1059</v>
      </c>
      <c r="H25" s="255" t="s">
        <v>68</v>
      </c>
      <c r="I25" s="200"/>
      <c r="J25" s="200"/>
      <c r="K25" s="200"/>
    </row>
    <row r="26" spans="1:11" s="257" customFormat="1" ht="178.5" x14ac:dyDescent="0.2">
      <c r="A26" s="253">
        <f t="shared" si="1"/>
        <v>13</v>
      </c>
      <c r="B26" s="550" t="s">
        <v>4301</v>
      </c>
      <c r="C26" s="551">
        <v>7081</v>
      </c>
      <c r="D26" s="551">
        <v>7081</v>
      </c>
      <c r="E26" s="551">
        <v>5477.7019</v>
      </c>
      <c r="F26" s="224">
        <f>E26/D26*100</f>
        <v>77.357744668832083</v>
      </c>
      <c r="G26" s="256" t="s">
        <v>1062</v>
      </c>
      <c r="H26" s="255" t="s">
        <v>4334</v>
      </c>
      <c r="I26" s="200"/>
      <c r="J26" s="200"/>
      <c r="K26" s="200"/>
    </row>
    <row r="27" spans="1:11" s="257" customFormat="1" ht="45" customHeight="1" x14ac:dyDescent="0.2">
      <c r="A27" s="253">
        <f t="shared" si="1"/>
        <v>14</v>
      </c>
      <c r="B27" s="258" t="s">
        <v>4302</v>
      </c>
      <c r="C27" s="551">
        <v>60</v>
      </c>
      <c r="D27" s="551">
        <v>60</v>
      </c>
      <c r="E27" s="551">
        <v>0</v>
      </c>
      <c r="F27" s="224">
        <f t="shared" si="0"/>
        <v>0</v>
      </c>
      <c r="G27" s="256" t="s">
        <v>1059</v>
      </c>
      <c r="H27" s="557" t="s">
        <v>4303</v>
      </c>
      <c r="I27" s="200"/>
      <c r="J27" s="200"/>
      <c r="K27" s="200"/>
    </row>
    <row r="28" spans="1:11" s="257" customFormat="1" ht="45" customHeight="1" x14ac:dyDescent="0.2">
      <c r="A28" s="253">
        <f t="shared" si="1"/>
        <v>15</v>
      </c>
      <c r="B28" s="550" t="s">
        <v>1348</v>
      </c>
      <c r="C28" s="551">
        <v>0</v>
      </c>
      <c r="D28" s="551">
        <v>323634</v>
      </c>
      <c r="E28" s="551">
        <v>0</v>
      </c>
      <c r="F28" s="224">
        <f>E28/D28*100</f>
        <v>0</v>
      </c>
      <c r="G28" s="256" t="s">
        <v>1059</v>
      </c>
      <c r="H28" s="254" t="s">
        <v>4304</v>
      </c>
      <c r="I28" s="200"/>
      <c r="J28" s="200"/>
      <c r="K28" s="200"/>
    </row>
    <row r="29" spans="1:11" s="257" customFormat="1" ht="67.5" customHeight="1" x14ac:dyDescent="0.2">
      <c r="A29" s="253">
        <f t="shared" si="1"/>
        <v>16</v>
      </c>
      <c r="B29" s="258" t="s">
        <v>4305</v>
      </c>
      <c r="C29" s="551">
        <v>90000</v>
      </c>
      <c r="D29" s="551">
        <v>24182.580000000005</v>
      </c>
      <c r="E29" s="551">
        <v>0</v>
      </c>
      <c r="F29" s="224">
        <f t="shared" si="0"/>
        <v>0</v>
      </c>
      <c r="G29" s="256" t="s">
        <v>1059</v>
      </c>
      <c r="H29" s="255" t="s">
        <v>4306</v>
      </c>
      <c r="I29" s="200"/>
      <c r="J29" s="200"/>
      <c r="K29" s="200"/>
    </row>
    <row r="30" spans="1:11" s="200" customFormat="1" ht="34.5" customHeight="1" x14ac:dyDescent="0.2">
      <c r="A30" s="253">
        <f t="shared" si="1"/>
        <v>17</v>
      </c>
      <c r="B30" s="579" t="s">
        <v>1349</v>
      </c>
      <c r="C30" s="551">
        <v>20000</v>
      </c>
      <c r="D30" s="551">
        <v>0</v>
      </c>
      <c r="E30" s="551">
        <v>0</v>
      </c>
      <c r="F30" s="224" t="s">
        <v>188</v>
      </c>
      <c r="G30" s="256" t="s">
        <v>1059</v>
      </c>
      <c r="H30" s="255" t="s">
        <v>1350</v>
      </c>
    </row>
    <row r="31" spans="1:11" s="257" customFormat="1" ht="24" customHeight="1" x14ac:dyDescent="0.2">
      <c r="A31" s="253">
        <f t="shared" si="1"/>
        <v>18</v>
      </c>
      <c r="B31" s="598" t="s">
        <v>4307</v>
      </c>
      <c r="C31" s="599">
        <v>0</v>
      </c>
      <c r="D31" s="599">
        <v>28148.799999999999</v>
      </c>
      <c r="E31" s="599">
        <v>28147.621040000002</v>
      </c>
      <c r="F31" s="224">
        <f t="shared" si="0"/>
        <v>99.995811686466212</v>
      </c>
      <c r="G31" s="256" t="s">
        <v>1072</v>
      </c>
      <c r="H31" s="555" t="s">
        <v>68</v>
      </c>
      <c r="I31" s="200"/>
      <c r="J31" s="200"/>
      <c r="K31" s="200"/>
    </row>
    <row r="32" spans="1:11" s="257" customFormat="1" ht="15" customHeight="1" x14ac:dyDescent="0.2">
      <c r="A32" s="253">
        <f t="shared" si="1"/>
        <v>19</v>
      </c>
      <c r="B32" s="598" t="s">
        <v>4308</v>
      </c>
      <c r="C32" s="599">
        <v>0</v>
      </c>
      <c r="D32" s="599">
        <v>24605.15</v>
      </c>
      <c r="E32" s="599">
        <v>24605.078130000002</v>
      </c>
      <c r="F32" s="224">
        <f t="shared" si="0"/>
        <v>99.999707906678069</v>
      </c>
      <c r="G32" s="552" t="s">
        <v>1072</v>
      </c>
      <c r="H32" s="555" t="s">
        <v>68</v>
      </c>
      <c r="I32" s="200"/>
      <c r="J32" s="200"/>
      <c r="K32" s="200"/>
    </row>
    <row r="33" spans="1:11" s="209" customFormat="1" ht="13.5" customHeight="1" thickBot="1" x14ac:dyDescent="0.25">
      <c r="A33" s="1095" t="s">
        <v>429</v>
      </c>
      <c r="B33" s="1096"/>
      <c r="C33" s="226">
        <f>SUM(C14:C32)</f>
        <v>287965</v>
      </c>
      <c r="D33" s="226">
        <f>SUM(D14:D32)</f>
        <v>572523.42000000004</v>
      </c>
      <c r="E33" s="226">
        <f>SUM(E14:E32)</f>
        <v>173633.24833999999</v>
      </c>
      <c r="F33" s="227">
        <f>E33/D33*100</f>
        <v>30.327711020101152</v>
      </c>
      <c r="G33" s="228"/>
      <c r="H33" s="260"/>
    </row>
    <row r="34" spans="1:11" ht="18" customHeight="1" thickBot="1" x14ac:dyDescent="0.2">
      <c r="A34" s="261" t="s">
        <v>1082</v>
      </c>
      <c r="B34" s="232"/>
      <c r="C34" s="233"/>
      <c r="D34" s="233"/>
      <c r="E34" s="234"/>
      <c r="F34" s="235"/>
      <c r="G34" s="262"/>
      <c r="H34" s="263"/>
    </row>
    <row r="35" spans="1:11" s="200" customFormat="1" ht="136.5" x14ac:dyDescent="0.2">
      <c r="A35" s="561">
        <f>A32+1</f>
        <v>20</v>
      </c>
      <c r="B35" s="550" t="s">
        <v>806</v>
      </c>
      <c r="C35" s="551">
        <v>19507</v>
      </c>
      <c r="D35" s="551">
        <v>24980.29</v>
      </c>
      <c r="E35" s="551">
        <v>20090.731520000001</v>
      </c>
      <c r="F35" s="224">
        <f>E35/D35*100</f>
        <v>80.426334201884771</v>
      </c>
      <c r="G35" s="564" t="s">
        <v>1062</v>
      </c>
      <c r="H35" s="557" t="s">
        <v>4309</v>
      </c>
    </row>
    <row r="36" spans="1:11" s="200" customFormat="1" ht="45" customHeight="1" x14ac:dyDescent="0.2">
      <c r="A36" s="253">
        <f t="shared" ref="A36:A37" si="2">A35+1</f>
        <v>21</v>
      </c>
      <c r="B36" s="550" t="s">
        <v>807</v>
      </c>
      <c r="C36" s="551">
        <v>500</v>
      </c>
      <c r="D36" s="551">
        <v>1660.65</v>
      </c>
      <c r="E36" s="551">
        <v>1160.5836000000002</v>
      </c>
      <c r="F36" s="224">
        <f>E36/D36*100</f>
        <v>69.887309186162057</v>
      </c>
      <c r="G36" s="236" t="s">
        <v>1059</v>
      </c>
      <c r="H36" s="557" t="s">
        <v>4310</v>
      </c>
    </row>
    <row r="37" spans="1:11" s="200" customFormat="1" ht="78" customHeight="1" x14ac:dyDescent="0.2">
      <c r="A37" s="253">
        <f t="shared" si="2"/>
        <v>22</v>
      </c>
      <c r="B37" s="550" t="s">
        <v>4311</v>
      </c>
      <c r="C37" s="551">
        <v>2000</v>
      </c>
      <c r="D37" s="551">
        <v>0</v>
      </c>
      <c r="E37" s="551">
        <v>0</v>
      </c>
      <c r="F37" s="224" t="s">
        <v>188</v>
      </c>
      <c r="G37" s="236" t="s">
        <v>1072</v>
      </c>
      <c r="H37" s="557" t="s">
        <v>4312</v>
      </c>
    </row>
    <row r="38" spans="1:11" s="200" customFormat="1" ht="13.5" customHeight="1" thickBot="1" x14ac:dyDescent="0.25">
      <c r="A38" s="1095" t="s">
        <v>429</v>
      </c>
      <c r="B38" s="1096"/>
      <c r="C38" s="226">
        <f>SUM(C35:C37)</f>
        <v>22007</v>
      </c>
      <c r="D38" s="238">
        <f>SUM(D35:D37)</f>
        <v>26640.940000000002</v>
      </c>
      <c r="E38" s="238">
        <f>SUM(E35:E37)</f>
        <v>21251.315120000003</v>
      </c>
      <c r="F38" s="239">
        <f>E38/D38*100</f>
        <v>79.769389218248307</v>
      </c>
      <c r="G38" s="228"/>
      <c r="H38" s="240"/>
    </row>
    <row r="39" spans="1:11" ht="18" customHeight="1" thickBot="1" x14ac:dyDescent="0.2">
      <c r="A39" s="249" t="s">
        <v>1053</v>
      </c>
      <c r="B39" s="217"/>
      <c r="C39" s="218"/>
      <c r="D39" s="218"/>
      <c r="E39" s="219"/>
      <c r="F39" s="220"/>
      <c r="G39" s="221"/>
      <c r="H39" s="264"/>
    </row>
    <row r="40" spans="1:11" s="200" customFormat="1" ht="57" customHeight="1" x14ac:dyDescent="0.2">
      <c r="A40" s="561">
        <f>A37+1</f>
        <v>23</v>
      </c>
      <c r="B40" s="550" t="s">
        <v>1351</v>
      </c>
      <c r="C40" s="551">
        <v>0</v>
      </c>
      <c r="D40" s="551">
        <v>25.41</v>
      </c>
      <c r="E40" s="551">
        <v>0</v>
      </c>
      <c r="F40" s="224">
        <f>E40/D40*100</f>
        <v>0</v>
      </c>
      <c r="G40" s="564" t="s">
        <v>1062</v>
      </c>
      <c r="H40" s="567" t="s">
        <v>4313</v>
      </c>
    </row>
    <row r="41" spans="1:11" s="200" customFormat="1" ht="13.5" customHeight="1" thickBot="1" x14ac:dyDescent="0.25">
      <c r="A41" s="1095" t="s">
        <v>429</v>
      </c>
      <c r="B41" s="1096"/>
      <c r="C41" s="226">
        <f>SUM(C40:C40)</f>
        <v>0</v>
      </c>
      <c r="D41" s="226">
        <f>SUM(D40:D40)</f>
        <v>25.41</v>
      </c>
      <c r="E41" s="226">
        <f>SUM(E40:E40)</f>
        <v>0</v>
      </c>
      <c r="F41" s="239">
        <f>E41/D41*100</f>
        <v>0</v>
      </c>
      <c r="G41" s="228"/>
      <c r="H41" s="240"/>
    </row>
    <row r="42" spans="1:11" s="245" customFormat="1" x14ac:dyDescent="0.2">
      <c r="A42" s="201"/>
      <c r="B42" s="241"/>
      <c r="C42" s="201"/>
      <c r="D42" s="201"/>
      <c r="E42" s="201"/>
      <c r="F42" s="242"/>
      <c r="G42" s="243"/>
      <c r="H42" s="244"/>
      <c r="I42" s="210"/>
      <c r="J42" s="210"/>
      <c r="K42" s="210"/>
    </row>
  </sheetData>
  <mergeCells count="9">
    <mergeCell ref="A33:B33"/>
    <mergeCell ref="A38:B38"/>
    <mergeCell ref="A41:B41"/>
    <mergeCell ref="A1:H1"/>
    <mergeCell ref="A4:B4"/>
    <mergeCell ref="A5:B5"/>
    <mergeCell ref="A6:B6"/>
    <mergeCell ref="A7:B7"/>
    <mergeCell ref="A8:B8"/>
  </mergeCells>
  <printOptions horizontalCentered="1"/>
  <pageMargins left="0.31496062992125984" right="0.31496062992125984" top="0.51181102362204722" bottom="0.43307086614173229" header="0.31496062992125984" footer="0.23622047244094491"/>
  <pageSetup paperSize="9" scale="96" firstPageNumber="341" fitToHeight="0" orientation="landscape" useFirstPageNumber="1" r:id="rId1"/>
  <headerFooter>
    <oddHeader>&amp;L&amp;"Tahoma,Kurzíva"&amp;9Závěrečný účet za rok 2020&amp;R&amp;"Tahoma,Kurzíva"&amp;9Tabulka č. 19</oddHeader>
    <oddFooter>&amp;C&amp;"Tahoma,Obyčejné"&amp;10&amp;P</oddFooter>
  </headerFooter>
  <rowBreaks count="2" manualBreakCount="2">
    <brk id="25" max="7" man="1"/>
    <brk id="33" max="7"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2A709-426A-497B-BD2B-9FA694319B40}">
  <sheetPr>
    <pageSetUpPr fitToPage="1"/>
  </sheetPr>
  <dimension ref="A1:K34"/>
  <sheetViews>
    <sheetView zoomScaleNormal="100" zoomScaleSheetLayoutView="100" workbookViewId="0">
      <selection activeCell="I4" sqref="I4"/>
    </sheetView>
  </sheetViews>
  <sheetFormatPr defaultColWidth="9.140625" defaultRowHeight="10.5" x14ac:dyDescent="0.2"/>
  <cols>
    <col min="1" max="1" width="6.42578125" style="198" customWidth="1"/>
    <col min="2" max="2" width="42.7109375" style="200" customWidth="1"/>
    <col min="3" max="4" width="13.140625" style="201" customWidth="1"/>
    <col min="5" max="5" width="13.7109375" style="198" customWidth="1"/>
    <col min="6" max="6" width="8" style="202" customWidth="1"/>
    <col min="7" max="7" width="8.7109375" style="199" customWidth="1"/>
    <col min="8" max="8" width="42.7109375" style="203" customWidth="1"/>
    <col min="9" max="9" width="33.85546875" style="198" customWidth="1"/>
    <col min="10" max="16384" width="9.140625" style="198"/>
  </cols>
  <sheetData>
    <row r="1" spans="1:11" s="168" customFormat="1" ht="18" customHeight="1" x14ac:dyDescent="0.2">
      <c r="A1" s="1090" t="s">
        <v>4314</v>
      </c>
      <c r="B1" s="1090"/>
      <c r="C1" s="1090"/>
      <c r="D1" s="1090"/>
      <c r="E1" s="1090"/>
      <c r="F1" s="1090"/>
      <c r="G1" s="1090"/>
      <c r="H1" s="1090"/>
    </row>
    <row r="2" spans="1:11" ht="12" customHeight="1" x14ac:dyDescent="0.2"/>
    <row r="3" spans="1:11" ht="12" customHeight="1" thickBot="1" x14ac:dyDescent="0.2">
      <c r="A3" s="170"/>
      <c r="F3" s="204" t="s">
        <v>1049</v>
      </c>
    </row>
    <row r="4" spans="1:11" ht="23.45" customHeight="1" x14ac:dyDescent="0.2">
      <c r="A4" s="1091"/>
      <c r="B4" s="1092"/>
      <c r="C4" s="205" t="s">
        <v>3700</v>
      </c>
      <c r="D4" s="205" t="s">
        <v>3701</v>
      </c>
      <c r="E4" s="205" t="s">
        <v>4333</v>
      </c>
      <c r="F4" s="246" t="s">
        <v>377</v>
      </c>
      <c r="G4" s="247"/>
      <c r="H4" s="248"/>
    </row>
    <row r="5" spans="1:11" ht="12.95" customHeight="1" x14ac:dyDescent="0.2">
      <c r="A5" s="1088" t="s">
        <v>1050</v>
      </c>
      <c r="B5" s="1089"/>
      <c r="C5" s="171">
        <f>C21</f>
        <v>675342</v>
      </c>
      <c r="D5" s="171">
        <f>D21</f>
        <v>632639.73</v>
      </c>
      <c r="E5" s="171">
        <f>E21</f>
        <v>581397.12641000003</v>
      </c>
      <c r="F5" s="206">
        <f>E5/D5*100</f>
        <v>91.900191979722806</v>
      </c>
      <c r="G5" s="243"/>
      <c r="H5" s="244"/>
    </row>
    <row r="6" spans="1:11" ht="12.95" customHeight="1" x14ac:dyDescent="0.2">
      <c r="A6" s="1088" t="s">
        <v>1052</v>
      </c>
      <c r="B6" s="1089"/>
      <c r="C6" s="172">
        <f>C27</f>
        <v>31180</v>
      </c>
      <c r="D6" s="172">
        <f>D27</f>
        <v>32407.9</v>
      </c>
      <c r="E6" s="172">
        <f>E27</f>
        <v>17174.814339999997</v>
      </c>
      <c r="F6" s="206">
        <f>E6/D6*100</f>
        <v>52.995764427809256</v>
      </c>
      <c r="G6" s="243"/>
      <c r="H6" s="244"/>
    </row>
    <row r="7" spans="1:11" ht="12.95" customHeight="1" x14ac:dyDescent="0.2">
      <c r="A7" s="1088" t="s">
        <v>1053</v>
      </c>
      <c r="B7" s="1089"/>
      <c r="C7" s="172">
        <f>C33</f>
        <v>3500</v>
      </c>
      <c r="D7" s="172">
        <f>D33</f>
        <v>3289.5699999999997</v>
      </c>
      <c r="E7" s="172">
        <f>E33</f>
        <v>666.62657999999976</v>
      </c>
      <c r="F7" s="206">
        <f>E7/D7*100</f>
        <v>20.264854677055048</v>
      </c>
      <c r="G7" s="243"/>
      <c r="H7" s="244"/>
    </row>
    <row r="8" spans="1:11" s="170" customFormat="1" ht="13.5" customHeight="1" thickBot="1" x14ac:dyDescent="0.25">
      <c r="A8" s="1093" t="s">
        <v>429</v>
      </c>
      <c r="B8" s="1094"/>
      <c r="C8" s="207">
        <f>SUM(C5:C7)</f>
        <v>710022</v>
      </c>
      <c r="D8" s="207">
        <f>SUM(D5:D7)</f>
        <v>668337.19999999995</v>
      </c>
      <c r="E8" s="207">
        <f>SUM(E5:E7)</f>
        <v>599238.56733000011</v>
      </c>
      <c r="F8" s="208">
        <f>E8/D8*100</f>
        <v>89.661112284337932</v>
      </c>
      <c r="G8" s="243"/>
      <c r="H8" s="244"/>
    </row>
    <row r="9" spans="1:11" s="212" customFormat="1" ht="10.5" customHeight="1" x14ac:dyDescent="0.2">
      <c r="A9" s="170"/>
      <c r="B9" s="209"/>
      <c r="C9" s="210"/>
      <c r="D9" s="210"/>
      <c r="E9" s="210"/>
      <c r="F9" s="211"/>
      <c r="G9" s="199"/>
      <c r="H9" s="203"/>
      <c r="I9" s="170"/>
      <c r="J9" s="170"/>
      <c r="K9" s="170"/>
    </row>
    <row r="10" spans="1:11" s="212" customFormat="1" ht="10.5" customHeight="1" x14ac:dyDescent="0.2">
      <c r="A10" s="170"/>
      <c r="B10" s="209"/>
      <c r="C10" s="210"/>
      <c r="D10" s="210"/>
      <c r="E10" s="210"/>
      <c r="F10" s="211"/>
      <c r="G10" s="199"/>
      <c r="H10" s="203"/>
      <c r="I10" s="170"/>
      <c r="J10" s="170"/>
      <c r="K10" s="170"/>
    </row>
    <row r="11" spans="1:11" s="212" customFormat="1" ht="10.5" customHeight="1" thickBot="1" x14ac:dyDescent="0.2">
      <c r="A11" s="170"/>
      <c r="B11" s="209"/>
      <c r="C11" s="210"/>
      <c r="D11" s="210"/>
      <c r="E11" s="210"/>
      <c r="F11" s="211"/>
      <c r="G11" s="199"/>
      <c r="H11" s="204" t="s">
        <v>1049</v>
      </c>
      <c r="I11" s="170"/>
      <c r="J11" s="170"/>
      <c r="K11" s="170"/>
    </row>
    <row r="12" spans="1:11" ht="28.5" customHeight="1" thickBot="1" x14ac:dyDescent="0.25">
      <c r="A12" s="213" t="s">
        <v>1054</v>
      </c>
      <c r="B12" s="214" t="s">
        <v>792</v>
      </c>
      <c r="C12" s="215" t="s">
        <v>3700</v>
      </c>
      <c r="D12" s="215" t="s">
        <v>3701</v>
      </c>
      <c r="E12" s="215" t="s">
        <v>4333</v>
      </c>
      <c r="F12" s="215" t="s">
        <v>377</v>
      </c>
      <c r="G12" s="215" t="s">
        <v>1055</v>
      </c>
      <c r="H12" s="216" t="s">
        <v>1056</v>
      </c>
    </row>
    <row r="13" spans="1:11" ht="15" customHeight="1" thickBot="1" x14ac:dyDescent="0.2">
      <c r="A13" s="249" t="s">
        <v>1057</v>
      </c>
      <c r="B13" s="217"/>
      <c r="C13" s="218"/>
      <c r="D13" s="218"/>
      <c r="E13" s="219"/>
      <c r="F13" s="220"/>
      <c r="G13" s="221"/>
      <c r="H13" s="222"/>
    </row>
    <row r="14" spans="1:11" s="200" customFormat="1" ht="178.5" x14ac:dyDescent="0.2">
      <c r="A14" s="250">
        <v>1</v>
      </c>
      <c r="B14" s="550" t="s">
        <v>1352</v>
      </c>
      <c r="C14" s="551">
        <v>123332</v>
      </c>
      <c r="D14" s="551">
        <v>107673.62999999999</v>
      </c>
      <c r="E14" s="551">
        <v>79806.699899999978</v>
      </c>
      <c r="F14" s="251">
        <f t="shared" ref="F14:F21" si="0">E14/D14*100</f>
        <v>74.119076230642534</v>
      </c>
      <c r="G14" s="223" t="s">
        <v>1059</v>
      </c>
      <c r="H14" s="252" t="s">
        <v>4315</v>
      </c>
    </row>
    <row r="15" spans="1:11" s="200" customFormat="1" ht="57" customHeight="1" x14ac:dyDescent="0.2">
      <c r="A15" s="253">
        <f>A14+1</f>
        <v>2</v>
      </c>
      <c r="B15" s="550" t="s">
        <v>1353</v>
      </c>
      <c r="C15" s="551">
        <v>30939</v>
      </c>
      <c r="D15" s="551">
        <v>14903.84</v>
      </c>
      <c r="E15" s="551">
        <v>10484.523929999999</v>
      </c>
      <c r="F15" s="224">
        <f t="shared" si="0"/>
        <v>70.347802512641039</v>
      </c>
      <c r="G15" s="552" t="s">
        <v>1059</v>
      </c>
      <c r="H15" s="254" t="s">
        <v>4316</v>
      </c>
    </row>
    <row r="16" spans="1:11" s="200" customFormat="1" ht="105" x14ac:dyDescent="0.2">
      <c r="A16" s="253">
        <f t="shared" ref="A16:A20" si="1">A15+1</f>
        <v>3</v>
      </c>
      <c r="B16" s="550" t="s">
        <v>1354</v>
      </c>
      <c r="C16" s="551">
        <v>38685</v>
      </c>
      <c r="D16" s="551">
        <v>34226</v>
      </c>
      <c r="E16" s="551">
        <v>32658.783000000003</v>
      </c>
      <c r="F16" s="224">
        <f t="shared" si="0"/>
        <v>95.42097528194941</v>
      </c>
      <c r="G16" s="552" t="s">
        <v>1059</v>
      </c>
      <c r="H16" s="255" t="s">
        <v>5040</v>
      </c>
    </row>
    <row r="17" spans="1:11" s="200" customFormat="1" ht="73.5" x14ac:dyDescent="0.2">
      <c r="A17" s="253">
        <f t="shared" si="1"/>
        <v>4</v>
      </c>
      <c r="B17" s="550" t="s">
        <v>1355</v>
      </c>
      <c r="C17" s="551">
        <v>468047</v>
      </c>
      <c r="D17" s="551">
        <v>456302.75</v>
      </c>
      <c r="E17" s="551">
        <v>443248.74971</v>
      </c>
      <c r="F17" s="224">
        <f t="shared" si="0"/>
        <v>97.13918000932496</v>
      </c>
      <c r="G17" s="256" t="s">
        <v>1059</v>
      </c>
      <c r="H17" s="255" t="s">
        <v>4317</v>
      </c>
      <c r="I17" s="198"/>
    </row>
    <row r="18" spans="1:11" s="200" customFormat="1" ht="34.5" customHeight="1" x14ac:dyDescent="0.2">
      <c r="A18" s="253">
        <f t="shared" si="1"/>
        <v>5</v>
      </c>
      <c r="B18" s="550" t="s">
        <v>1356</v>
      </c>
      <c r="C18" s="551">
        <v>14339</v>
      </c>
      <c r="D18" s="551">
        <v>18508.510000000002</v>
      </c>
      <c r="E18" s="551">
        <v>14774.034850000002</v>
      </c>
      <c r="F18" s="224">
        <f t="shared" si="0"/>
        <v>79.822929290364272</v>
      </c>
      <c r="G18" s="552" t="s">
        <v>1059</v>
      </c>
      <c r="H18" s="255" t="s">
        <v>4318</v>
      </c>
      <c r="I18" s="198"/>
    </row>
    <row r="19" spans="1:11" s="200" customFormat="1" ht="34.5" customHeight="1" x14ac:dyDescent="0.2">
      <c r="A19" s="253">
        <f t="shared" si="1"/>
        <v>6</v>
      </c>
      <c r="B19" s="550" t="s">
        <v>4319</v>
      </c>
      <c r="C19" s="551">
        <v>0</v>
      </c>
      <c r="D19" s="551">
        <v>15</v>
      </c>
      <c r="E19" s="551">
        <v>1.976</v>
      </c>
      <c r="F19" s="224">
        <f t="shared" si="0"/>
        <v>13.173333333333334</v>
      </c>
      <c r="G19" s="552" t="s">
        <v>1072</v>
      </c>
      <c r="H19" s="555" t="s">
        <v>4320</v>
      </c>
    </row>
    <row r="20" spans="1:11" s="257" customFormat="1" ht="34.5" customHeight="1" x14ac:dyDescent="0.2">
      <c r="A20" s="253">
        <f t="shared" si="1"/>
        <v>7</v>
      </c>
      <c r="B20" s="550" t="s">
        <v>4321</v>
      </c>
      <c r="C20" s="551">
        <v>0</v>
      </c>
      <c r="D20" s="551">
        <v>1010</v>
      </c>
      <c r="E20" s="551">
        <v>422.35901999999999</v>
      </c>
      <c r="F20" s="224">
        <f t="shared" si="0"/>
        <v>41.817724752475243</v>
      </c>
      <c r="G20" s="256" t="s">
        <v>1072</v>
      </c>
      <c r="H20" s="254" t="s">
        <v>4322</v>
      </c>
      <c r="I20" s="200"/>
      <c r="J20" s="200"/>
      <c r="K20" s="200"/>
    </row>
    <row r="21" spans="1:11" s="209" customFormat="1" ht="13.5" customHeight="1" thickBot="1" x14ac:dyDescent="0.25">
      <c r="A21" s="1095" t="s">
        <v>429</v>
      </c>
      <c r="B21" s="1096"/>
      <c r="C21" s="226">
        <f>SUM(C14:C20)</f>
        <v>675342</v>
      </c>
      <c r="D21" s="226">
        <f>SUM(D14:D20)</f>
        <v>632639.73</v>
      </c>
      <c r="E21" s="226">
        <f>SUM(E14:E20)</f>
        <v>581397.12641000003</v>
      </c>
      <c r="F21" s="227">
        <f t="shared" si="0"/>
        <v>91.900191979722806</v>
      </c>
      <c r="G21" s="228"/>
      <c r="H21" s="260"/>
    </row>
    <row r="22" spans="1:11" ht="18" customHeight="1" thickBot="1" x14ac:dyDescent="0.2">
      <c r="A22" s="261" t="s">
        <v>1082</v>
      </c>
      <c r="B22" s="232"/>
      <c r="C22" s="233"/>
      <c r="D22" s="233"/>
      <c r="E22" s="234"/>
      <c r="F22" s="235"/>
      <c r="G22" s="262"/>
      <c r="H22" s="263"/>
    </row>
    <row r="23" spans="1:11" s="200" customFormat="1" ht="100.5" customHeight="1" x14ac:dyDescent="0.2">
      <c r="A23" s="561">
        <f>A20+1</f>
        <v>8</v>
      </c>
      <c r="B23" s="550" t="s">
        <v>802</v>
      </c>
      <c r="C23" s="551">
        <v>0</v>
      </c>
      <c r="D23" s="551">
        <v>1701.3</v>
      </c>
      <c r="E23" s="551">
        <v>302.56397000000004</v>
      </c>
      <c r="F23" s="224">
        <f>E23/D23*100</f>
        <v>17.784280844060426</v>
      </c>
      <c r="G23" s="564" t="s">
        <v>1062</v>
      </c>
      <c r="H23" s="567" t="s">
        <v>4323</v>
      </c>
    </row>
    <row r="24" spans="1:11" s="200" customFormat="1" ht="45" customHeight="1" x14ac:dyDescent="0.2">
      <c r="A24" s="253">
        <f t="shared" ref="A24:A26" si="2">A23+1</f>
        <v>9</v>
      </c>
      <c r="B24" s="550" t="s">
        <v>803</v>
      </c>
      <c r="C24" s="551">
        <v>24230</v>
      </c>
      <c r="D24" s="551">
        <v>24841</v>
      </c>
      <c r="E24" s="551">
        <v>14000.03412</v>
      </c>
      <c r="F24" s="224">
        <f>E24/D24*100</f>
        <v>56.358577029910229</v>
      </c>
      <c r="G24" s="236" t="s">
        <v>1059</v>
      </c>
      <c r="H24" s="557" t="s">
        <v>4324</v>
      </c>
    </row>
    <row r="25" spans="1:11" s="200" customFormat="1" ht="45" customHeight="1" x14ac:dyDescent="0.2">
      <c r="A25" s="253">
        <f t="shared" si="2"/>
        <v>10</v>
      </c>
      <c r="B25" s="550" t="s">
        <v>804</v>
      </c>
      <c r="C25" s="551">
        <v>6500</v>
      </c>
      <c r="D25" s="551">
        <v>5415.6</v>
      </c>
      <c r="E25" s="551">
        <v>2604.4264500000004</v>
      </c>
      <c r="F25" s="224">
        <f>E25/D25*100</f>
        <v>48.091189341901178</v>
      </c>
      <c r="G25" s="236" t="s">
        <v>1059</v>
      </c>
      <c r="H25" s="557" t="s">
        <v>4325</v>
      </c>
    </row>
    <row r="26" spans="1:11" s="200" customFormat="1" ht="34.5" customHeight="1" x14ac:dyDescent="0.2">
      <c r="A26" s="253">
        <f t="shared" si="2"/>
        <v>11</v>
      </c>
      <c r="B26" s="550" t="s">
        <v>1357</v>
      </c>
      <c r="C26" s="551">
        <v>450</v>
      </c>
      <c r="D26" s="551">
        <v>450</v>
      </c>
      <c r="E26" s="551">
        <v>267.78980000000001</v>
      </c>
      <c r="F26" s="224">
        <f>E26/D26*100</f>
        <v>59.508844444444442</v>
      </c>
      <c r="G26" s="236" t="s">
        <v>1059</v>
      </c>
      <c r="H26" s="567" t="s">
        <v>4326</v>
      </c>
    </row>
    <row r="27" spans="1:11" s="200" customFormat="1" ht="13.5" customHeight="1" thickBot="1" x14ac:dyDescent="0.25">
      <c r="A27" s="1095" t="s">
        <v>429</v>
      </c>
      <c r="B27" s="1096"/>
      <c r="C27" s="226">
        <f>SUM(C23:C26)</f>
        <v>31180</v>
      </c>
      <c r="D27" s="238">
        <f>SUM(D23:D26)</f>
        <v>32407.9</v>
      </c>
      <c r="E27" s="238">
        <f>SUM(E23:E26)</f>
        <v>17174.814339999997</v>
      </c>
      <c r="F27" s="239">
        <f>E27/D27*100</f>
        <v>52.995764427809256</v>
      </c>
      <c r="G27" s="228"/>
      <c r="H27" s="240"/>
    </row>
    <row r="28" spans="1:11" ht="18" customHeight="1" thickBot="1" x14ac:dyDescent="0.2">
      <c r="A28" s="249" t="s">
        <v>1053</v>
      </c>
      <c r="B28" s="217"/>
      <c r="C28" s="218"/>
      <c r="D28" s="218"/>
      <c r="E28" s="219"/>
      <c r="F28" s="220"/>
      <c r="G28" s="221"/>
      <c r="H28" s="264"/>
    </row>
    <row r="29" spans="1:11" s="200" customFormat="1" ht="24" customHeight="1" x14ac:dyDescent="0.2">
      <c r="A29" s="561">
        <f>A26+1</f>
        <v>12</v>
      </c>
      <c r="B29" s="550" t="s">
        <v>4327</v>
      </c>
      <c r="C29" s="551">
        <v>550</v>
      </c>
      <c r="D29" s="551">
        <v>0</v>
      </c>
      <c r="E29" s="551">
        <v>0</v>
      </c>
      <c r="F29" s="224" t="s">
        <v>188</v>
      </c>
      <c r="G29" s="564" t="s">
        <v>1072</v>
      </c>
      <c r="H29" s="567" t="s">
        <v>4328</v>
      </c>
    </row>
    <row r="30" spans="1:11" s="200" customFormat="1" ht="67.5" customHeight="1" x14ac:dyDescent="0.2">
      <c r="A30" s="253">
        <f t="shared" ref="A30:A32" si="3">A29+1</f>
        <v>13</v>
      </c>
      <c r="B30" s="550" t="s">
        <v>911</v>
      </c>
      <c r="C30" s="551">
        <v>0</v>
      </c>
      <c r="D30" s="551">
        <v>1913.5699999999997</v>
      </c>
      <c r="E30" s="551">
        <v>666.62657999999976</v>
      </c>
      <c r="F30" s="224">
        <f t="shared" ref="F30:F33" si="4">E30/D30*100</f>
        <v>34.836801371258943</v>
      </c>
      <c r="G30" s="236" t="s">
        <v>1062</v>
      </c>
      <c r="H30" s="255" t="s">
        <v>4329</v>
      </c>
    </row>
    <row r="31" spans="1:11" s="200" customFormat="1" ht="57" customHeight="1" x14ac:dyDescent="0.2">
      <c r="A31" s="253">
        <f t="shared" si="3"/>
        <v>14</v>
      </c>
      <c r="B31" s="550" t="s">
        <v>4330</v>
      </c>
      <c r="C31" s="551">
        <v>450</v>
      </c>
      <c r="D31" s="551">
        <v>250</v>
      </c>
      <c r="E31" s="551">
        <v>0</v>
      </c>
      <c r="F31" s="224">
        <f t="shared" si="4"/>
        <v>0</v>
      </c>
      <c r="G31" s="236" t="s">
        <v>1062</v>
      </c>
      <c r="H31" s="567" t="s">
        <v>4331</v>
      </c>
    </row>
    <row r="32" spans="1:11" s="200" customFormat="1" ht="136.5" x14ac:dyDescent="0.2">
      <c r="A32" s="253">
        <f t="shared" si="3"/>
        <v>15</v>
      </c>
      <c r="B32" s="550" t="s">
        <v>1358</v>
      </c>
      <c r="C32" s="551">
        <v>2500</v>
      </c>
      <c r="D32" s="551">
        <v>1126</v>
      </c>
      <c r="E32" s="551">
        <v>0</v>
      </c>
      <c r="F32" s="224">
        <f t="shared" si="4"/>
        <v>0</v>
      </c>
      <c r="G32" s="236" t="s">
        <v>1062</v>
      </c>
      <c r="H32" s="567" t="s">
        <v>4332</v>
      </c>
    </row>
    <row r="33" spans="1:11" s="200" customFormat="1" ht="13.5" customHeight="1" thickBot="1" x14ac:dyDescent="0.25">
      <c r="A33" s="1095" t="s">
        <v>429</v>
      </c>
      <c r="B33" s="1096"/>
      <c r="C33" s="226">
        <f>SUM(C29:C32)</f>
        <v>3500</v>
      </c>
      <c r="D33" s="226">
        <f>SUM(D29:D32)</f>
        <v>3289.5699999999997</v>
      </c>
      <c r="E33" s="226">
        <f>SUM(E29:E32)</f>
        <v>666.62657999999976</v>
      </c>
      <c r="F33" s="239">
        <f t="shared" si="4"/>
        <v>20.264854677055048</v>
      </c>
      <c r="G33" s="228"/>
      <c r="H33" s="240"/>
    </row>
    <row r="34" spans="1:11" s="245" customFormat="1" x14ac:dyDescent="0.2">
      <c r="A34" s="201"/>
      <c r="B34" s="241"/>
      <c r="C34" s="201"/>
      <c r="D34" s="201"/>
      <c r="E34" s="201"/>
      <c r="F34" s="242"/>
      <c r="G34" s="243"/>
      <c r="H34" s="244"/>
      <c r="I34" s="210"/>
      <c r="J34" s="210"/>
      <c r="K34" s="210"/>
    </row>
  </sheetData>
  <mergeCells count="9">
    <mergeCell ref="A21:B21"/>
    <mergeCell ref="A27:B27"/>
    <mergeCell ref="A33:B33"/>
    <mergeCell ref="A1:H1"/>
    <mergeCell ref="A4:B4"/>
    <mergeCell ref="A5:B5"/>
    <mergeCell ref="A6:B6"/>
    <mergeCell ref="A7:B7"/>
    <mergeCell ref="A8:B8"/>
  </mergeCells>
  <printOptions horizontalCentered="1"/>
  <pageMargins left="0.31496062992125984" right="0.31496062992125984" top="0.51181102362204722" bottom="0.43307086614173229" header="0.31496062992125984" footer="0.23622047244094491"/>
  <pageSetup paperSize="9" scale="96" firstPageNumber="345" fitToHeight="0" orientation="landscape" useFirstPageNumber="1" r:id="rId1"/>
  <headerFooter>
    <oddHeader>&amp;L&amp;"Tahoma,Kurzíva"&amp;9Závěrečný účet za rok 2020&amp;R&amp;"Tahoma,Kurzíva"&amp;9Tabulka č. 20</oddHeader>
    <oddFooter>&amp;C&amp;"Tahoma,Obyčejné"&amp;10&amp;P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2EC04-84F6-48B0-8E5F-706010D5C95C}">
  <sheetPr>
    <pageSetUpPr fitToPage="1"/>
  </sheetPr>
  <dimension ref="A1:C13"/>
  <sheetViews>
    <sheetView zoomScaleNormal="100" zoomScaleSheetLayoutView="100" workbookViewId="0">
      <selection activeCell="D2" sqref="D2"/>
    </sheetView>
  </sheetViews>
  <sheetFormatPr defaultRowHeight="15" x14ac:dyDescent="0.2"/>
  <cols>
    <col min="1" max="1" width="12.7109375" style="270" bestFit="1" customWidth="1"/>
    <col min="2" max="2" width="66.7109375" style="271" customWidth="1"/>
    <col min="3" max="3" width="16.7109375" style="278" customWidth="1"/>
    <col min="4" max="16384" width="9.140625" style="269"/>
  </cols>
  <sheetData>
    <row r="1" spans="1:3" ht="31.5" customHeight="1" x14ac:dyDescent="0.2">
      <c r="A1" s="1097" t="s">
        <v>5001</v>
      </c>
      <c r="B1" s="1097"/>
      <c r="C1" s="1097"/>
    </row>
    <row r="2" spans="1:3" ht="15.75" thickBot="1" x14ac:dyDescent="0.25">
      <c r="C2" s="272" t="s">
        <v>2</v>
      </c>
    </row>
    <row r="3" spans="1:3" ht="45.75" customHeight="1" thickBot="1" x14ac:dyDescent="0.25">
      <c r="A3" s="273" t="s">
        <v>1359</v>
      </c>
      <c r="B3" s="274" t="s">
        <v>1360</v>
      </c>
      <c r="C3" s="275" t="s">
        <v>5002</v>
      </c>
    </row>
    <row r="4" spans="1:3" x14ac:dyDescent="0.2">
      <c r="A4" s="818">
        <v>95711</v>
      </c>
      <c r="B4" s="819" t="s">
        <v>1361</v>
      </c>
      <c r="C4" s="820">
        <v>2208.25801</v>
      </c>
    </row>
    <row r="5" spans="1:3" x14ac:dyDescent="0.2">
      <c r="A5" s="818">
        <v>3103820</v>
      </c>
      <c r="B5" s="819" t="s">
        <v>1362</v>
      </c>
      <c r="C5" s="820">
        <v>23.175789999999999</v>
      </c>
    </row>
    <row r="6" spans="1:3" ht="15.75" thickBot="1" x14ac:dyDescent="0.25">
      <c r="A6" s="818">
        <v>6839517</v>
      </c>
      <c r="B6" s="819" t="s">
        <v>1363</v>
      </c>
      <c r="C6" s="820">
        <v>31.272130000000001</v>
      </c>
    </row>
    <row r="7" spans="1:3" ht="18" customHeight="1" thickBot="1" x14ac:dyDescent="0.25">
      <c r="A7" s="1098" t="s">
        <v>1364</v>
      </c>
      <c r="B7" s="1099"/>
      <c r="C7" s="276">
        <f>SUM(C4:C6)</f>
        <v>2262.7059299999996</v>
      </c>
    </row>
    <row r="13" spans="1:3" x14ac:dyDescent="0.2">
      <c r="C13" s="277"/>
    </row>
  </sheetData>
  <mergeCells count="2">
    <mergeCell ref="A1:C1"/>
    <mergeCell ref="A7:B7"/>
  </mergeCells>
  <printOptions horizontalCentered="1"/>
  <pageMargins left="0.39370078740157483" right="0.39370078740157483" top="0.59055118110236227" bottom="0.39370078740157483" header="0.31496062992125984" footer="0.11811023622047245"/>
  <pageSetup paperSize="9" firstPageNumber="348" fitToHeight="0" orientation="portrait" useFirstPageNumber="1" r:id="rId1"/>
  <headerFooter>
    <oddHeader>&amp;L&amp;"Tahoma,Kurzíva"&amp;9Závěrečný účet za rok 2020&amp;R&amp;"Tahoma,Kurzíva"&amp;9Tabulka č. 21</oddHeader>
    <oddFooter>&amp;C&amp;"Tahoma,Obyčejné"&amp;P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0EA06-DAF6-415F-98C6-6AD812EB82B5}">
  <sheetPr>
    <pageSetUpPr fitToPage="1"/>
  </sheetPr>
  <dimension ref="A1:C20"/>
  <sheetViews>
    <sheetView zoomScaleNormal="100" zoomScaleSheetLayoutView="100" workbookViewId="0">
      <selection activeCell="D2" sqref="D2"/>
    </sheetView>
  </sheetViews>
  <sheetFormatPr defaultRowHeight="15" x14ac:dyDescent="0.2"/>
  <cols>
    <col min="1" max="1" width="12.7109375" style="279" bestFit="1" customWidth="1"/>
    <col min="2" max="2" width="66.7109375" style="280" customWidth="1"/>
    <col min="3" max="3" width="16.7109375" style="284" customWidth="1"/>
    <col min="4" max="16384" width="9.140625" style="280"/>
  </cols>
  <sheetData>
    <row r="1" spans="1:3" s="269" customFormat="1" ht="31.5" customHeight="1" x14ac:dyDescent="0.2">
      <c r="A1" s="1097" t="s">
        <v>5009</v>
      </c>
      <c r="B1" s="1097"/>
      <c r="C1" s="1097"/>
    </row>
    <row r="2" spans="1:3" ht="15.75" customHeight="1" thickBot="1" x14ac:dyDescent="0.25">
      <c r="C2" s="272" t="s">
        <v>2</v>
      </c>
    </row>
    <row r="3" spans="1:3" ht="45.75" customHeight="1" thickBot="1" x14ac:dyDescent="0.25">
      <c r="A3" s="273" t="s">
        <v>1359</v>
      </c>
      <c r="B3" s="281" t="s">
        <v>1360</v>
      </c>
      <c r="C3" s="275" t="s">
        <v>5002</v>
      </c>
    </row>
    <row r="4" spans="1:3" ht="15" customHeight="1" x14ac:dyDescent="0.2">
      <c r="A4" s="282">
        <v>95354</v>
      </c>
      <c r="B4" s="283" t="s">
        <v>1370</v>
      </c>
      <c r="C4" s="820">
        <v>0.49619000000000202</v>
      </c>
    </row>
    <row r="5" spans="1:3" ht="15" customHeight="1" x14ac:dyDescent="0.2">
      <c r="A5" s="282">
        <v>95630</v>
      </c>
      <c r="B5" s="283" t="s">
        <v>1369</v>
      </c>
      <c r="C5" s="820">
        <v>142.29293999999999</v>
      </c>
    </row>
    <row r="6" spans="1:3" ht="15" customHeight="1" x14ac:dyDescent="0.2">
      <c r="A6" s="282">
        <v>96296</v>
      </c>
      <c r="B6" s="283" t="s">
        <v>5003</v>
      </c>
      <c r="C6" s="820">
        <v>50.494570000000003</v>
      </c>
    </row>
    <row r="7" spans="1:3" ht="15" customHeight="1" x14ac:dyDescent="0.2">
      <c r="A7" s="282">
        <v>100536</v>
      </c>
      <c r="B7" s="283" t="s">
        <v>1367</v>
      </c>
      <c r="C7" s="820">
        <v>2283.3770199999999</v>
      </c>
    </row>
    <row r="8" spans="1:3" ht="15" customHeight="1" x14ac:dyDescent="0.2">
      <c r="A8" s="818">
        <v>100579</v>
      </c>
      <c r="B8" s="819" t="s">
        <v>1365</v>
      </c>
      <c r="C8" s="821">
        <v>20.021570000000001</v>
      </c>
    </row>
    <row r="9" spans="1:3" ht="15" customHeight="1" x14ac:dyDescent="0.2">
      <c r="A9" s="282">
        <v>305847</v>
      </c>
      <c r="B9" s="283" t="s">
        <v>5004</v>
      </c>
      <c r="C9" s="820">
        <v>134.06967</v>
      </c>
    </row>
    <row r="10" spans="1:3" ht="15.75" customHeight="1" thickBot="1" x14ac:dyDescent="0.25">
      <c r="A10" s="282">
        <v>373231</v>
      </c>
      <c r="B10" s="283" t="s">
        <v>1366</v>
      </c>
      <c r="C10" s="820">
        <v>235.51093</v>
      </c>
    </row>
    <row r="11" spans="1:3" s="269" customFormat="1" ht="18" customHeight="1" thickBot="1" x14ac:dyDescent="0.25">
      <c r="A11" s="1100" t="s">
        <v>5008</v>
      </c>
      <c r="B11" s="1101"/>
      <c r="C11" s="276">
        <f>SUM(C4:C10)</f>
        <v>2866.2628899999995</v>
      </c>
    </row>
    <row r="13" spans="1:3" x14ac:dyDescent="0.2">
      <c r="A13" s="280"/>
      <c r="C13" s="280"/>
    </row>
    <row r="14" spans="1:3" x14ac:dyDescent="0.2">
      <c r="A14" s="280"/>
      <c r="C14" s="280"/>
    </row>
    <row r="15" spans="1:3" x14ac:dyDescent="0.2">
      <c r="A15" s="280"/>
      <c r="C15" s="280"/>
    </row>
    <row r="16" spans="1:3" x14ac:dyDescent="0.2">
      <c r="A16" s="280"/>
      <c r="C16" s="280"/>
    </row>
    <row r="17" spans="1:3" x14ac:dyDescent="0.2">
      <c r="A17" s="280"/>
      <c r="C17" s="280"/>
    </row>
    <row r="18" spans="1:3" x14ac:dyDescent="0.2">
      <c r="A18" s="280"/>
      <c r="C18" s="280"/>
    </row>
    <row r="19" spans="1:3" x14ac:dyDescent="0.2">
      <c r="A19" s="280"/>
      <c r="C19" s="280"/>
    </row>
    <row r="20" spans="1:3" x14ac:dyDescent="0.2">
      <c r="A20" s="280"/>
      <c r="C20" s="280"/>
    </row>
  </sheetData>
  <mergeCells count="2">
    <mergeCell ref="A1:C1"/>
    <mergeCell ref="A11:B11"/>
  </mergeCells>
  <printOptions horizontalCentered="1"/>
  <pageMargins left="0.39370078740157483" right="0.39370078740157483" top="0.59055118110236227" bottom="0.39370078740157483" header="0.31496062992125984" footer="0.11811023622047245"/>
  <pageSetup paperSize="9" firstPageNumber="349" fitToHeight="0" orientation="portrait" useFirstPageNumber="1" r:id="rId1"/>
  <headerFooter>
    <oddHeader>&amp;L&amp;"Tahoma,Kurzíva"&amp;9Závěrečný účet za rok 2020&amp;R&amp;"Tahoma,Kurzíva"&amp;9Tabulka č. 22</oddHeader>
    <oddFooter>&amp;C&amp;"Tahoma,Obyčejné"&amp;P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N1:R31"/>
  <sheetViews>
    <sheetView showGridLines="0" zoomScaleNormal="100" zoomScaleSheetLayoutView="100" workbookViewId="0">
      <selection activeCell="O6" sqref="O6"/>
    </sheetView>
  </sheetViews>
  <sheetFormatPr defaultColWidth="9.140625" defaultRowHeight="12.75" x14ac:dyDescent="0.2"/>
  <cols>
    <col min="1" max="14" width="9.140625" style="18"/>
    <col min="15" max="15" width="60" style="19" customWidth="1"/>
    <col min="16" max="16" width="16.7109375" style="19" customWidth="1"/>
    <col min="17" max="17" width="12.140625" style="18" customWidth="1"/>
    <col min="18" max="16384" width="9.140625" style="18"/>
  </cols>
  <sheetData>
    <row r="1" spans="15:16" x14ac:dyDescent="0.2">
      <c r="O1" s="17"/>
      <c r="P1" s="17"/>
    </row>
    <row r="2" spans="15:16" x14ac:dyDescent="0.2">
      <c r="O2" s="17"/>
      <c r="P2" s="17"/>
    </row>
    <row r="10" spans="15:16" x14ac:dyDescent="0.2">
      <c r="O10" s="17"/>
      <c r="P10" s="17"/>
    </row>
    <row r="21" spans="14:18" x14ac:dyDescent="0.2">
      <c r="R21" s="16"/>
    </row>
    <row r="22" spans="14:18" x14ac:dyDescent="0.2">
      <c r="R22" s="16"/>
    </row>
    <row r="23" spans="14:18" x14ac:dyDescent="0.2">
      <c r="N23" s="20"/>
      <c r="R23" s="16"/>
    </row>
    <row r="24" spans="14:18" x14ac:dyDescent="0.2">
      <c r="N24" s="20" t="s">
        <v>15</v>
      </c>
      <c r="R24" s="16"/>
    </row>
    <row r="25" spans="14:18" x14ac:dyDescent="0.2">
      <c r="N25" s="20" t="s">
        <v>16</v>
      </c>
      <c r="R25" s="16"/>
    </row>
    <row r="26" spans="14:18" x14ac:dyDescent="0.2">
      <c r="N26" s="20" t="s">
        <v>17</v>
      </c>
      <c r="R26" s="16"/>
    </row>
    <row r="27" spans="14:18" x14ac:dyDescent="0.2">
      <c r="N27" s="20" t="s">
        <v>18</v>
      </c>
      <c r="R27" s="16"/>
    </row>
    <row r="28" spans="14:18" x14ac:dyDescent="0.2">
      <c r="N28" s="20" t="s">
        <v>19</v>
      </c>
      <c r="R28" s="16"/>
    </row>
    <row r="29" spans="14:18" x14ac:dyDescent="0.2">
      <c r="N29" s="20"/>
      <c r="R29" s="16"/>
    </row>
    <row r="30" spans="14:18" x14ac:dyDescent="0.2">
      <c r="O30" s="21"/>
      <c r="P30" s="21"/>
      <c r="Q30" s="22"/>
      <c r="R30" s="16"/>
    </row>
    <row r="31" spans="14:18" x14ac:dyDescent="0.2">
      <c r="O31" s="23"/>
      <c r="P31" s="23"/>
      <c r="Q31" s="16"/>
      <c r="R31" s="16"/>
    </row>
  </sheetData>
  <customSheetViews>
    <customSheetView guid="{53E72506-0B1D-4F4A-A157-6DE69D2E678D}" showPageBreaks="1" showGridLines="0" printArea="1">
      <selection activeCell="I42" sqref="I42"/>
      <pageMargins left="0.78740157480314965" right="0.78740157480314965" top="0.98425196850393704" bottom="0.98425196850393704" header="0.51181102362204722" footer="0.51181102362204722"/>
      <pageSetup paperSize="9" firstPageNumber="149" orientation="landscape" useFirstPageNumber="1" r:id="rId1"/>
      <headerFooter alignWithMargins="0">
        <oddHeader>&amp;L&amp;"Tahoma,Kurzíva"&amp;9Závěrečný účet za rok 2014&amp;R&amp;"Tahoma,Kurzíva"&amp;9Graf č. 3</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76" orientation="landscape" useFirstPageNumber="1" r:id="rId2"/>
  <headerFooter scaleWithDoc="0" alignWithMargins="0">
    <oddHeader>&amp;L&amp;"Tahoma,Kurzíva"&amp;9Závěrečný účet za rok 2020&amp;R&amp;"Tahoma,Kurzíva"&amp;9Graf č. 3</oddHeader>
    <oddFooter>&amp;C&amp;"Tahoma,Obyčejné"&amp;P</oddFoot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C78C4-CADB-49DD-B794-A1EA2CA3FAED}">
  <sheetPr>
    <pageSetUpPr fitToPage="1"/>
  </sheetPr>
  <dimension ref="A1:C36"/>
  <sheetViews>
    <sheetView zoomScaleNormal="100" zoomScaleSheetLayoutView="100" workbookViewId="0">
      <selection activeCell="D2" sqref="D2"/>
    </sheetView>
  </sheetViews>
  <sheetFormatPr defaultRowHeight="15" x14ac:dyDescent="0.2"/>
  <cols>
    <col min="1" max="1" width="12.7109375" style="285" bestFit="1" customWidth="1"/>
    <col min="2" max="2" width="66.7109375" style="271" customWidth="1"/>
    <col min="3" max="3" width="16.7109375" style="278" customWidth="1"/>
    <col min="4" max="16384" width="9.140625" style="269"/>
  </cols>
  <sheetData>
    <row r="1" spans="1:3" ht="31.5" customHeight="1" x14ac:dyDescent="0.2">
      <c r="A1" s="1097" t="s">
        <v>5005</v>
      </c>
      <c r="B1" s="1097"/>
      <c r="C1" s="1097"/>
    </row>
    <row r="2" spans="1:3" ht="15.75" customHeight="1" thickBot="1" x14ac:dyDescent="0.25">
      <c r="C2" s="286" t="s">
        <v>2</v>
      </c>
    </row>
    <row r="3" spans="1:3" s="287" customFormat="1" ht="45.75" customHeight="1" thickBot="1" x14ac:dyDescent="0.25">
      <c r="A3" s="273" t="s">
        <v>1359</v>
      </c>
      <c r="B3" s="274" t="s">
        <v>1360</v>
      </c>
      <c r="C3" s="275" t="s">
        <v>5002</v>
      </c>
    </row>
    <row r="4" spans="1:3" s="287" customFormat="1" ht="15" customHeight="1" x14ac:dyDescent="0.2">
      <c r="A4" s="822">
        <v>16772</v>
      </c>
      <c r="B4" s="823" t="s">
        <v>1385</v>
      </c>
      <c r="C4" s="288">
        <v>0</v>
      </c>
    </row>
    <row r="5" spans="1:3" s="287" customFormat="1" ht="15" customHeight="1" x14ac:dyDescent="0.2">
      <c r="A5" s="824">
        <v>846350</v>
      </c>
      <c r="B5" s="825" t="s">
        <v>1372</v>
      </c>
      <c r="C5" s="288">
        <v>0</v>
      </c>
    </row>
    <row r="6" spans="1:3" s="287" customFormat="1" ht="15" customHeight="1" x14ac:dyDescent="0.2">
      <c r="A6" s="824">
        <v>846384</v>
      </c>
      <c r="B6" s="825" t="s">
        <v>1373</v>
      </c>
      <c r="C6" s="288">
        <v>0</v>
      </c>
    </row>
    <row r="7" spans="1:3" s="287" customFormat="1" ht="15" customHeight="1" x14ac:dyDescent="0.2">
      <c r="A7" s="824">
        <v>847046</v>
      </c>
      <c r="B7" s="825" t="s">
        <v>1374</v>
      </c>
      <c r="C7" s="288">
        <v>103.74545999999999</v>
      </c>
    </row>
    <row r="8" spans="1:3" s="287" customFormat="1" ht="15" customHeight="1" x14ac:dyDescent="0.2">
      <c r="A8" s="824">
        <v>847267</v>
      </c>
      <c r="B8" s="825" t="s">
        <v>1379</v>
      </c>
      <c r="C8" s="288">
        <v>0</v>
      </c>
    </row>
    <row r="9" spans="1:3" s="287" customFormat="1" ht="15" customHeight="1" x14ac:dyDescent="0.2">
      <c r="A9" s="824">
        <v>847330</v>
      </c>
      <c r="B9" s="825" t="s">
        <v>1375</v>
      </c>
      <c r="C9" s="288">
        <v>0</v>
      </c>
    </row>
    <row r="10" spans="1:3" s="287" customFormat="1" ht="15" customHeight="1" x14ac:dyDescent="0.2">
      <c r="A10" s="824">
        <v>847348</v>
      </c>
      <c r="B10" s="825" t="s">
        <v>1376</v>
      </c>
      <c r="C10" s="288">
        <v>0</v>
      </c>
    </row>
    <row r="11" spans="1:3" s="287" customFormat="1" ht="15" customHeight="1" x14ac:dyDescent="0.2">
      <c r="A11" s="824">
        <v>847372</v>
      </c>
      <c r="B11" s="826" t="s">
        <v>1377</v>
      </c>
      <c r="C11" s="288">
        <v>-12.880520000000001</v>
      </c>
    </row>
    <row r="12" spans="1:3" s="287" customFormat="1" ht="15" customHeight="1" x14ac:dyDescent="0.2">
      <c r="A12" s="824">
        <v>847461</v>
      </c>
      <c r="B12" s="825" t="s">
        <v>1378</v>
      </c>
      <c r="C12" s="288">
        <v>0</v>
      </c>
    </row>
    <row r="13" spans="1:3" s="287" customFormat="1" ht="15" customHeight="1" x14ac:dyDescent="0.2">
      <c r="A13" s="824">
        <v>48804843</v>
      </c>
      <c r="B13" s="825" t="s">
        <v>1383</v>
      </c>
      <c r="C13" s="288">
        <v>29.236809999999998</v>
      </c>
    </row>
    <row r="14" spans="1:3" s="287" customFormat="1" ht="15" customHeight="1" x14ac:dyDescent="0.2">
      <c r="A14" s="824">
        <v>48804860</v>
      </c>
      <c r="B14" s="825" t="s">
        <v>1380</v>
      </c>
      <c r="C14" s="288">
        <v>0</v>
      </c>
    </row>
    <row r="15" spans="1:3" s="287" customFormat="1" ht="15" customHeight="1" x14ac:dyDescent="0.2">
      <c r="A15" s="824">
        <v>48804878</v>
      </c>
      <c r="B15" s="825" t="s">
        <v>1381</v>
      </c>
      <c r="C15" s="288">
        <v>0</v>
      </c>
    </row>
    <row r="16" spans="1:3" s="287" customFormat="1" ht="15" customHeight="1" x14ac:dyDescent="0.2">
      <c r="A16" s="824">
        <v>48804886</v>
      </c>
      <c r="B16" s="825" t="s">
        <v>1384</v>
      </c>
      <c r="C16" s="288">
        <v>61.247579999999999</v>
      </c>
    </row>
    <row r="17" spans="1:3" s="287" customFormat="1" ht="15" customHeight="1" x14ac:dyDescent="0.2">
      <c r="A17" s="824">
        <v>48804894</v>
      </c>
      <c r="B17" s="825" t="s">
        <v>1382</v>
      </c>
      <c r="C17" s="288">
        <v>4.1570000000000003E-2</v>
      </c>
    </row>
    <row r="18" spans="1:3" s="287" customFormat="1" ht="15" customHeight="1" x14ac:dyDescent="0.2">
      <c r="A18" s="822">
        <v>63024594</v>
      </c>
      <c r="B18" s="823" t="s">
        <v>5006</v>
      </c>
      <c r="C18" s="288">
        <v>0.12962000000000001</v>
      </c>
    </row>
    <row r="19" spans="1:3" s="287" customFormat="1" ht="15" customHeight="1" x14ac:dyDescent="0.2">
      <c r="A19" s="822">
        <v>68177992</v>
      </c>
      <c r="B19" s="823" t="s">
        <v>1386</v>
      </c>
      <c r="C19" s="288">
        <v>452.95731999999998</v>
      </c>
    </row>
    <row r="20" spans="1:3" s="287" customFormat="1" ht="15" customHeight="1" x14ac:dyDescent="0.2">
      <c r="A20" s="822">
        <v>71196951</v>
      </c>
      <c r="B20" s="823" t="s">
        <v>1391</v>
      </c>
      <c r="C20" s="288">
        <v>15.87936</v>
      </c>
    </row>
    <row r="21" spans="1:3" s="287" customFormat="1" ht="15" customHeight="1" x14ac:dyDescent="0.2">
      <c r="A21" s="822">
        <v>71197001</v>
      </c>
      <c r="B21" s="823" t="s">
        <v>1390</v>
      </c>
      <c r="C21" s="288">
        <v>0</v>
      </c>
    </row>
    <row r="22" spans="1:3" s="287" customFormat="1" ht="15" customHeight="1" x14ac:dyDescent="0.2">
      <c r="A22" s="824">
        <v>71197010</v>
      </c>
      <c r="B22" s="825" t="s">
        <v>1392</v>
      </c>
      <c r="C22" s="288">
        <v>0</v>
      </c>
    </row>
    <row r="23" spans="1:3" s="287" customFormat="1" ht="15" customHeight="1" x14ac:dyDescent="0.2">
      <c r="A23" s="822">
        <v>71197036</v>
      </c>
      <c r="B23" s="823" t="s">
        <v>1389</v>
      </c>
      <c r="C23" s="288">
        <v>12.12406</v>
      </c>
    </row>
    <row r="24" spans="1:3" s="287" customFormat="1" ht="15" customHeight="1" x14ac:dyDescent="0.2">
      <c r="A24" s="822">
        <v>71197044</v>
      </c>
      <c r="B24" s="823" t="s">
        <v>1388</v>
      </c>
      <c r="C24" s="288">
        <v>0</v>
      </c>
    </row>
    <row r="25" spans="1:3" s="287" customFormat="1" ht="15.75" customHeight="1" thickBot="1" x14ac:dyDescent="0.25">
      <c r="A25" s="822">
        <v>71197052</v>
      </c>
      <c r="B25" s="823" t="s">
        <v>1387</v>
      </c>
      <c r="C25" s="288">
        <v>0</v>
      </c>
    </row>
    <row r="26" spans="1:3" s="287" customFormat="1" ht="18" customHeight="1" thickBot="1" x14ac:dyDescent="0.25">
      <c r="A26" s="1100" t="s">
        <v>1393</v>
      </c>
      <c r="B26" s="1101"/>
      <c r="C26" s="276">
        <f>SUM(C4:C25)</f>
        <v>662.48126000000002</v>
      </c>
    </row>
    <row r="27" spans="1:3" s="287" customFormat="1" ht="15" customHeight="1" x14ac:dyDescent="0.2">
      <c r="A27" s="1102"/>
      <c r="B27" s="1103"/>
      <c r="C27" s="1104"/>
    </row>
    <row r="28" spans="1:3" s="287" customFormat="1" ht="15" customHeight="1" x14ac:dyDescent="0.2">
      <c r="A28" s="285"/>
      <c r="B28" s="271"/>
      <c r="C28" s="278"/>
    </row>
    <row r="29" spans="1:3" s="287" customFormat="1" ht="15" customHeight="1" x14ac:dyDescent="0.2">
      <c r="A29" s="285"/>
      <c r="B29" s="271"/>
      <c r="C29" s="278"/>
    </row>
    <row r="30" spans="1:3" s="287" customFormat="1" ht="15" customHeight="1" x14ac:dyDescent="0.2">
      <c r="A30" s="285"/>
      <c r="B30" s="271"/>
      <c r="C30" s="278"/>
    </row>
    <row r="31" spans="1:3" s="287" customFormat="1" ht="15" customHeight="1" x14ac:dyDescent="0.2">
      <c r="A31" s="285"/>
      <c r="B31" s="271"/>
      <c r="C31" s="278"/>
    </row>
    <row r="32" spans="1:3" s="287" customFormat="1" ht="15" customHeight="1" x14ac:dyDescent="0.2">
      <c r="A32" s="285"/>
      <c r="B32" s="271"/>
      <c r="C32" s="278"/>
    </row>
    <row r="33" spans="1:3" ht="26.25" customHeight="1" x14ac:dyDescent="0.2"/>
    <row r="34" spans="1:3" s="287" customFormat="1" ht="18" customHeight="1" x14ac:dyDescent="0.2">
      <c r="A34" s="285"/>
      <c r="B34" s="271"/>
      <c r="C34" s="278"/>
    </row>
    <row r="35" spans="1:3" ht="15" customHeight="1" x14ac:dyDescent="0.2"/>
    <row r="36" spans="1:3" x14ac:dyDescent="0.2">
      <c r="A36" s="1105"/>
      <c r="B36" s="1105"/>
      <c r="C36" s="1105"/>
    </row>
  </sheetData>
  <mergeCells count="4">
    <mergeCell ref="A1:C1"/>
    <mergeCell ref="A26:B26"/>
    <mergeCell ref="A27:C27"/>
    <mergeCell ref="A36:C36"/>
  </mergeCells>
  <printOptions horizontalCentered="1"/>
  <pageMargins left="0.39370078740157483" right="0.39370078740157483" top="0.59055118110236227" bottom="0.39370078740157483" header="0.31496062992125984" footer="0.11811023622047245"/>
  <pageSetup paperSize="9" firstPageNumber="350" fitToHeight="0" orientation="portrait" useFirstPageNumber="1" r:id="rId1"/>
  <headerFooter>
    <oddHeader>&amp;L&amp;"Tahoma,Kurzíva"&amp;9Závěrečný účet za rok 2020&amp;R&amp;"Tahoma,Kurzíva"&amp;9Tabulka č. 23</oddHeader>
    <oddFooter>&amp;C&amp;"Tahoma,Obyčejné"&amp;P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72880-C3AA-4A06-A15B-F6AB3BA02A3B}">
  <sheetPr>
    <pageSetUpPr fitToPage="1"/>
  </sheetPr>
  <dimension ref="A1:D184"/>
  <sheetViews>
    <sheetView zoomScaleNormal="100" zoomScaleSheetLayoutView="100" workbookViewId="0">
      <selection activeCell="E2" sqref="E2"/>
    </sheetView>
  </sheetViews>
  <sheetFormatPr defaultRowHeight="14.25" x14ac:dyDescent="0.2"/>
  <cols>
    <col min="1" max="1" width="12.7109375" style="290" bestFit="1" customWidth="1"/>
    <col min="2" max="2" width="66.7109375" style="291" customWidth="1"/>
    <col min="3" max="3" width="16.7109375" style="303" customWidth="1"/>
    <col min="4" max="4" width="9.140625" style="289" customWidth="1"/>
    <col min="5" max="16384" width="9.140625" style="289"/>
  </cols>
  <sheetData>
    <row r="1" spans="1:4" ht="31.5" customHeight="1" x14ac:dyDescent="0.2">
      <c r="A1" s="1097" t="s">
        <v>5011</v>
      </c>
      <c r="B1" s="1097"/>
      <c r="C1" s="1097"/>
    </row>
    <row r="2" spans="1:4" ht="15" thickBot="1" x14ac:dyDescent="0.25">
      <c r="C2" s="286" t="s">
        <v>2</v>
      </c>
    </row>
    <row r="3" spans="1:4" ht="45.75" customHeight="1" thickBot="1" x14ac:dyDescent="0.25">
      <c r="A3" s="273" t="s">
        <v>1359</v>
      </c>
      <c r="B3" s="274" t="s">
        <v>1360</v>
      </c>
      <c r="C3" s="275" t="s">
        <v>5002</v>
      </c>
    </row>
    <row r="4" spans="1:4" x14ac:dyDescent="0.2">
      <c r="A4" s="827">
        <v>98752</v>
      </c>
      <c r="B4" s="293" t="s">
        <v>1557</v>
      </c>
      <c r="C4" s="828">
        <v>0.93559000000000003</v>
      </c>
    </row>
    <row r="5" spans="1:4" s="292" customFormat="1" ht="15" x14ac:dyDescent="0.2">
      <c r="A5" s="829">
        <v>100307</v>
      </c>
      <c r="B5" s="299" t="s">
        <v>1477</v>
      </c>
      <c r="C5" s="828">
        <v>59.766370000000002</v>
      </c>
      <c r="D5" s="289"/>
    </row>
    <row r="6" spans="1:4" s="294" customFormat="1" ht="25.5" customHeight="1" x14ac:dyDescent="0.2">
      <c r="A6" s="827">
        <v>100340</v>
      </c>
      <c r="B6" s="293" t="s">
        <v>1478</v>
      </c>
      <c r="C6" s="828">
        <v>294.68903</v>
      </c>
      <c r="D6" s="287"/>
    </row>
    <row r="7" spans="1:4" s="294" customFormat="1" ht="15" x14ac:dyDescent="0.2">
      <c r="A7" s="827">
        <v>561151</v>
      </c>
      <c r="B7" s="293" t="s">
        <v>1446</v>
      </c>
      <c r="C7" s="828">
        <v>6.40564</v>
      </c>
      <c r="D7" s="289"/>
    </row>
    <row r="8" spans="1:4" s="292" customFormat="1" ht="15" x14ac:dyDescent="0.2">
      <c r="A8" s="827">
        <v>575933</v>
      </c>
      <c r="B8" s="295" t="s">
        <v>1457</v>
      </c>
      <c r="C8" s="828">
        <v>217.57401999999999</v>
      </c>
      <c r="D8" s="289"/>
    </row>
    <row r="9" spans="1:4" s="294" customFormat="1" ht="15" x14ac:dyDescent="0.2">
      <c r="A9" s="827">
        <v>576441</v>
      </c>
      <c r="B9" s="293" t="s">
        <v>1465</v>
      </c>
      <c r="C9" s="828">
        <v>76.289619999999999</v>
      </c>
      <c r="D9" s="289"/>
    </row>
    <row r="10" spans="1:4" s="294" customFormat="1" ht="15" x14ac:dyDescent="0.2">
      <c r="A10" s="827">
        <v>577235</v>
      </c>
      <c r="B10" s="293" t="s">
        <v>1462</v>
      </c>
      <c r="C10" s="828">
        <v>21.38935</v>
      </c>
    </row>
    <row r="11" spans="1:4" s="294" customFormat="1" ht="25.5" customHeight="1" x14ac:dyDescent="0.2">
      <c r="A11" s="827">
        <v>577243</v>
      </c>
      <c r="B11" s="293" t="s">
        <v>1474</v>
      </c>
      <c r="C11" s="300">
        <v>71.128540000000001</v>
      </c>
    </row>
    <row r="12" spans="1:4" s="294" customFormat="1" ht="15" x14ac:dyDescent="0.2">
      <c r="A12" s="827">
        <v>577260</v>
      </c>
      <c r="B12" s="293" t="s">
        <v>1454</v>
      </c>
      <c r="C12" s="828">
        <v>157.86084</v>
      </c>
    </row>
    <row r="13" spans="1:4" s="294" customFormat="1" ht="15" x14ac:dyDescent="0.2">
      <c r="A13" s="827">
        <v>577910</v>
      </c>
      <c r="B13" s="295" t="s">
        <v>1467</v>
      </c>
      <c r="C13" s="828">
        <v>215.41569000000001</v>
      </c>
    </row>
    <row r="14" spans="1:4" s="294" customFormat="1" ht="25.5" customHeight="1" x14ac:dyDescent="0.2">
      <c r="A14" s="827">
        <v>600920</v>
      </c>
      <c r="B14" s="293" t="s">
        <v>1432</v>
      </c>
      <c r="C14" s="828">
        <v>214.04195000000001</v>
      </c>
    </row>
    <row r="15" spans="1:4" s="294" customFormat="1" ht="15" x14ac:dyDescent="0.2">
      <c r="A15" s="827">
        <v>601152</v>
      </c>
      <c r="B15" s="293" t="s">
        <v>1440</v>
      </c>
      <c r="C15" s="828">
        <v>206.62191999999999</v>
      </c>
    </row>
    <row r="16" spans="1:4" s="294" customFormat="1" ht="25.5" customHeight="1" x14ac:dyDescent="0.2">
      <c r="A16" s="827">
        <v>601292</v>
      </c>
      <c r="B16" s="293" t="s">
        <v>1448</v>
      </c>
      <c r="C16" s="828">
        <v>152.86758</v>
      </c>
    </row>
    <row r="17" spans="1:3" s="294" customFormat="1" ht="15" x14ac:dyDescent="0.2">
      <c r="A17" s="827">
        <v>601322</v>
      </c>
      <c r="B17" s="293" t="s">
        <v>1449</v>
      </c>
      <c r="C17" s="828">
        <v>20.254629999999899</v>
      </c>
    </row>
    <row r="18" spans="1:3" s="294" customFormat="1" ht="15" x14ac:dyDescent="0.2">
      <c r="A18" s="827">
        <v>601331</v>
      </c>
      <c r="B18" s="293" t="s">
        <v>1422</v>
      </c>
      <c r="C18" s="828">
        <v>80.710729999999998</v>
      </c>
    </row>
    <row r="19" spans="1:3" s="294" customFormat="1" ht="15" x14ac:dyDescent="0.2">
      <c r="A19" s="827">
        <v>601349</v>
      </c>
      <c r="B19" s="293" t="s">
        <v>1421</v>
      </c>
      <c r="C19" s="828">
        <v>42.950650000000003</v>
      </c>
    </row>
    <row r="20" spans="1:3" s="294" customFormat="1" ht="15" x14ac:dyDescent="0.2">
      <c r="A20" s="827">
        <v>601357</v>
      </c>
      <c r="B20" s="293" t="s">
        <v>1420</v>
      </c>
      <c r="C20" s="828">
        <v>95.005409999999998</v>
      </c>
    </row>
    <row r="21" spans="1:3" s="294" customFormat="1" ht="25.5" customHeight="1" x14ac:dyDescent="0.2">
      <c r="A21" s="827">
        <v>601381</v>
      </c>
      <c r="B21" s="293" t="s">
        <v>1445</v>
      </c>
      <c r="C21" s="828">
        <v>-605.96388000000002</v>
      </c>
    </row>
    <row r="22" spans="1:3" s="294" customFormat="1" ht="15" x14ac:dyDescent="0.2">
      <c r="A22" s="827">
        <v>601390</v>
      </c>
      <c r="B22" s="293" t="s">
        <v>1419</v>
      </c>
      <c r="C22" s="828">
        <v>1.6709099999999899</v>
      </c>
    </row>
    <row r="23" spans="1:3" s="294" customFormat="1" ht="25.5" customHeight="1" x14ac:dyDescent="0.2">
      <c r="A23" s="827">
        <v>601403</v>
      </c>
      <c r="B23" s="293" t="s">
        <v>1418</v>
      </c>
      <c r="C23" s="828">
        <v>37.838940000000001</v>
      </c>
    </row>
    <row r="24" spans="1:3" s="294" customFormat="1" ht="15" x14ac:dyDescent="0.2">
      <c r="A24" s="827">
        <v>601411</v>
      </c>
      <c r="B24" s="293" t="s">
        <v>1416</v>
      </c>
      <c r="C24" s="828">
        <v>31.819780000000002</v>
      </c>
    </row>
    <row r="25" spans="1:3" s="294" customFormat="1" ht="15" x14ac:dyDescent="0.2">
      <c r="A25" s="827">
        <v>601594</v>
      </c>
      <c r="B25" s="293" t="s">
        <v>1468</v>
      </c>
      <c r="C25" s="828">
        <v>0.85028999999999999</v>
      </c>
    </row>
    <row r="26" spans="1:3" s="294" customFormat="1" ht="25.5" customHeight="1" x14ac:dyDescent="0.2">
      <c r="A26" s="827">
        <v>601624</v>
      </c>
      <c r="B26" s="293" t="s">
        <v>1438</v>
      </c>
      <c r="C26" s="828">
        <v>213.07118</v>
      </c>
    </row>
    <row r="27" spans="1:3" s="294" customFormat="1" ht="15" x14ac:dyDescent="0.2">
      <c r="A27" s="827">
        <v>601641</v>
      </c>
      <c r="B27" s="295" t="s">
        <v>1412</v>
      </c>
      <c r="C27" s="828">
        <v>25.831229999999898</v>
      </c>
    </row>
    <row r="28" spans="1:3" s="294" customFormat="1" ht="25.5" customHeight="1" x14ac:dyDescent="0.2">
      <c r="A28" s="827">
        <v>601659</v>
      </c>
      <c r="B28" s="295" t="s">
        <v>1410</v>
      </c>
      <c r="C28" s="828">
        <v>14.806900000000001</v>
      </c>
    </row>
    <row r="29" spans="1:3" s="294" customFormat="1" ht="15" x14ac:dyDescent="0.2">
      <c r="A29" s="827">
        <v>601667</v>
      </c>
      <c r="B29" s="293" t="s">
        <v>1409</v>
      </c>
      <c r="C29" s="828">
        <v>0</v>
      </c>
    </row>
    <row r="30" spans="1:3" s="294" customFormat="1" ht="15" x14ac:dyDescent="0.2">
      <c r="A30" s="829">
        <v>601675</v>
      </c>
      <c r="B30" s="297" t="s">
        <v>1411</v>
      </c>
      <c r="C30" s="828">
        <v>337.32718</v>
      </c>
    </row>
    <row r="31" spans="1:3" s="294" customFormat="1" ht="15" x14ac:dyDescent="0.2">
      <c r="A31" s="827">
        <v>601837</v>
      </c>
      <c r="B31" s="293" t="s">
        <v>1471</v>
      </c>
      <c r="C31" s="828">
        <v>4</v>
      </c>
    </row>
    <row r="32" spans="1:3" s="294" customFormat="1" ht="15" x14ac:dyDescent="0.2">
      <c r="A32" s="827">
        <v>601977</v>
      </c>
      <c r="B32" s="293" t="s">
        <v>1482</v>
      </c>
      <c r="C32" s="828">
        <v>-57.454230000000003</v>
      </c>
    </row>
    <row r="33" spans="1:3" s="294" customFormat="1" ht="25.5" customHeight="1" x14ac:dyDescent="0.2">
      <c r="A33" s="827">
        <v>601985</v>
      </c>
      <c r="B33" s="293" t="s">
        <v>1481</v>
      </c>
      <c r="C33" s="828">
        <v>39.66422</v>
      </c>
    </row>
    <row r="34" spans="1:3" s="294" customFormat="1" ht="25.5" customHeight="1" x14ac:dyDescent="0.2">
      <c r="A34" s="827">
        <v>602001</v>
      </c>
      <c r="B34" s="293" t="s">
        <v>1553</v>
      </c>
      <c r="C34" s="828">
        <v>76.952299999999994</v>
      </c>
    </row>
    <row r="35" spans="1:3" s="294" customFormat="1" ht="15" x14ac:dyDescent="0.2">
      <c r="A35" s="827">
        <v>602027</v>
      </c>
      <c r="B35" s="293" t="s">
        <v>1429</v>
      </c>
      <c r="C35" s="828">
        <v>87.820179999999993</v>
      </c>
    </row>
    <row r="36" spans="1:3" s="294" customFormat="1" ht="15" x14ac:dyDescent="0.2">
      <c r="A36" s="827">
        <v>602051</v>
      </c>
      <c r="B36" s="293" t="s">
        <v>1431</v>
      </c>
      <c r="C36" s="828">
        <v>59.684840000000001</v>
      </c>
    </row>
    <row r="37" spans="1:3" s="294" customFormat="1" ht="15" x14ac:dyDescent="0.2">
      <c r="A37" s="827">
        <v>602060</v>
      </c>
      <c r="B37" s="295" t="s">
        <v>1401</v>
      </c>
      <c r="C37" s="828">
        <v>275.98108000000002</v>
      </c>
    </row>
    <row r="38" spans="1:3" s="294" customFormat="1" ht="15" x14ac:dyDescent="0.2">
      <c r="A38" s="827">
        <v>602078</v>
      </c>
      <c r="B38" s="295" t="s">
        <v>1430</v>
      </c>
      <c r="C38" s="828">
        <v>-479.44319999999999</v>
      </c>
    </row>
    <row r="39" spans="1:3" s="294" customFormat="1" ht="25.5" customHeight="1" x14ac:dyDescent="0.2">
      <c r="A39" s="827">
        <v>602086</v>
      </c>
      <c r="B39" s="295" t="s">
        <v>1427</v>
      </c>
      <c r="C39" s="828">
        <v>239.65275</v>
      </c>
    </row>
    <row r="40" spans="1:3" s="294" customFormat="1" ht="15" x14ac:dyDescent="0.2">
      <c r="A40" s="827">
        <v>602094</v>
      </c>
      <c r="B40" s="293" t="s">
        <v>1428</v>
      </c>
      <c r="C40" s="828">
        <v>144.06021000000001</v>
      </c>
    </row>
    <row r="41" spans="1:3" s="294" customFormat="1" ht="15" x14ac:dyDescent="0.2">
      <c r="A41" s="827">
        <v>602116</v>
      </c>
      <c r="B41" s="293" t="s">
        <v>1425</v>
      </c>
      <c r="C41" s="828">
        <v>91.272469999999998</v>
      </c>
    </row>
    <row r="42" spans="1:3" s="294" customFormat="1" ht="25.5" customHeight="1" x14ac:dyDescent="0.2">
      <c r="A42" s="827">
        <v>602124</v>
      </c>
      <c r="B42" s="293" t="s">
        <v>1424</v>
      </c>
      <c r="C42" s="828">
        <v>39.498460000000001</v>
      </c>
    </row>
    <row r="43" spans="1:3" s="294" customFormat="1" ht="25.5" customHeight="1" x14ac:dyDescent="0.2">
      <c r="A43" s="827">
        <v>602132</v>
      </c>
      <c r="B43" s="293" t="s">
        <v>1423</v>
      </c>
      <c r="C43" s="828">
        <v>54.571510000000004</v>
      </c>
    </row>
    <row r="44" spans="1:3" s="294" customFormat="1" ht="15" x14ac:dyDescent="0.2">
      <c r="A44" s="827">
        <v>602141</v>
      </c>
      <c r="B44" s="293" t="s">
        <v>1426</v>
      </c>
      <c r="C44" s="828">
        <v>46.365209999999998</v>
      </c>
    </row>
    <row r="45" spans="1:3" s="294" customFormat="1" ht="15" x14ac:dyDescent="0.2">
      <c r="A45" s="827">
        <v>602159</v>
      </c>
      <c r="B45" s="295" t="s">
        <v>1397</v>
      </c>
      <c r="C45" s="828">
        <v>133.41997000000001</v>
      </c>
    </row>
    <row r="46" spans="1:3" s="294" customFormat="1" ht="15" x14ac:dyDescent="0.2">
      <c r="A46" s="827">
        <v>842702</v>
      </c>
      <c r="B46" s="293" t="s">
        <v>1398</v>
      </c>
      <c r="C46" s="828">
        <v>81.826359999999994</v>
      </c>
    </row>
    <row r="47" spans="1:3" s="294" customFormat="1" ht="15" x14ac:dyDescent="0.2">
      <c r="A47" s="827">
        <v>842737</v>
      </c>
      <c r="B47" s="293" t="s">
        <v>1399</v>
      </c>
      <c r="C47" s="828">
        <v>58.947490000000002</v>
      </c>
    </row>
    <row r="48" spans="1:3" s="294" customFormat="1" ht="15" x14ac:dyDescent="0.2">
      <c r="A48" s="827">
        <v>842745</v>
      </c>
      <c r="B48" s="293" t="s">
        <v>1396</v>
      </c>
      <c r="C48" s="828">
        <v>138.32203000000001</v>
      </c>
    </row>
    <row r="49" spans="1:3" s="294" customFormat="1" ht="25.5" customHeight="1" x14ac:dyDescent="0.2">
      <c r="A49" s="827">
        <v>842753</v>
      </c>
      <c r="B49" s="293" t="s">
        <v>1395</v>
      </c>
      <c r="C49" s="828">
        <v>342.76972000000001</v>
      </c>
    </row>
    <row r="50" spans="1:3" s="294" customFormat="1" ht="15" x14ac:dyDescent="0.2">
      <c r="A50" s="827">
        <v>842761</v>
      </c>
      <c r="B50" s="293" t="s">
        <v>1394</v>
      </c>
      <c r="C50" s="828">
        <v>172.81004999999999</v>
      </c>
    </row>
    <row r="51" spans="1:3" s="294" customFormat="1" ht="15" x14ac:dyDescent="0.2">
      <c r="A51" s="827">
        <v>844691</v>
      </c>
      <c r="B51" s="295" t="s">
        <v>1472</v>
      </c>
      <c r="C51" s="828">
        <v>0</v>
      </c>
    </row>
    <row r="52" spans="1:3" s="294" customFormat="1" ht="15" x14ac:dyDescent="0.2">
      <c r="A52" s="827">
        <v>844985</v>
      </c>
      <c r="B52" s="293" t="s">
        <v>1437</v>
      </c>
      <c r="C52" s="828">
        <v>3.22702</v>
      </c>
    </row>
    <row r="53" spans="1:3" s="294" customFormat="1" ht="15" x14ac:dyDescent="0.2">
      <c r="A53" s="827">
        <v>845027</v>
      </c>
      <c r="B53" s="293" t="s">
        <v>1439</v>
      </c>
      <c r="C53" s="828">
        <v>219.22271000000001</v>
      </c>
    </row>
    <row r="54" spans="1:3" s="294" customFormat="1" ht="15" x14ac:dyDescent="0.2">
      <c r="A54" s="827">
        <v>845213</v>
      </c>
      <c r="B54" s="293" t="s">
        <v>1453</v>
      </c>
      <c r="C54" s="828">
        <v>-40.0075</v>
      </c>
    </row>
    <row r="55" spans="1:3" s="294" customFormat="1" ht="15" x14ac:dyDescent="0.2">
      <c r="A55" s="827">
        <v>845299</v>
      </c>
      <c r="B55" s="293" t="s">
        <v>1470</v>
      </c>
      <c r="C55" s="828">
        <v>45.597290000000001</v>
      </c>
    </row>
    <row r="56" spans="1:3" s="294" customFormat="1" ht="15" x14ac:dyDescent="0.2">
      <c r="A56" s="827">
        <v>845329</v>
      </c>
      <c r="B56" s="293" t="s">
        <v>1452</v>
      </c>
      <c r="C56" s="828">
        <v>224.03747000000001</v>
      </c>
    </row>
    <row r="57" spans="1:3" s="294" customFormat="1" ht="15" x14ac:dyDescent="0.2">
      <c r="A57" s="827">
        <v>846279</v>
      </c>
      <c r="B57" s="293" t="s">
        <v>1475</v>
      </c>
      <c r="C57" s="828">
        <v>1605.38942</v>
      </c>
    </row>
    <row r="58" spans="1:3" s="294" customFormat="1" ht="25.5" customHeight="1" x14ac:dyDescent="0.2">
      <c r="A58" s="827">
        <v>846881</v>
      </c>
      <c r="B58" s="293" t="s">
        <v>1417</v>
      </c>
      <c r="C58" s="828">
        <v>117.6</v>
      </c>
    </row>
    <row r="59" spans="1:3" s="294" customFormat="1" ht="15" x14ac:dyDescent="0.2">
      <c r="A59" s="827">
        <v>848077</v>
      </c>
      <c r="B59" s="293" t="s">
        <v>1466</v>
      </c>
      <c r="C59" s="828">
        <v>619.61084000000005</v>
      </c>
    </row>
    <row r="60" spans="1:3" s="294" customFormat="1" ht="22.5" x14ac:dyDescent="0.2">
      <c r="A60" s="827">
        <v>849910</v>
      </c>
      <c r="B60" s="293" t="s">
        <v>1540</v>
      </c>
      <c r="C60" s="828">
        <v>256.65687000000003</v>
      </c>
    </row>
    <row r="61" spans="1:3" s="294" customFormat="1" ht="15" x14ac:dyDescent="0.2">
      <c r="A61" s="827">
        <v>849936</v>
      </c>
      <c r="B61" s="296" t="s">
        <v>1558</v>
      </c>
      <c r="C61" s="828">
        <v>47.75817</v>
      </c>
    </row>
    <row r="62" spans="1:3" s="294" customFormat="1" ht="15" x14ac:dyDescent="0.2">
      <c r="A62" s="827">
        <v>852481</v>
      </c>
      <c r="B62" s="293" t="s">
        <v>1550</v>
      </c>
      <c r="C62" s="828">
        <v>41.573369999999997</v>
      </c>
    </row>
    <row r="63" spans="1:3" s="294" customFormat="1" ht="25.5" customHeight="1" x14ac:dyDescent="0.2">
      <c r="A63" s="827">
        <v>852619</v>
      </c>
      <c r="B63" s="301" t="s">
        <v>1511</v>
      </c>
      <c r="C63" s="300">
        <v>0.14127000000000001</v>
      </c>
    </row>
    <row r="64" spans="1:3" s="294" customFormat="1" ht="15" x14ac:dyDescent="0.2">
      <c r="A64" s="827">
        <v>852732</v>
      </c>
      <c r="B64" s="296" t="s">
        <v>1572</v>
      </c>
      <c r="C64" s="828">
        <v>0</v>
      </c>
    </row>
    <row r="65" spans="1:4" s="294" customFormat="1" ht="15" x14ac:dyDescent="0.2">
      <c r="A65" s="827">
        <v>7331533</v>
      </c>
      <c r="B65" s="296" t="s">
        <v>1573</v>
      </c>
      <c r="C65" s="828">
        <v>880.87849000000006</v>
      </c>
    </row>
    <row r="66" spans="1:4" s="294" customFormat="1" ht="15" x14ac:dyDescent="0.2">
      <c r="A66" s="827">
        <v>13643479</v>
      </c>
      <c r="B66" s="293" t="s">
        <v>1476</v>
      </c>
      <c r="C66" s="828">
        <v>-111.69942</v>
      </c>
    </row>
    <row r="67" spans="1:4" s="294" customFormat="1" ht="15" x14ac:dyDescent="0.2">
      <c r="A67" s="827">
        <v>13644254</v>
      </c>
      <c r="B67" s="293" t="s">
        <v>1463</v>
      </c>
      <c r="C67" s="828">
        <v>297.82193000000001</v>
      </c>
    </row>
    <row r="68" spans="1:4" s="294" customFormat="1" ht="15" x14ac:dyDescent="0.2">
      <c r="A68" s="827">
        <v>13644271</v>
      </c>
      <c r="B68" s="293" t="s">
        <v>1460</v>
      </c>
      <c r="C68" s="828">
        <v>184.74517</v>
      </c>
    </row>
    <row r="69" spans="1:4" s="294" customFormat="1" ht="15" x14ac:dyDescent="0.2">
      <c r="A69" s="830">
        <v>13644289</v>
      </c>
      <c r="B69" s="298" t="s">
        <v>1461</v>
      </c>
      <c r="C69" s="828">
        <v>198.48024000000001</v>
      </c>
      <c r="D69" s="287"/>
    </row>
    <row r="70" spans="1:4" s="294" customFormat="1" ht="15" x14ac:dyDescent="0.2">
      <c r="A70" s="827">
        <v>13644297</v>
      </c>
      <c r="B70" s="293" t="s">
        <v>1464</v>
      </c>
      <c r="C70" s="828">
        <v>22.471119999999999</v>
      </c>
    </row>
    <row r="71" spans="1:4" s="294" customFormat="1" ht="15" x14ac:dyDescent="0.2">
      <c r="A71" s="829">
        <v>13644301</v>
      </c>
      <c r="B71" s="299" t="s">
        <v>1473</v>
      </c>
      <c r="C71" s="828">
        <v>-300.81297000000001</v>
      </c>
    </row>
    <row r="72" spans="1:4" s="294" customFormat="1" ht="15" x14ac:dyDescent="0.2">
      <c r="A72" s="827">
        <v>13644319</v>
      </c>
      <c r="B72" s="295" t="s">
        <v>1484</v>
      </c>
      <c r="C72" s="828">
        <v>11.50483</v>
      </c>
    </row>
    <row r="73" spans="1:4" s="294" customFormat="1" ht="15" x14ac:dyDescent="0.2">
      <c r="A73" s="827">
        <v>13644327</v>
      </c>
      <c r="B73" s="293" t="s">
        <v>1456</v>
      </c>
      <c r="C73" s="828">
        <v>320.77793000000003</v>
      </c>
    </row>
    <row r="74" spans="1:4" s="294" customFormat="1" ht="15" x14ac:dyDescent="0.2">
      <c r="A74" s="827">
        <v>14450909</v>
      </c>
      <c r="B74" s="293" t="s">
        <v>1447</v>
      </c>
      <c r="C74" s="828">
        <v>75.23039</v>
      </c>
    </row>
    <row r="75" spans="1:4" s="294" customFormat="1" ht="15" x14ac:dyDescent="0.2">
      <c r="A75" s="827">
        <v>14451093</v>
      </c>
      <c r="B75" s="293" t="s">
        <v>1455</v>
      </c>
      <c r="C75" s="828">
        <v>48.19491</v>
      </c>
    </row>
    <row r="76" spans="1:4" s="294" customFormat="1" ht="15" x14ac:dyDescent="0.2">
      <c r="A76" s="827">
        <v>18054455</v>
      </c>
      <c r="B76" s="293" t="s">
        <v>1469</v>
      </c>
      <c r="C76" s="828">
        <v>409.5376</v>
      </c>
    </row>
    <row r="77" spans="1:4" s="294" customFormat="1" ht="15" x14ac:dyDescent="0.2">
      <c r="A77" s="827">
        <v>45234370</v>
      </c>
      <c r="B77" s="293" t="s">
        <v>1552</v>
      </c>
      <c r="C77" s="828">
        <v>126.29149</v>
      </c>
    </row>
    <row r="78" spans="1:4" s="294" customFormat="1" ht="15" x14ac:dyDescent="0.2">
      <c r="A78" s="827">
        <v>47658061</v>
      </c>
      <c r="B78" s="293" t="s">
        <v>1565</v>
      </c>
      <c r="C78" s="828">
        <v>161.4272</v>
      </c>
    </row>
    <row r="79" spans="1:4" s="294" customFormat="1" ht="15" x14ac:dyDescent="0.2">
      <c r="A79" s="827">
        <v>47811919</v>
      </c>
      <c r="B79" s="293" t="s">
        <v>1569</v>
      </c>
      <c r="C79" s="828">
        <v>120.23742</v>
      </c>
    </row>
    <row r="80" spans="1:4" s="294" customFormat="1" ht="15" x14ac:dyDescent="0.2">
      <c r="A80" s="827">
        <v>47811927</v>
      </c>
      <c r="B80" s="293" t="s">
        <v>1568</v>
      </c>
      <c r="C80" s="828">
        <v>9.4676600000000004</v>
      </c>
    </row>
    <row r="81" spans="1:3" s="294" customFormat="1" ht="15" x14ac:dyDescent="0.2">
      <c r="A81" s="827">
        <v>47813075</v>
      </c>
      <c r="B81" s="293" t="s">
        <v>1415</v>
      </c>
      <c r="C81" s="828">
        <v>102.03922</v>
      </c>
    </row>
    <row r="82" spans="1:3" s="294" customFormat="1" ht="25.5" customHeight="1" x14ac:dyDescent="0.2">
      <c r="A82" s="827">
        <v>47813083</v>
      </c>
      <c r="B82" s="293" t="s">
        <v>1441</v>
      </c>
      <c r="C82" s="828">
        <v>141.33270999999999</v>
      </c>
    </row>
    <row r="83" spans="1:3" s="294" customFormat="1" ht="15" x14ac:dyDescent="0.2">
      <c r="A83" s="827">
        <v>47813091</v>
      </c>
      <c r="B83" s="293" t="s">
        <v>1413</v>
      </c>
      <c r="C83" s="828">
        <v>220.43754999999999</v>
      </c>
    </row>
    <row r="84" spans="1:3" s="294" customFormat="1" ht="15" x14ac:dyDescent="0.2">
      <c r="A84" s="827">
        <v>47813113</v>
      </c>
      <c r="B84" s="293" t="s">
        <v>1414</v>
      </c>
      <c r="C84" s="828">
        <v>62.651510000000002</v>
      </c>
    </row>
    <row r="85" spans="1:3" s="294" customFormat="1" ht="15" x14ac:dyDescent="0.2">
      <c r="A85" s="827">
        <v>47813121</v>
      </c>
      <c r="B85" s="293" t="s">
        <v>1443</v>
      </c>
      <c r="C85" s="828">
        <v>97.573999999999998</v>
      </c>
    </row>
    <row r="86" spans="1:3" s="294" customFormat="1" ht="25.5" customHeight="1" x14ac:dyDescent="0.2">
      <c r="A86" s="827">
        <v>47813130</v>
      </c>
      <c r="B86" s="293" t="s">
        <v>1444</v>
      </c>
      <c r="C86" s="828">
        <v>264.20316000000003</v>
      </c>
    </row>
    <row r="87" spans="1:3" s="294" customFormat="1" ht="15" x14ac:dyDescent="0.2">
      <c r="A87" s="827">
        <v>47813148</v>
      </c>
      <c r="B87" s="293" t="s">
        <v>1442</v>
      </c>
      <c r="C87" s="828">
        <v>188.61845</v>
      </c>
    </row>
    <row r="88" spans="1:3" s="294" customFormat="1" ht="15" x14ac:dyDescent="0.2">
      <c r="A88" s="827">
        <v>47813172</v>
      </c>
      <c r="B88" s="293" t="s">
        <v>1507</v>
      </c>
      <c r="C88" s="828">
        <v>49.100900000000003</v>
      </c>
    </row>
    <row r="89" spans="1:3" s="294" customFormat="1" ht="15" x14ac:dyDescent="0.2">
      <c r="A89" s="827">
        <v>47813199</v>
      </c>
      <c r="B89" s="293" t="s">
        <v>1503</v>
      </c>
      <c r="C89" s="828">
        <v>0.25</v>
      </c>
    </row>
    <row r="90" spans="1:3" s="294" customFormat="1" ht="22.5" x14ac:dyDescent="0.2">
      <c r="A90" s="827">
        <v>47813211</v>
      </c>
      <c r="B90" s="293" t="s">
        <v>1504</v>
      </c>
      <c r="C90" s="828">
        <v>22.809200000000001</v>
      </c>
    </row>
    <row r="91" spans="1:3" s="294" customFormat="1" ht="15" x14ac:dyDescent="0.2">
      <c r="A91" s="827">
        <v>47813466</v>
      </c>
      <c r="B91" s="295" t="s">
        <v>1567</v>
      </c>
      <c r="C91" s="828">
        <v>60.464060000000003</v>
      </c>
    </row>
    <row r="92" spans="1:3" s="294" customFormat="1" ht="15" x14ac:dyDescent="0.2">
      <c r="A92" s="827">
        <v>47813474</v>
      </c>
      <c r="B92" s="293" t="s">
        <v>1488</v>
      </c>
      <c r="C92" s="828">
        <v>2.9709099999999999</v>
      </c>
    </row>
    <row r="93" spans="1:3" s="294" customFormat="1" ht="15" x14ac:dyDescent="0.2">
      <c r="A93" s="827">
        <v>47813482</v>
      </c>
      <c r="B93" s="293" t="s">
        <v>1501</v>
      </c>
      <c r="C93" s="828">
        <v>15.964589999999999</v>
      </c>
    </row>
    <row r="94" spans="1:3" s="294" customFormat="1" ht="25.5" customHeight="1" x14ac:dyDescent="0.2">
      <c r="A94" s="827">
        <v>47813491</v>
      </c>
      <c r="B94" s="293" t="s">
        <v>1502</v>
      </c>
      <c r="C94" s="828">
        <v>26.467759999999998</v>
      </c>
    </row>
    <row r="95" spans="1:3" s="294" customFormat="1" ht="22.5" x14ac:dyDescent="0.2">
      <c r="A95" s="827">
        <v>47813504</v>
      </c>
      <c r="B95" s="293" t="s">
        <v>1541</v>
      </c>
      <c r="C95" s="828">
        <v>52.969169999999998</v>
      </c>
    </row>
    <row r="96" spans="1:3" s="294" customFormat="1" ht="15" x14ac:dyDescent="0.2">
      <c r="A96" s="827">
        <v>47813512</v>
      </c>
      <c r="B96" s="293" t="s">
        <v>1542</v>
      </c>
      <c r="C96" s="828">
        <v>185.45571000000001</v>
      </c>
    </row>
    <row r="97" spans="1:3" s="294" customFormat="1" ht="15" x14ac:dyDescent="0.2">
      <c r="A97" s="827">
        <v>47813539</v>
      </c>
      <c r="B97" s="295" t="s">
        <v>1539</v>
      </c>
      <c r="C97" s="828">
        <v>47.460459999999998</v>
      </c>
    </row>
    <row r="98" spans="1:3" s="294" customFormat="1" ht="15" x14ac:dyDescent="0.2">
      <c r="A98" s="827">
        <v>47813563</v>
      </c>
      <c r="B98" s="293" t="s">
        <v>1505</v>
      </c>
      <c r="C98" s="828">
        <v>94.646140000000003</v>
      </c>
    </row>
    <row r="99" spans="1:3" s="294" customFormat="1" ht="22.5" x14ac:dyDescent="0.2">
      <c r="A99" s="827">
        <v>47813571</v>
      </c>
      <c r="B99" s="293" t="s">
        <v>1506</v>
      </c>
      <c r="C99" s="828">
        <v>151.18206000000001</v>
      </c>
    </row>
    <row r="100" spans="1:3" s="294" customFormat="1" ht="15" x14ac:dyDescent="0.2">
      <c r="A100" s="827">
        <v>47813598</v>
      </c>
      <c r="B100" s="293" t="s">
        <v>1543</v>
      </c>
      <c r="C100" s="828">
        <v>64.902439999999999</v>
      </c>
    </row>
    <row r="101" spans="1:3" s="294" customFormat="1" ht="15" x14ac:dyDescent="0.2">
      <c r="A101" s="827">
        <v>47998296</v>
      </c>
      <c r="B101" s="295" t="s">
        <v>1566</v>
      </c>
      <c r="C101" s="828">
        <v>0</v>
      </c>
    </row>
    <row r="102" spans="1:3" s="294" customFormat="1" ht="25.5" customHeight="1" x14ac:dyDescent="0.2">
      <c r="A102" s="827">
        <v>48004774</v>
      </c>
      <c r="B102" s="293" t="s">
        <v>1563</v>
      </c>
      <c r="C102" s="828">
        <v>56.524039999999999</v>
      </c>
    </row>
    <row r="103" spans="1:3" s="294" customFormat="1" ht="25.5" customHeight="1" x14ac:dyDescent="0.2">
      <c r="A103" s="827">
        <v>48004898</v>
      </c>
      <c r="B103" s="293" t="s">
        <v>1564</v>
      </c>
      <c r="C103" s="828">
        <v>373.55117000000001</v>
      </c>
    </row>
    <row r="104" spans="1:3" s="294" customFormat="1" ht="15" x14ac:dyDescent="0.2">
      <c r="A104" s="827">
        <v>49590928</v>
      </c>
      <c r="B104" s="293" t="s">
        <v>1537</v>
      </c>
      <c r="C104" s="828">
        <v>215.02511000000001</v>
      </c>
    </row>
    <row r="105" spans="1:3" s="294" customFormat="1" ht="15" x14ac:dyDescent="0.2">
      <c r="A105" s="827">
        <v>60043661</v>
      </c>
      <c r="B105" s="293" t="s">
        <v>1571</v>
      </c>
      <c r="C105" s="828">
        <v>42.994010000000003</v>
      </c>
    </row>
    <row r="106" spans="1:3" s="294" customFormat="1" ht="15" x14ac:dyDescent="0.2">
      <c r="A106" s="827">
        <v>60045922</v>
      </c>
      <c r="B106" s="296" t="s">
        <v>1559</v>
      </c>
      <c r="C106" s="828">
        <v>13.350910000000001</v>
      </c>
    </row>
    <row r="107" spans="1:3" s="294" customFormat="1" ht="15" x14ac:dyDescent="0.2">
      <c r="A107" s="827">
        <v>60337320</v>
      </c>
      <c r="B107" s="293" t="s">
        <v>1436</v>
      </c>
      <c r="C107" s="828">
        <v>48.877769999999998</v>
      </c>
    </row>
    <row r="108" spans="1:3" s="294" customFormat="1" ht="15" x14ac:dyDescent="0.2">
      <c r="A108" s="827">
        <v>60337346</v>
      </c>
      <c r="B108" s="293" t="s">
        <v>1486</v>
      </c>
      <c r="C108" s="828">
        <v>35.337859999999999</v>
      </c>
    </row>
    <row r="109" spans="1:3" s="294" customFormat="1" ht="15" x14ac:dyDescent="0.2">
      <c r="A109" s="827">
        <v>60337389</v>
      </c>
      <c r="B109" s="293" t="s">
        <v>1485</v>
      </c>
      <c r="C109" s="828">
        <v>59.95402</v>
      </c>
    </row>
    <row r="110" spans="1:3" s="294" customFormat="1" ht="15" x14ac:dyDescent="0.2">
      <c r="A110" s="827">
        <v>60780487</v>
      </c>
      <c r="B110" s="293" t="s">
        <v>1549</v>
      </c>
      <c r="C110" s="828">
        <v>0</v>
      </c>
    </row>
    <row r="111" spans="1:3" s="294" customFormat="1" ht="15" x14ac:dyDescent="0.2">
      <c r="A111" s="827">
        <v>60780541</v>
      </c>
      <c r="B111" s="293" t="s">
        <v>1548</v>
      </c>
      <c r="C111" s="828">
        <v>296.90082999999998</v>
      </c>
    </row>
    <row r="112" spans="1:3" s="294" customFormat="1" ht="15" x14ac:dyDescent="0.2">
      <c r="A112" s="827">
        <v>60780568</v>
      </c>
      <c r="B112" s="293" t="s">
        <v>1547</v>
      </c>
      <c r="C112" s="828">
        <v>138.95381</v>
      </c>
    </row>
    <row r="113" spans="1:3" s="294" customFormat="1" ht="15" x14ac:dyDescent="0.2">
      <c r="A113" s="827">
        <v>60802561</v>
      </c>
      <c r="B113" s="296" t="s">
        <v>1513</v>
      </c>
      <c r="C113" s="828">
        <v>1.0555000000000001</v>
      </c>
    </row>
    <row r="114" spans="1:3" s="294" customFormat="1" ht="15" x14ac:dyDescent="0.2">
      <c r="A114" s="827">
        <v>60802669</v>
      </c>
      <c r="B114" s="293" t="s">
        <v>1512</v>
      </c>
      <c r="C114" s="300">
        <v>282.16365000000002</v>
      </c>
    </row>
    <row r="115" spans="1:3" s="294" customFormat="1" ht="15" x14ac:dyDescent="0.2">
      <c r="A115" s="827">
        <v>60802774</v>
      </c>
      <c r="B115" s="296" t="s">
        <v>1560</v>
      </c>
      <c r="C115" s="828">
        <v>92.416870000000003</v>
      </c>
    </row>
    <row r="116" spans="1:3" s="294" customFormat="1" ht="15" x14ac:dyDescent="0.2">
      <c r="A116" s="827">
        <v>61955574</v>
      </c>
      <c r="B116" s="293" t="s">
        <v>1546</v>
      </c>
      <c r="C116" s="828">
        <v>232.43565000000001</v>
      </c>
    </row>
    <row r="117" spans="1:3" s="294" customFormat="1" ht="15" x14ac:dyDescent="0.2">
      <c r="A117" s="827">
        <v>61989011</v>
      </c>
      <c r="B117" s="293" t="s">
        <v>1400</v>
      </c>
      <c r="C117" s="828">
        <v>143.11834999999999</v>
      </c>
    </row>
    <row r="118" spans="1:3" s="294" customFormat="1" ht="15" x14ac:dyDescent="0.2">
      <c r="A118" s="827">
        <v>61989177</v>
      </c>
      <c r="B118" s="293" t="s">
        <v>1517</v>
      </c>
      <c r="C118" s="828">
        <v>123.41370000000001</v>
      </c>
    </row>
    <row r="119" spans="1:3" s="294" customFormat="1" ht="25.5" customHeight="1" x14ac:dyDescent="0.2">
      <c r="A119" s="827">
        <v>61989185</v>
      </c>
      <c r="B119" s="293" t="s">
        <v>1516</v>
      </c>
      <c r="C119" s="828">
        <v>274.98665999999997</v>
      </c>
    </row>
    <row r="120" spans="1:3" s="294" customFormat="1" ht="25.5" customHeight="1" x14ac:dyDescent="0.2">
      <c r="A120" s="827">
        <v>61989193</v>
      </c>
      <c r="B120" s="293" t="s">
        <v>1518</v>
      </c>
      <c r="C120" s="828">
        <v>145.40388999999999</v>
      </c>
    </row>
    <row r="121" spans="1:3" s="294" customFormat="1" ht="25.5" customHeight="1" x14ac:dyDescent="0.2">
      <c r="A121" s="827">
        <v>61989207</v>
      </c>
      <c r="B121" s="293" t="s">
        <v>1515</v>
      </c>
      <c r="C121" s="828">
        <v>124.09367</v>
      </c>
    </row>
    <row r="122" spans="1:3" s="294" customFormat="1" ht="25.5" customHeight="1" x14ac:dyDescent="0.2">
      <c r="A122" s="827">
        <v>61989223</v>
      </c>
      <c r="B122" s="293" t="s">
        <v>1519</v>
      </c>
      <c r="C122" s="828">
        <v>74.65352</v>
      </c>
    </row>
    <row r="123" spans="1:3" s="294" customFormat="1" ht="25.5" customHeight="1" x14ac:dyDescent="0.2">
      <c r="A123" s="827">
        <v>61989231</v>
      </c>
      <c r="B123" s="293" t="s">
        <v>1523</v>
      </c>
      <c r="C123" s="828">
        <v>72.151529999999994</v>
      </c>
    </row>
    <row r="124" spans="1:3" s="294" customFormat="1" ht="25.5" customHeight="1" x14ac:dyDescent="0.2">
      <c r="A124" s="827">
        <v>61989258</v>
      </c>
      <c r="B124" s="293" t="s">
        <v>1483</v>
      </c>
      <c r="C124" s="828">
        <v>37.019950000000001</v>
      </c>
    </row>
    <row r="125" spans="1:3" s="294" customFormat="1" ht="15" x14ac:dyDescent="0.2">
      <c r="A125" s="827">
        <v>61989266</v>
      </c>
      <c r="B125" s="293" t="s">
        <v>1491</v>
      </c>
      <c r="C125" s="828">
        <v>-130.00489999999999</v>
      </c>
    </row>
    <row r="126" spans="1:3" s="294" customFormat="1" ht="15" x14ac:dyDescent="0.2">
      <c r="A126" s="827">
        <v>61989274</v>
      </c>
      <c r="B126" s="293" t="s">
        <v>1490</v>
      </c>
      <c r="C126" s="828">
        <v>92.05368</v>
      </c>
    </row>
    <row r="127" spans="1:3" s="294" customFormat="1" ht="25.5" customHeight="1" x14ac:dyDescent="0.2">
      <c r="A127" s="827">
        <v>61989321</v>
      </c>
      <c r="B127" s="296" t="s">
        <v>1561</v>
      </c>
      <c r="C127" s="828">
        <v>77.498310000000004</v>
      </c>
    </row>
    <row r="128" spans="1:3" s="294" customFormat="1" ht="25.5" customHeight="1" x14ac:dyDescent="0.2">
      <c r="A128" s="827">
        <v>61989339</v>
      </c>
      <c r="B128" s="293" t="s">
        <v>1562</v>
      </c>
      <c r="C128" s="828">
        <v>2.72004</v>
      </c>
    </row>
    <row r="129" spans="1:3" s="294" customFormat="1" ht="15" x14ac:dyDescent="0.2">
      <c r="A129" s="827">
        <v>62330268</v>
      </c>
      <c r="B129" s="293" t="s">
        <v>1499</v>
      </c>
      <c r="C129" s="828">
        <v>0</v>
      </c>
    </row>
    <row r="130" spans="1:3" s="294" customFormat="1" ht="15" x14ac:dyDescent="0.2">
      <c r="A130" s="827">
        <v>62330276</v>
      </c>
      <c r="B130" s="293" t="s">
        <v>1531</v>
      </c>
      <c r="C130" s="828">
        <v>31.74128</v>
      </c>
    </row>
    <row r="131" spans="1:3" s="294" customFormat="1" ht="15" x14ac:dyDescent="0.2">
      <c r="A131" s="827">
        <v>62330292</v>
      </c>
      <c r="B131" s="293" t="s">
        <v>1535</v>
      </c>
      <c r="C131" s="828">
        <v>88.812200000000004</v>
      </c>
    </row>
    <row r="132" spans="1:3" s="294" customFormat="1" ht="15" x14ac:dyDescent="0.2">
      <c r="A132" s="827">
        <v>62330322</v>
      </c>
      <c r="B132" s="293" t="s">
        <v>1534</v>
      </c>
      <c r="C132" s="828">
        <v>226.40105</v>
      </c>
    </row>
    <row r="133" spans="1:3" s="294" customFormat="1" ht="15" x14ac:dyDescent="0.2">
      <c r="A133" s="827">
        <v>62330349</v>
      </c>
      <c r="B133" s="293" t="s">
        <v>1538</v>
      </c>
      <c r="C133" s="828">
        <v>164.91014999999999</v>
      </c>
    </row>
    <row r="134" spans="1:3" s="294" customFormat="1" ht="25.5" customHeight="1" x14ac:dyDescent="0.2">
      <c r="A134" s="827">
        <v>62330357</v>
      </c>
      <c r="B134" s="293" t="s">
        <v>1532</v>
      </c>
      <c r="C134" s="828">
        <v>22.93111</v>
      </c>
    </row>
    <row r="135" spans="1:3" s="294" customFormat="1" ht="15" x14ac:dyDescent="0.2">
      <c r="A135" s="827">
        <v>62330373</v>
      </c>
      <c r="B135" s="293" t="s">
        <v>1536</v>
      </c>
      <c r="C135" s="828">
        <v>44.859139999999996</v>
      </c>
    </row>
    <row r="136" spans="1:3" s="294" customFormat="1" ht="15" x14ac:dyDescent="0.2">
      <c r="A136" s="827">
        <v>62330381</v>
      </c>
      <c r="B136" s="293" t="s">
        <v>1555</v>
      </c>
      <c r="C136" s="828">
        <v>132.20761999999999</v>
      </c>
    </row>
    <row r="137" spans="1:3" s="294" customFormat="1" ht="22.5" x14ac:dyDescent="0.2">
      <c r="A137" s="827">
        <v>62330390</v>
      </c>
      <c r="B137" s="293" t="s">
        <v>1500</v>
      </c>
      <c r="C137" s="828">
        <v>8.9142600000000005</v>
      </c>
    </row>
    <row r="138" spans="1:3" s="294" customFormat="1" ht="25.5" customHeight="1" x14ac:dyDescent="0.2">
      <c r="A138" s="827">
        <v>62330403</v>
      </c>
      <c r="B138" s="293" t="s">
        <v>1556</v>
      </c>
      <c r="C138" s="828">
        <v>1179.1406199999999</v>
      </c>
    </row>
    <row r="139" spans="1:3" s="294" customFormat="1" ht="15" x14ac:dyDescent="0.2">
      <c r="A139" s="827">
        <v>62330420</v>
      </c>
      <c r="B139" s="293" t="s">
        <v>1533</v>
      </c>
      <c r="C139" s="828">
        <v>133.17823999999999</v>
      </c>
    </row>
    <row r="140" spans="1:3" s="294" customFormat="1" ht="15" x14ac:dyDescent="0.2">
      <c r="A140" s="827">
        <v>62331205</v>
      </c>
      <c r="B140" s="293" t="s">
        <v>1402</v>
      </c>
      <c r="C140" s="828">
        <v>366.45807000000002</v>
      </c>
    </row>
    <row r="141" spans="1:3" s="294" customFormat="1" ht="25.5" customHeight="1" x14ac:dyDescent="0.2">
      <c r="A141" s="827">
        <v>62331493</v>
      </c>
      <c r="B141" s="293" t="s">
        <v>1404</v>
      </c>
      <c r="C141" s="828">
        <v>95.464569999999995</v>
      </c>
    </row>
    <row r="142" spans="1:3" s="294" customFormat="1" ht="15" x14ac:dyDescent="0.2">
      <c r="A142" s="827">
        <v>62331515</v>
      </c>
      <c r="B142" s="293" t="s">
        <v>1435</v>
      </c>
      <c r="C142" s="828">
        <v>114.08190999999999</v>
      </c>
    </row>
    <row r="143" spans="1:3" s="294" customFormat="1" ht="15" x14ac:dyDescent="0.2">
      <c r="A143" s="827">
        <v>62331540</v>
      </c>
      <c r="B143" s="293" t="s">
        <v>1408</v>
      </c>
      <c r="C143" s="828">
        <v>69.472480000000004</v>
      </c>
    </row>
    <row r="144" spans="1:3" s="294" customFormat="1" ht="15" x14ac:dyDescent="0.2">
      <c r="A144" s="827">
        <v>62331558</v>
      </c>
      <c r="B144" s="293" t="s">
        <v>1405</v>
      </c>
      <c r="C144" s="828">
        <v>125.384</v>
      </c>
    </row>
    <row r="145" spans="1:3" s="294" customFormat="1" ht="15" x14ac:dyDescent="0.2">
      <c r="A145" s="827">
        <v>62331566</v>
      </c>
      <c r="B145" s="293" t="s">
        <v>1434</v>
      </c>
      <c r="C145" s="828">
        <v>99.320530000000005</v>
      </c>
    </row>
    <row r="146" spans="1:3" s="294" customFormat="1" ht="15" x14ac:dyDescent="0.2">
      <c r="A146" s="827">
        <v>62331574</v>
      </c>
      <c r="B146" s="293" t="s">
        <v>1433</v>
      </c>
      <c r="C146" s="828">
        <v>222.54619</v>
      </c>
    </row>
    <row r="147" spans="1:3" s="294" customFormat="1" ht="15" x14ac:dyDescent="0.2">
      <c r="A147" s="827">
        <v>62331582</v>
      </c>
      <c r="B147" s="293" t="s">
        <v>1406</v>
      </c>
      <c r="C147" s="828">
        <v>150.517</v>
      </c>
    </row>
    <row r="148" spans="1:3" s="294" customFormat="1" ht="15" x14ac:dyDescent="0.2">
      <c r="A148" s="827">
        <v>62331639</v>
      </c>
      <c r="B148" s="293" t="s">
        <v>1403</v>
      </c>
      <c r="C148" s="828">
        <v>262.04950000000002</v>
      </c>
    </row>
    <row r="149" spans="1:3" s="294" customFormat="1" ht="15" x14ac:dyDescent="0.2">
      <c r="A149" s="827">
        <v>62331647</v>
      </c>
      <c r="B149" s="295" t="s">
        <v>1527</v>
      </c>
      <c r="C149" s="828">
        <v>350.11917999999997</v>
      </c>
    </row>
    <row r="150" spans="1:3" s="294" customFormat="1" ht="25.5" customHeight="1" x14ac:dyDescent="0.2">
      <c r="A150" s="827">
        <v>62331663</v>
      </c>
      <c r="B150" s="293" t="s">
        <v>1526</v>
      </c>
      <c r="C150" s="828">
        <v>291.40706</v>
      </c>
    </row>
    <row r="151" spans="1:3" s="294" customFormat="1" ht="15" x14ac:dyDescent="0.2">
      <c r="A151" s="827">
        <v>62331680</v>
      </c>
      <c r="B151" s="293" t="s">
        <v>1529</v>
      </c>
      <c r="C151" s="828">
        <v>132.51662999999999</v>
      </c>
    </row>
    <row r="152" spans="1:3" s="294" customFormat="1" ht="15" x14ac:dyDescent="0.2">
      <c r="A152" s="827">
        <v>62331698</v>
      </c>
      <c r="B152" s="293" t="s">
        <v>1530</v>
      </c>
      <c r="C152" s="828">
        <v>157.18162000000001</v>
      </c>
    </row>
    <row r="153" spans="1:3" s="294" customFormat="1" ht="25.5" customHeight="1" x14ac:dyDescent="0.2">
      <c r="A153" s="827">
        <v>62331701</v>
      </c>
      <c r="B153" s="293" t="s">
        <v>1524</v>
      </c>
      <c r="C153" s="828">
        <v>155.91367</v>
      </c>
    </row>
    <row r="154" spans="1:3" s="294" customFormat="1" ht="15" x14ac:dyDescent="0.2">
      <c r="A154" s="827">
        <v>62331752</v>
      </c>
      <c r="B154" s="293" t="s">
        <v>1554</v>
      </c>
      <c r="C154" s="828">
        <v>19.617000000000001</v>
      </c>
    </row>
    <row r="155" spans="1:3" s="294" customFormat="1" ht="15" x14ac:dyDescent="0.2">
      <c r="A155" s="827">
        <v>62331795</v>
      </c>
      <c r="B155" s="296" t="s">
        <v>1407</v>
      </c>
      <c r="C155" s="828">
        <v>75.762510000000006</v>
      </c>
    </row>
    <row r="156" spans="1:3" s="294" customFormat="1" ht="15" x14ac:dyDescent="0.2">
      <c r="A156" s="827">
        <v>63024616</v>
      </c>
      <c r="B156" s="293" t="s">
        <v>1494</v>
      </c>
      <c r="C156" s="828">
        <v>92.472200000000001</v>
      </c>
    </row>
    <row r="157" spans="1:3" s="294" customFormat="1" ht="22.5" x14ac:dyDescent="0.2">
      <c r="A157" s="827">
        <v>63731983</v>
      </c>
      <c r="B157" s="293" t="s">
        <v>1520</v>
      </c>
      <c r="C157" s="828">
        <v>176.33877000000001</v>
      </c>
    </row>
    <row r="158" spans="1:3" s="294" customFormat="1" ht="25.5" customHeight="1" x14ac:dyDescent="0.2">
      <c r="A158" s="827">
        <v>64120384</v>
      </c>
      <c r="B158" s="302" t="s">
        <v>1544</v>
      </c>
      <c r="C158" s="828">
        <v>103.56565999999999</v>
      </c>
    </row>
    <row r="159" spans="1:3" s="294" customFormat="1" ht="15" x14ac:dyDescent="0.2">
      <c r="A159" s="827">
        <v>64120392</v>
      </c>
      <c r="B159" s="293" t="s">
        <v>1545</v>
      </c>
      <c r="C159" s="828">
        <v>59.914230000000003</v>
      </c>
    </row>
    <row r="160" spans="1:3" s="294" customFormat="1" ht="25.5" customHeight="1" x14ac:dyDescent="0.2">
      <c r="A160" s="827">
        <v>64125912</v>
      </c>
      <c r="B160" s="293" t="s">
        <v>1497</v>
      </c>
      <c r="C160" s="828">
        <v>0.15623000000000301</v>
      </c>
    </row>
    <row r="161" spans="1:3" s="294" customFormat="1" ht="22.5" x14ac:dyDescent="0.2">
      <c r="A161" s="827">
        <v>64628116</v>
      </c>
      <c r="B161" s="293" t="s">
        <v>1521</v>
      </c>
      <c r="C161" s="828">
        <v>0</v>
      </c>
    </row>
    <row r="162" spans="1:3" s="294" customFormat="1" ht="25.5" customHeight="1" x14ac:dyDescent="0.2">
      <c r="A162" s="827">
        <v>64628124</v>
      </c>
      <c r="B162" s="293" t="s">
        <v>1480</v>
      </c>
      <c r="C162" s="828">
        <v>127.38025</v>
      </c>
    </row>
    <row r="163" spans="1:3" s="294" customFormat="1" ht="22.5" x14ac:dyDescent="0.2">
      <c r="A163" s="827">
        <v>64628141</v>
      </c>
      <c r="B163" s="293" t="s">
        <v>1479</v>
      </c>
      <c r="C163" s="828">
        <v>117.61984</v>
      </c>
    </row>
    <row r="164" spans="1:3" s="294" customFormat="1" ht="25.5" customHeight="1" x14ac:dyDescent="0.2">
      <c r="A164" s="827">
        <v>64628159</v>
      </c>
      <c r="B164" s="293" t="s">
        <v>1489</v>
      </c>
      <c r="C164" s="828">
        <v>47.320770000000003</v>
      </c>
    </row>
    <row r="165" spans="1:3" s="294" customFormat="1" ht="15" x14ac:dyDescent="0.2">
      <c r="A165" s="827">
        <v>64628183</v>
      </c>
      <c r="B165" s="293" t="s">
        <v>1493</v>
      </c>
      <c r="C165" s="828">
        <v>66.901390000000006</v>
      </c>
    </row>
    <row r="166" spans="1:3" s="294" customFormat="1" ht="15" x14ac:dyDescent="0.2">
      <c r="A166" s="827">
        <v>64628205</v>
      </c>
      <c r="B166" s="293" t="s">
        <v>1492</v>
      </c>
      <c r="C166" s="828">
        <v>21.816020000000002</v>
      </c>
    </row>
    <row r="167" spans="1:3" s="294" customFormat="1" ht="22.5" x14ac:dyDescent="0.2">
      <c r="A167" s="831">
        <v>64628221</v>
      </c>
      <c r="B167" s="832" t="s">
        <v>1522</v>
      </c>
      <c r="C167" s="828">
        <v>434.16685999999999</v>
      </c>
    </row>
    <row r="168" spans="1:3" s="294" customFormat="1" ht="25.5" customHeight="1" x14ac:dyDescent="0.2">
      <c r="A168" s="827">
        <v>66741335</v>
      </c>
      <c r="B168" s="293" t="s">
        <v>1487</v>
      </c>
      <c r="C168" s="828">
        <v>42.585470000000001</v>
      </c>
    </row>
    <row r="169" spans="1:3" s="294" customFormat="1" ht="15" x14ac:dyDescent="0.2">
      <c r="A169" s="827">
        <v>66932581</v>
      </c>
      <c r="B169" s="293" t="s">
        <v>1458</v>
      </c>
      <c r="C169" s="828">
        <v>491.96391</v>
      </c>
    </row>
    <row r="170" spans="1:3" s="294" customFormat="1" ht="25.5" customHeight="1" x14ac:dyDescent="0.2">
      <c r="A170" s="827">
        <v>68321261</v>
      </c>
      <c r="B170" s="293" t="s">
        <v>1459</v>
      </c>
      <c r="C170" s="828">
        <v>9.6933200000000106</v>
      </c>
    </row>
    <row r="171" spans="1:3" s="294" customFormat="1" ht="15" x14ac:dyDescent="0.2">
      <c r="A171" s="827">
        <v>68334222</v>
      </c>
      <c r="B171" s="296" t="s">
        <v>1570</v>
      </c>
      <c r="C171" s="828">
        <v>56.075789999999998</v>
      </c>
    </row>
    <row r="172" spans="1:3" s="294" customFormat="1" ht="22.5" x14ac:dyDescent="0.2">
      <c r="A172" s="827">
        <v>68899092</v>
      </c>
      <c r="B172" s="293" t="s">
        <v>1528</v>
      </c>
      <c r="C172" s="828">
        <v>276.35559999999998</v>
      </c>
    </row>
    <row r="173" spans="1:3" s="294" customFormat="1" ht="15" x14ac:dyDescent="0.2">
      <c r="A173" s="827">
        <v>68899106</v>
      </c>
      <c r="B173" s="293" t="s">
        <v>1525</v>
      </c>
      <c r="C173" s="828">
        <v>298.73428000000001</v>
      </c>
    </row>
    <row r="174" spans="1:3" s="294" customFormat="1" ht="25.5" customHeight="1" x14ac:dyDescent="0.2">
      <c r="A174" s="827">
        <v>69610126</v>
      </c>
      <c r="B174" s="293" t="s">
        <v>1510</v>
      </c>
      <c r="C174" s="828">
        <v>0</v>
      </c>
    </row>
    <row r="175" spans="1:3" s="294" customFormat="1" ht="22.5" x14ac:dyDescent="0.2">
      <c r="A175" s="827">
        <v>69610134</v>
      </c>
      <c r="B175" s="293" t="s">
        <v>1508</v>
      </c>
      <c r="C175" s="828">
        <v>28.656580000000002</v>
      </c>
    </row>
    <row r="176" spans="1:3" s="294" customFormat="1" ht="25.5" customHeight="1" x14ac:dyDescent="0.2">
      <c r="A176" s="827">
        <v>70632090</v>
      </c>
      <c r="B176" s="293" t="s">
        <v>1509</v>
      </c>
      <c r="C176" s="828">
        <v>36.38832</v>
      </c>
    </row>
    <row r="177" spans="1:3" s="294" customFormat="1" ht="15" x14ac:dyDescent="0.2">
      <c r="A177" s="827">
        <v>70640696</v>
      </c>
      <c r="B177" s="293" t="s">
        <v>1496</v>
      </c>
      <c r="C177" s="828">
        <v>-20.92014</v>
      </c>
    </row>
    <row r="178" spans="1:3" s="294" customFormat="1" ht="15" x14ac:dyDescent="0.2">
      <c r="A178" s="827">
        <v>70640700</v>
      </c>
      <c r="B178" s="293" t="s">
        <v>1495</v>
      </c>
      <c r="C178" s="828">
        <v>-77.085650000000001</v>
      </c>
    </row>
    <row r="179" spans="1:3" s="294" customFormat="1" ht="15" x14ac:dyDescent="0.2">
      <c r="A179" s="827">
        <v>70640718</v>
      </c>
      <c r="B179" s="293" t="s">
        <v>1498</v>
      </c>
      <c r="C179" s="828">
        <v>53.461260000000003</v>
      </c>
    </row>
    <row r="180" spans="1:3" s="294" customFormat="1" ht="15" x14ac:dyDescent="0.2">
      <c r="A180" s="827">
        <v>70947911</v>
      </c>
      <c r="B180" s="293" t="s">
        <v>1450</v>
      </c>
      <c r="C180" s="828">
        <v>44.680520000000001</v>
      </c>
    </row>
    <row r="181" spans="1:3" s="294" customFormat="1" ht="15" x14ac:dyDescent="0.2">
      <c r="A181" s="827">
        <v>71172050</v>
      </c>
      <c r="B181" s="293" t="s">
        <v>1514</v>
      </c>
      <c r="C181" s="828">
        <v>1.90404</v>
      </c>
    </row>
    <row r="182" spans="1:3" s="294" customFormat="1" ht="26.25" customHeight="1" thickBot="1" x14ac:dyDescent="0.25">
      <c r="A182" s="827">
        <v>72547651</v>
      </c>
      <c r="B182" s="293" t="s">
        <v>1451</v>
      </c>
      <c r="C182" s="828">
        <v>-1191.8995</v>
      </c>
    </row>
    <row r="183" spans="1:3" s="294" customFormat="1" ht="18" customHeight="1" thickBot="1" x14ac:dyDescent="0.25">
      <c r="A183" s="1100" t="s">
        <v>5010</v>
      </c>
      <c r="B183" s="1101"/>
      <c r="C183" s="276">
        <f>SUM(C4:C182)</f>
        <v>19934.545639999997</v>
      </c>
    </row>
    <row r="184" spans="1:3" s="294" customFormat="1" ht="25.5" customHeight="1" x14ac:dyDescent="0.2">
      <c r="A184" s="600"/>
      <c r="B184" s="600"/>
      <c r="C184" s="303"/>
    </row>
  </sheetData>
  <mergeCells count="2">
    <mergeCell ref="A1:C1"/>
    <mergeCell ref="A183:B183"/>
  </mergeCells>
  <printOptions horizontalCentered="1"/>
  <pageMargins left="0.39370078740157483" right="0.39370078740157483" top="0.59055118110236227" bottom="0.39370078740157483" header="0.31496062992125984" footer="0.11811023622047245"/>
  <pageSetup paperSize="9" firstPageNumber="351" fitToHeight="0" orientation="portrait" useFirstPageNumber="1" r:id="rId1"/>
  <headerFooter>
    <oddHeader>&amp;L&amp;"Tahoma,Kurzíva"&amp;9Závěrečný účet za rok 2020&amp;R&amp;"Tahoma,Kurzíva"&amp;9Tabulka č. 24</oddHeader>
    <oddFooter>&amp;C&amp;"Tahoma,Obyčejné"&amp;P</oddFooter>
  </headerFooter>
  <rowBreaks count="2" manualBreakCount="2">
    <brk id="84" max="2" man="1"/>
    <brk id="123" max="2"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F692D-F3F7-4337-A76D-E3526E9163AB}">
  <sheetPr>
    <pageSetUpPr fitToPage="1"/>
  </sheetPr>
  <dimension ref="A1:C14"/>
  <sheetViews>
    <sheetView zoomScaleNormal="100" zoomScaleSheetLayoutView="100" workbookViewId="0">
      <selection activeCell="D2" sqref="D2"/>
    </sheetView>
  </sheetViews>
  <sheetFormatPr defaultRowHeight="15" x14ac:dyDescent="0.2"/>
  <cols>
    <col min="1" max="1" width="12.7109375" style="304" bestFit="1" customWidth="1"/>
    <col min="2" max="2" width="66.7109375" style="305" customWidth="1"/>
    <col min="3" max="3" width="16.7109375" style="284" customWidth="1"/>
    <col min="4" max="16384" width="9.140625" style="280"/>
  </cols>
  <sheetData>
    <row r="1" spans="1:3" s="269" customFormat="1" ht="31.5" customHeight="1" x14ac:dyDescent="0.2">
      <c r="A1" s="1097" t="s">
        <v>5007</v>
      </c>
      <c r="B1" s="1097"/>
      <c r="C1" s="1097"/>
    </row>
    <row r="2" spans="1:3" ht="15.75" thickBot="1" x14ac:dyDescent="0.25">
      <c r="C2" s="286" t="s">
        <v>2</v>
      </c>
    </row>
    <row r="3" spans="1:3" s="306" customFormat="1" ht="45.75" customHeight="1" thickBot="1" x14ac:dyDescent="0.25">
      <c r="A3" s="273" t="s">
        <v>1359</v>
      </c>
      <c r="B3" s="274" t="s">
        <v>1360</v>
      </c>
      <c r="C3" s="275" t="s">
        <v>5002</v>
      </c>
    </row>
    <row r="4" spans="1:3" s="306" customFormat="1" ht="15" customHeight="1" x14ac:dyDescent="0.2">
      <c r="A4" s="307">
        <v>534188</v>
      </c>
      <c r="B4" s="308" t="s">
        <v>1575</v>
      </c>
      <c r="C4" s="833">
        <v>41052.192060000001</v>
      </c>
    </row>
    <row r="5" spans="1:3" s="306" customFormat="1" ht="27.75" customHeight="1" x14ac:dyDescent="0.2">
      <c r="A5" s="307">
        <v>534200</v>
      </c>
      <c r="B5" s="308" t="s">
        <v>1577</v>
      </c>
      <c r="C5" s="833">
        <v>-885.10491999999999</v>
      </c>
    </row>
    <row r="6" spans="1:3" s="306" customFormat="1" ht="15" customHeight="1" x14ac:dyDescent="0.2">
      <c r="A6" s="307">
        <v>534242</v>
      </c>
      <c r="B6" s="308" t="s">
        <v>1576</v>
      </c>
      <c r="C6" s="833">
        <v>-6171.7971299999999</v>
      </c>
    </row>
    <row r="7" spans="1:3" s="306" customFormat="1" ht="15" customHeight="1" x14ac:dyDescent="0.2">
      <c r="A7" s="834">
        <v>844641</v>
      </c>
      <c r="B7" s="835" t="s">
        <v>1574</v>
      </c>
      <c r="C7" s="833">
        <v>754.55498999999998</v>
      </c>
    </row>
    <row r="8" spans="1:3" s="306" customFormat="1" ht="15" customHeight="1" x14ac:dyDescent="0.2">
      <c r="A8" s="307">
        <v>844853</v>
      </c>
      <c r="B8" s="308" t="s">
        <v>1578</v>
      </c>
      <c r="C8" s="833">
        <v>14584.032670000001</v>
      </c>
    </row>
    <row r="9" spans="1:3" s="306" customFormat="1" ht="15" customHeight="1" x14ac:dyDescent="0.2">
      <c r="A9" s="307">
        <v>844896</v>
      </c>
      <c r="B9" s="308" t="s">
        <v>1579</v>
      </c>
      <c r="C9" s="833">
        <v>43770.792229999999</v>
      </c>
    </row>
    <row r="10" spans="1:3" s="306" customFormat="1" ht="15" customHeight="1" x14ac:dyDescent="0.2">
      <c r="A10" s="307">
        <v>47813750</v>
      </c>
      <c r="B10" s="308" t="s">
        <v>1580</v>
      </c>
      <c r="C10" s="833">
        <v>2782.44704</v>
      </c>
    </row>
    <row r="11" spans="1:3" s="306" customFormat="1" ht="28.5" customHeight="1" thickBot="1" x14ac:dyDescent="0.25">
      <c r="A11" s="307">
        <v>48804525</v>
      </c>
      <c r="B11" s="308" t="s">
        <v>1581</v>
      </c>
      <c r="C11" s="833">
        <v>21611.544969999999</v>
      </c>
    </row>
    <row r="12" spans="1:3" s="306" customFormat="1" ht="18" customHeight="1" thickBot="1" x14ac:dyDescent="0.25">
      <c r="A12" s="1098" t="s">
        <v>1582</v>
      </c>
      <c r="B12" s="1099"/>
      <c r="C12" s="276">
        <f>SUM(C3:C11)</f>
        <v>117498.66191000001</v>
      </c>
    </row>
    <row r="13" spans="1:3" s="306" customFormat="1" x14ac:dyDescent="0.2">
      <c r="A13" s="304"/>
      <c r="B13" s="305"/>
      <c r="C13" s="284"/>
    </row>
    <row r="14" spans="1:3" s="306" customFormat="1" ht="18" customHeight="1" x14ac:dyDescent="0.2">
      <c r="A14" s="304"/>
      <c r="B14" s="305"/>
      <c r="C14" s="284"/>
    </row>
  </sheetData>
  <mergeCells count="2">
    <mergeCell ref="A1:C1"/>
    <mergeCell ref="A12:B12"/>
  </mergeCells>
  <printOptions horizontalCentered="1"/>
  <pageMargins left="0.39370078740157483" right="0.39370078740157483" top="0.59055118110236227" bottom="0.39370078740157483" header="0.31496062992125984" footer="0.11811023622047245"/>
  <pageSetup paperSize="9" firstPageNumber="356" fitToHeight="0" orientation="portrait" useFirstPageNumber="1" r:id="rId1"/>
  <headerFooter>
    <oddHeader>&amp;L&amp;"Tahoma,Kurzíva"&amp;9Závěrečný účet za rok 2020&amp;R&amp;"Tahoma,Kurzíva"&amp;9Tabulka č. 25</oddHeader>
    <oddFooter>&amp;C&amp;"Tahoma,Obyčejné"&amp;P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AF445-E476-417A-B00B-29534D6D5E4A}">
  <sheetPr>
    <pageSetUpPr fitToPage="1"/>
  </sheetPr>
  <dimension ref="A1:D1764"/>
  <sheetViews>
    <sheetView zoomScaleNormal="100" zoomScaleSheetLayoutView="100" workbookViewId="0">
      <selection activeCell="E2" sqref="E2"/>
    </sheetView>
  </sheetViews>
  <sheetFormatPr defaultRowHeight="10.5" x14ac:dyDescent="0.15"/>
  <cols>
    <col min="1" max="1" width="38.5703125" style="719" customWidth="1"/>
    <col min="2" max="2" width="12.5703125" style="750" customWidth="1"/>
    <col min="3" max="3" width="12.7109375" style="750" customWidth="1"/>
    <col min="4" max="4" width="84.140625" style="746" customWidth="1"/>
    <col min="5" max="16384" width="9.140625" style="719"/>
  </cols>
  <sheetData>
    <row r="1" spans="1:4" s="346" customFormat="1" ht="21" customHeight="1" x14ac:dyDescent="0.15">
      <c r="A1" s="1113" t="s">
        <v>3655</v>
      </c>
      <c r="B1" s="1113"/>
      <c r="C1" s="1113"/>
      <c r="D1" s="1113"/>
    </row>
    <row r="2" spans="1:4" s="349" customFormat="1" ht="12.75" customHeight="1" x14ac:dyDescent="0.15">
      <c r="A2" s="347"/>
      <c r="B2" s="347"/>
      <c r="C2" s="347"/>
      <c r="D2" s="348" t="s">
        <v>2</v>
      </c>
    </row>
    <row r="3" spans="1:4" s="350" customFormat="1" ht="15" customHeight="1" x14ac:dyDescent="0.2">
      <c r="A3" s="802" t="s">
        <v>432</v>
      </c>
      <c r="B3" s="802" t="s">
        <v>3656</v>
      </c>
      <c r="C3" s="802" t="s">
        <v>3657</v>
      </c>
      <c r="D3" s="802" t="s">
        <v>3658</v>
      </c>
    </row>
    <row r="4" spans="1:4" s="346" customFormat="1" ht="24.75" customHeight="1" x14ac:dyDescent="0.15">
      <c r="A4" s="351" t="s">
        <v>3659</v>
      </c>
      <c r="B4" s="352"/>
      <c r="C4" s="352"/>
      <c r="D4" s="353"/>
    </row>
    <row r="5" spans="1:4" s="745" customFormat="1" ht="11.25" customHeight="1" x14ac:dyDescent="0.2">
      <c r="A5" s="1106" t="s">
        <v>2392</v>
      </c>
      <c r="B5" s="751">
        <v>750</v>
      </c>
      <c r="C5" s="751">
        <v>738.99782000000005</v>
      </c>
      <c r="D5" s="747" t="s">
        <v>2393</v>
      </c>
    </row>
    <row r="6" spans="1:4" s="745" customFormat="1" ht="11.25" customHeight="1" x14ac:dyDescent="0.2">
      <c r="A6" s="1107"/>
      <c r="B6" s="752">
        <v>1424.05</v>
      </c>
      <c r="C6" s="752">
        <v>1424.049</v>
      </c>
      <c r="D6" s="748" t="s">
        <v>1079</v>
      </c>
    </row>
    <row r="7" spans="1:4" s="745" customFormat="1" ht="11.25" customHeight="1" x14ac:dyDescent="0.2">
      <c r="A7" s="1107"/>
      <c r="B7" s="752">
        <v>54.16</v>
      </c>
      <c r="C7" s="752">
        <v>54.155500000000004</v>
      </c>
      <c r="D7" s="748" t="s">
        <v>4528</v>
      </c>
    </row>
    <row r="8" spans="1:4" s="745" customFormat="1" ht="11.25" customHeight="1" x14ac:dyDescent="0.2">
      <c r="A8" s="1107"/>
      <c r="B8" s="752">
        <v>5552.84</v>
      </c>
      <c r="C8" s="752">
        <v>5552.8440000000001</v>
      </c>
      <c r="D8" s="748" t="s">
        <v>1077</v>
      </c>
    </row>
    <row r="9" spans="1:4" s="745" customFormat="1" ht="11.25" customHeight="1" x14ac:dyDescent="0.2">
      <c r="A9" s="1108"/>
      <c r="B9" s="753">
        <v>7781.05</v>
      </c>
      <c r="C9" s="753">
        <v>7770.0463199999995</v>
      </c>
      <c r="D9" s="749" t="s">
        <v>11</v>
      </c>
    </row>
    <row r="10" spans="1:4" s="745" customFormat="1" ht="11.25" customHeight="1" x14ac:dyDescent="0.2">
      <c r="A10" s="1106" t="s">
        <v>2394</v>
      </c>
      <c r="B10" s="751">
        <v>2401.85</v>
      </c>
      <c r="C10" s="751">
        <v>2401.85</v>
      </c>
      <c r="D10" s="747" t="s">
        <v>1079</v>
      </c>
    </row>
    <row r="11" spans="1:4" s="745" customFormat="1" ht="11.25" customHeight="1" x14ac:dyDescent="0.2">
      <c r="A11" s="1107"/>
      <c r="B11" s="752">
        <v>867.7</v>
      </c>
      <c r="C11" s="752">
        <v>867.7</v>
      </c>
      <c r="D11" s="748" t="s">
        <v>2395</v>
      </c>
    </row>
    <row r="12" spans="1:4" s="745" customFormat="1" ht="11.25" customHeight="1" x14ac:dyDescent="0.2">
      <c r="A12" s="1107"/>
      <c r="B12" s="752">
        <v>19271.3</v>
      </c>
      <c r="C12" s="752">
        <v>19271.3</v>
      </c>
      <c r="D12" s="748" t="s">
        <v>1077</v>
      </c>
    </row>
    <row r="13" spans="1:4" s="745" customFormat="1" ht="11.25" customHeight="1" x14ac:dyDescent="0.2">
      <c r="A13" s="1107"/>
      <c r="B13" s="752">
        <v>330</v>
      </c>
      <c r="C13" s="752">
        <v>330</v>
      </c>
      <c r="D13" s="748" t="s">
        <v>1078</v>
      </c>
    </row>
    <row r="14" spans="1:4" s="745" customFormat="1" ht="11.25" customHeight="1" x14ac:dyDescent="0.2">
      <c r="A14" s="1108"/>
      <c r="B14" s="753">
        <v>22870.85</v>
      </c>
      <c r="C14" s="753">
        <v>22870.85</v>
      </c>
      <c r="D14" s="749" t="s">
        <v>11</v>
      </c>
    </row>
    <row r="15" spans="1:4" s="745" customFormat="1" ht="11.25" customHeight="1" x14ac:dyDescent="0.2">
      <c r="A15" s="1106" t="s">
        <v>2396</v>
      </c>
      <c r="B15" s="751">
        <v>12498.3</v>
      </c>
      <c r="C15" s="751">
        <v>12455.46321</v>
      </c>
      <c r="D15" s="747" t="s">
        <v>4529</v>
      </c>
    </row>
    <row r="16" spans="1:4" s="745" customFormat="1" ht="11.25" customHeight="1" x14ac:dyDescent="0.2">
      <c r="A16" s="1107"/>
      <c r="B16" s="752">
        <v>7000</v>
      </c>
      <c r="C16" s="752">
        <v>7000</v>
      </c>
      <c r="D16" s="748" t="s">
        <v>2397</v>
      </c>
    </row>
    <row r="17" spans="1:4" s="745" customFormat="1" ht="11.25" customHeight="1" x14ac:dyDescent="0.2">
      <c r="A17" s="1107"/>
      <c r="B17" s="752">
        <v>42000</v>
      </c>
      <c r="C17" s="752">
        <v>41450</v>
      </c>
      <c r="D17" s="748" t="s">
        <v>4530</v>
      </c>
    </row>
    <row r="18" spans="1:4" s="745" customFormat="1" ht="11.25" customHeight="1" x14ac:dyDescent="0.2">
      <c r="A18" s="1107"/>
      <c r="B18" s="752">
        <v>21100</v>
      </c>
      <c r="C18" s="752">
        <v>21100</v>
      </c>
      <c r="D18" s="748" t="s">
        <v>4531</v>
      </c>
    </row>
    <row r="19" spans="1:4" s="745" customFormat="1" ht="11.25" customHeight="1" x14ac:dyDescent="0.2">
      <c r="A19" s="1107"/>
      <c r="B19" s="752">
        <v>1000</v>
      </c>
      <c r="C19" s="752">
        <v>0</v>
      </c>
      <c r="D19" s="748" t="s">
        <v>4532</v>
      </c>
    </row>
    <row r="20" spans="1:4" s="745" customFormat="1" ht="11.25" customHeight="1" x14ac:dyDescent="0.2">
      <c r="A20" s="1107"/>
      <c r="B20" s="752">
        <v>8000</v>
      </c>
      <c r="C20" s="752">
        <v>8000</v>
      </c>
      <c r="D20" s="748" t="s">
        <v>1079</v>
      </c>
    </row>
    <row r="21" spans="1:4" s="745" customFormat="1" ht="11.25" customHeight="1" x14ac:dyDescent="0.2">
      <c r="A21" s="1107"/>
      <c r="B21" s="752">
        <v>33000</v>
      </c>
      <c r="C21" s="752">
        <v>33000</v>
      </c>
      <c r="D21" s="748" t="s">
        <v>2398</v>
      </c>
    </row>
    <row r="22" spans="1:4" s="745" customFormat="1" ht="11.25" customHeight="1" x14ac:dyDescent="0.2">
      <c r="A22" s="1107"/>
      <c r="B22" s="752">
        <v>468379</v>
      </c>
      <c r="C22" s="752">
        <v>468379</v>
      </c>
      <c r="D22" s="748" t="s">
        <v>1077</v>
      </c>
    </row>
    <row r="23" spans="1:4" s="745" customFormat="1" ht="11.25" customHeight="1" x14ac:dyDescent="0.2">
      <c r="A23" s="1107"/>
      <c r="B23" s="752">
        <v>188000</v>
      </c>
      <c r="C23" s="752">
        <v>188000</v>
      </c>
      <c r="D23" s="748" t="s">
        <v>1078</v>
      </c>
    </row>
    <row r="24" spans="1:4" s="745" customFormat="1" ht="11.25" customHeight="1" x14ac:dyDescent="0.2">
      <c r="A24" s="1107"/>
      <c r="B24" s="752">
        <v>3000</v>
      </c>
      <c r="C24" s="752">
        <v>2964.5</v>
      </c>
      <c r="D24" s="748" t="s">
        <v>2399</v>
      </c>
    </row>
    <row r="25" spans="1:4" s="745" customFormat="1" ht="11.25" customHeight="1" x14ac:dyDescent="0.2">
      <c r="A25" s="1107"/>
      <c r="B25" s="752">
        <v>345379.04000000004</v>
      </c>
      <c r="C25" s="752">
        <v>345379.04300000001</v>
      </c>
      <c r="D25" s="748" t="s">
        <v>2400</v>
      </c>
    </row>
    <row r="26" spans="1:4" s="745" customFormat="1" ht="11.25" customHeight="1" x14ac:dyDescent="0.2">
      <c r="A26" s="1108"/>
      <c r="B26" s="753">
        <v>1129356.3400000001</v>
      </c>
      <c r="C26" s="753">
        <v>1127728.00621</v>
      </c>
      <c r="D26" s="749" t="s">
        <v>11</v>
      </c>
    </row>
    <row r="27" spans="1:4" s="357" customFormat="1" ht="23.25" customHeight="1" x14ac:dyDescent="0.25">
      <c r="A27" s="354" t="s">
        <v>3660</v>
      </c>
      <c r="B27" s="355">
        <v>1160008.24</v>
      </c>
      <c r="C27" s="355">
        <v>1158368.9025299998</v>
      </c>
      <c r="D27" s="356"/>
    </row>
    <row r="28" spans="1:4" s="346" customFormat="1" ht="24.75" customHeight="1" x14ac:dyDescent="0.15">
      <c r="A28" s="351" t="s">
        <v>3661</v>
      </c>
      <c r="B28" s="358"/>
      <c r="C28" s="358"/>
      <c r="D28" s="353"/>
    </row>
    <row r="29" spans="1:4" s="745" customFormat="1" ht="11.25" customHeight="1" x14ac:dyDescent="0.2">
      <c r="A29" s="1106" t="s">
        <v>1366</v>
      </c>
      <c r="B29" s="751">
        <v>760</v>
      </c>
      <c r="C29" s="751">
        <v>760</v>
      </c>
      <c r="D29" s="747" t="s">
        <v>1030</v>
      </c>
    </row>
    <row r="30" spans="1:4" s="745" customFormat="1" ht="11.25" customHeight="1" x14ac:dyDescent="0.2">
      <c r="A30" s="1107"/>
      <c r="B30" s="752">
        <v>1772</v>
      </c>
      <c r="C30" s="752">
        <v>1740.1566</v>
      </c>
      <c r="D30" s="748" t="s">
        <v>1125</v>
      </c>
    </row>
    <row r="31" spans="1:4" s="745" customFormat="1" ht="11.25" customHeight="1" x14ac:dyDescent="0.2">
      <c r="A31" s="1107"/>
      <c r="B31" s="752">
        <v>150</v>
      </c>
      <c r="C31" s="752">
        <v>137.61170000000001</v>
      </c>
      <c r="D31" s="748" t="s">
        <v>1120</v>
      </c>
    </row>
    <row r="32" spans="1:4" s="745" customFormat="1" ht="11.25" customHeight="1" x14ac:dyDescent="0.2">
      <c r="A32" s="1107"/>
      <c r="B32" s="752">
        <v>22026.93</v>
      </c>
      <c r="C32" s="752">
        <v>22026.929</v>
      </c>
      <c r="D32" s="748" t="s">
        <v>1118</v>
      </c>
    </row>
    <row r="33" spans="1:4" s="745" customFormat="1" ht="11.25" customHeight="1" x14ac:dyDescent="0.2">
      <c r="A33" s="1107"/>
      <c r="B33" s="752">
        <v>1458.07</v>
      </c>
      <c r="C33" s="752">
        <v>1455.9209999999998</v>
      </c>
      <c r="D33" s="748" t="s">
        <v>1119</v>
      </c>
    </row>
    <row r="34" spans="1:4" s="745" customFormat="1" ht="11.25" customHeight="1" x14ac:dyDescent="0.2">
      <c r="A34" s="1107"/>
      <c r="B34" s="752">
        <v>5137.6400000000003</v>
      </c>
      <c r="C34" s="752">
        <v>5137.6319599999997</v>
      </c>
      <c r="D34" s="748" t="s">
        <v>2401</v>
      </c>
    </row>
    <row r="35" spans="1:4" s="745" customFormat="1" ht="11.25" customHeight="1" x14ac:dyDescent="0.2">
      <c r="A35" s="1107"/>
      <c r="B35" s="752">
        <v>4763.99</v>
      </c>
      <c r="C35" s="752">
        <v>4763.9857099999999</v>
      </c>
      <c r="D35" s="748" t="s">
        <v>3837</v>
      </c>
    </row>
    <row r="36" spans="1:4" s="745" customFormat="1" ht="11.25" customHeight="1" x14ac:dyDescent="0.2">
      <c r="A36" s="1108"/>
      <c r="B36" s="753">
        <v>36068.629999999997</v>
      </c>
      <c r="C36" s="753">
        <v>36022.235970000002</v>
      </c>
      <c r="D36" s="749" t="s">
        <v>11</v>
      </c>
    </row>
    <row r="37" spans="1:4" s="745" customFormat="1" ht="11.25" customHeight="1" x14ac:dyDescent="0.2">
      <c r="A37" s="1106" t="s">
        <v>1365</v>
      </c>
      <c r="B37" s="751">
        <v>26</v>
      </c>
      <c r="C37" s="751">
        <v>26</v>
      </c>
      <c r="D37" s="747" t="s">
        <v>1030</v>
      </c>
    </row>
    <row r="38" spans="1:4" s="745" customFormat="1" ht="11.25" customHeight="1" x14ac:dyDescent="0.2">
      <c r="A38" s="1107"/>
      <c r="B38" s="752">
        <v>6850</v>
      </c>
      <c r="C38" s="752">
        <v>6850</v>
      </c>
      <c r="D38" s="748" t="s">
        <v>2402</v>
      </c>
    </row>
    <row r="39" spans="1:4" s="745" customFormat="1" ht="11.25" customHeight="1" x14ac:dyDescent="0.2">
      <c r="A39" s="1107"/>
      <c r="B39" s="752">
        <v>4585</v>
      </c>
      <c r="C39" s="752">
        <v>4585</v>
      </c>
      <c r="D39" s="748" t="s">
        <v>1125</v>
      </c>
    </row>
    <row r="40" spans="1:4" s="745" customFormat="1" ht="11.25" customHeight="1" x14ac:dyDescent="0.2">
      <c r="A40" s="1107"/>
      <c r="B40" s="752">
        <v>160</v>
      </c>
      <c r="C40" s="752">
        <v>160</v>
      </c>
      <c r="D40" s="748" t="s">
        <v>1120</v>
      </c>
    </row>
    <row r="41" spans="1:4" s="745" customFormat="1" ht="11.25" customHeight="1" x14ac:dyDescent="0.2">
      <c r="A41" s="1107"/>
      <c r="B41" s="752">
        <v>37695.96</v>
      </c>
      <c r="C41" s="752">
        <v>37695.961000000003</v>
      </c>
      <c r="D41" s="748" t="s">
        <v>1118</v>
      </c>
    </row>
    <row r="42" spans="1:4" s="745" customFormat="1" ht="11.25" customHeight="1" x14ac:dyDescent="0.2">
      <c r="A42" s="1107"/>
      <c r="B42" s="752">
        <v>923.04</v>
      </c>
      <c r="C42" s="752">
        <v>923.03899999999999</v>
      </c>
      <c r="D42" s="748" t="s">
        <v>1119</v>
      </c>
    </row>
    <row r="43" spans="1:4" s="745" customFormat="1" ht="11.25" customHeight="1" x14ac:dyDescent="0.2">
      <c r="A43" s="1107"/>
      <c r="B43" s="752">
        <v>1350</v>
      </c>
      <c r="C43" s="752">
        <v>1192.5281299999999</v>
      </c>
      <c r="D43" s="748" t="s">
        <v>1124</v>
      </c>
    </row>
    <row r="44" spans="1:4" s="745" customFormat="1" ht="11.25" customHeight="1" x14ac:dyDescent="0.2">
      <c r="A44" s="1107"/>
      <c r="B44" s="752">
        <v>925</v>
      </c>
      <c r="C44" s="752">
        <v>925</v>
      </c>
      <c r="D44" s="748" t="s">
        <v>3837</v>
      </c>
    </row>
    <row r="45" spans="1:4" s="745" customFormat="1" ht="11.25" customHeight="1" x14ac:dyDescent="0.2">
      <c r="A45" s="1107"/>
      <c r="B45" s="752">
        <v>328.5</v>
      </c>
      <c r="C45" s="752">
        <v>328.5</v>
      </c>
      <c r="D45" s="748" t="s">
        <v>4533</v>
      </c>
    </row>
    <row r="46" spans="1:4" s="745" customFormat="1" ht="11.25" customHeight="1" x14ac:dyDescent="0.2">
      <c r="A46" s="1108"/>
      <c r="B46" s="753">
        <v>52843.5</v>
      </c>
      <c r="C46" s="753">
        <v>52686.028129999999</v>
      </c>
      <c r="D46" s="749" t="s">
        <v>11</v>
      </c>
    </row>
    <row r="47" spans="1:4" s="745" customFormat="1" ht="11.25" customHeight="1" x14ac:dyDescent="0.2">
      <c r="A47" s="1106" t="s">
        <v>1369</v>
      </c>
      <c r="B47" s="751">
        <v>23360.370000000003</v>
      </c>
      <c r="C47" s="751">
        <v>7581.7755200000011</v>
      </c>
      <c r="D47" s="747" t="s">
        <v>2403</v>
      </c>
    </row>
    <row r="48" spans="1:4" s="745" customFormat="1" ht="11.25" customHeight="1" x14ac:dyDescent="0.2">
      <c r="A48" s="1107"/>
      <c r="B48" s="752">
        <v>1030.32</v>
      </c>
      <c r="C48" s="752">
        <v>1030.3150000000001</v>
      </c>
      <c r="D48" s="748" t="s">
        <v>1030</v>
      </c>
    </row>
    <row r="49" spans="1:4" s="745" customFormat="1" ht="11.25" customHeight="1" x14ac:dyDescent="0.2">
      <c r="A49" s="1107"/>
      <c r="B49" s="752">
        <v>460</v>
      </c>
      <c r="C49" s="752">
        <v>460</v>
      </c>
      <c r="D49" s="748" t="s">
        <v>2404</v>
      </c>
    </row>
    <row r="50" spans="1:4" s="745" customFormat="1" ht="11.25" customHeight="1" x14ac:dyDescent="0.2">
      <c r="A50" s="1107"/>
      <c r="B50" s="752">
        <v>1130</v>
      </c>
      <c r="C50" s="752">
        <v>1129.0994900000001</v>
      </c>
      <c r="D50" s="748" t="s">
        <v>1125</v>
      </c>
    </row>
    <row r="51" spans="1:4" s="745" customFormat="1" ht="11.25" customHeight="1" x14ac:dyDescent="0.2">
      <c r="A51" s="1107"/>
      <c r="B51" s="752">
        <v>26208.91</v>
      </c>
      <c r="C51" s="752">
        <v>26208.906999999999</v>
      </c>
      <c r="D51" s="748" t="s">
        <v>1118</v>
      </c>
    </row>
    <row r="52" spans="1:4" s="745" customFormat="1" ht="11.25" customHeight="1" x14ac:dyDescent="0.2">
      <c r="A52" s="1107"/>
      <c r="B52" s="752">
        <v>657.84</v>
      </c>
      <c r="C52" s="752">
        <v>657.83699999999999</v>
      </c>
      <c r="D52" s="748" t="s">
        <v>1119</v>
      </c>
    </row>
    <row r="53" spans="1:4" s="745" customFormat="1" ht="11.25" customHeight="1" x14ac:dyDescent="0.2">
      <c r="A53" s="1107"/>
      <c r="B53" s="752">
        <v>1700</v>
      </c>
      <c r="C53" s="752">
        <v>1700</v>
      </c>
      <c r="D53" s="748" t="s">
        <v>3837</v>
      </c>
    </row>
    <row r="54" spans="1:4" s="745" customFormat="1" ht="11.25" customHeight="1" x14ac:dyDescent="0.2">
      <c r="A54" s="1108"/>
      <c r="B54" s="753">
        <v>54547.44</v>
      </c>
      <c r="C54" s="753">
        <v>38767.934010000004</v>
      </c>
      <c r="D54" s="749" t="s">
        <v>11</v>
      </c>
    </row>
    <row r="55" spans="1:4" s="745" customFormat="1" ht="11.25" customHeight="1" x14ac:dyDescent="0.2">
      <c r="A55" s="1106" t="s">
        <v>1371</v>
      </c>
      <c r="B55" s="751">
        <v>471.75</v>
      </c>
      <c r="C55" s="751">
        <v>466.70189999999997</v>
      </c>
      <c r="D55" s="747" t="s">
        <v>1134</v>
      </c>
    </row>
    <row r="56" spans="1:4" s="745" customFormat="1" ht="11.25" customHeight="1" x14ac:dyDescent="0.2">
      <c r="A56" s="1107"/>
      <c r="B56" s="752">
        <v>7360</v>
      </c>
      <c r="C56" s="752">
        <v>6330.2203100000006</v>
      </c>
      <c r="D56" s="748" t="s">
        <v>1125</v>
      </c>
    </row>
    <row r="57" spans="1:4" s="745" customFormat="1" ht="11.25" customHeight="1" x14ac:dyDescent="0.2">
      <c r="A57" s="1107"/>
      <c r="B57" s="752">
        <v>198</v>
      </c>
      <c r="C57" s="752">
        <v>198</v>
      </c>
      <c r="D57" s="748" t="s">
        <v>4473</v>
      </c>
    </row>
    <row r="58" spans="1:4" s="745" customFormat="1" ht="11.25" customHeight="1" x14ac:dyDescent="0.2">
      <c r="A58" s="1107"/>
      <c r="B58" s="752">
        <v>221.43</v>
      </c>
      <c r="C58" s="752">
        <v>221.43</v>
      </c>
      <c r="D58" s="748" t="s">
        <v>1028</v>
      </c>
    </row>
    <row r="59" spans="1:4" s="745" customFormat="1" ht="11.25" customHeight="1" x14ac:dyDescent="0.2">
      <c r="A59" s="1107"/>
      <c r="B59" s="752">
        <v>35126.07</v>
      </c>
      <c r="C59" s="752">
        <v>35126.07</v>
      </c>
      <c r="D59" s="748" t="s">
        <v>1118</v>
      </c>
    </row>
    <row r="60" spans="1:4" s="745" customFormat="1" ht="11.25" customHeight="1" x14ac:dyDescent="0.2">
      <c r="A60" s="1107"/>
      <c r="B60" s="752">
        <v>1455</v>
      </c>
      <c r="C60" s="752">
        <v>1455</v>
      </c>
      <c r="D60" s="748" t="s">
        <v>1119</v>
      </c>
    </row>
    <row r="61" spans="1:4" s="745" customFormat="1" ht="11.25" customHeight="1" x14ac:dyDescent="0.2">
      <c r="A61" s="1107"/>
      <c r="B61" s="752">
        <v>15010</v>
      </c>
      <c r="C61" s="752">
        <v>14932.787609999999</v>
      </c>
      <c r="D61" s="748" t="s">
        <v>3837</v>
      </c>
    </row>
    <row r="62" spans="1:4" s="745" customFormat="1" ht="11.25" customHeight="1" x14ac:dyDescent="0.2">
      <c r="A62" s="1107"/>
      <c r="B62" s="752">
        <v>4900</v>
      </c>
      <c r="C62" s="752">
        <v>3161.2620000000002</v>
      </c>
      <c r="D62" s="748" t="s">
        <v>4534</v>
      </c>
    </row>
    <row r="63" spans="1:4" s="745" customFormat="1" ht="11.25" customHeight="1" x14ac:dyDescent="0.2">
      <c r="A63" s="1107"/>
      <c r="B63" s="752">
        <v>2700.88</v>
      </c>
      <c r="C63" s="752">
        <v>2696.0450000000001</v>
      </c>
      <c r="D63" s="748" t="s">
        <v>2405</v>
      </c>
    </row>
    <row r="64" spans="1:4" s="745" customFormat="1" ht="11.25" customHeight="1" x14ac:dyDescent="0.2">
      <c r="A64" s="1108"/>
      <c r="B64" s="753">
        <v>67443.13</v>
      </c>
      <c r="C64" s="753">
        <v>64587.516820000004</v>
      </c>
      <c r="D64" s="749" t="s">
        <v>11</v>
      </c>
    </row>
    <row r="65" spans="1:4" s="745" customFormat="1" ht="11.25" customHeight="1" x14ac:dyDescent="0.2">
      <c r="A65" s="1106" t="s">
        <v>1368</v>
      </c>
      <c r="B65" s="751">
        <v>7050</v>
      </c>
      <c r="C65" s="751">
        <v>7050</v>
      </c>
      <c r="D65" s="747" t="s">
        <v>1125</v>
      </c>
    </row>
    <row r="66" spans="1:4" s="745" customFormat="1" ht="11.25" customHeight="1" x14ac:dyDescent="0.2">
      <c r="A66" s="1107"/>
      <c r="B66" s="752">
        <v>100</v>
      </c>
      <c r="C66" s="752">
        <v>100</v>
      </c>
      <c r="D66" s="748" t="s">
        <v>1120</v>
      </c>
    </row>
    <row r="67" spans="1:4" s="745" customFormat="1" ht="11.25" customHeight="1" x14ac:dyDescent="0.2">
      <c r="A67" s="1107"/>
      <c r="B67" s="752">
        <v>29035.21</v>
      </c>
      <c r="C67" s="752">
        <v>29035.207999999999</v>
      </c>
      <c r="D67" s="748" t="s">
        <v>1118</v>
      </c>
    </row>
    <row r="68" spans="1:4" s="745" customFormat="1" ht="11.25" customHeight="1" x14ac:dyDescent="0.2">
      <c r="A68" s="1107"/>
      <c r="B68" s="752">
        <v>3641.19</v>
      </c>
      <c r="C68" s="752">
        <v>3641.1849999999999</v>
      </c>
      <c r="D68" s="748" t="s">
        <v>1119</v>
      </c>
    </row>
    <row r="69" spans="1:4" s="745" customFormat="1" ht="11.25" customHeight="1" x14ac:dyDescent="0.2">
      <c r="A69" s="1107"/>
      <c r="B69" s="752">
        <v>600</v>
      </c>
      <c r="C69" s="752">
        <v>600</v>
      </c>
      <c r="D69" s="748" t="s">
        <v>3837</v>
      </c>
    </row>
    <row r="70" spans="1:4" s="745" customFormat="1" ht="11.25" customHeight="1" x14ac:dyDescent="0.2">
      <c r="A70" s="1107"/>
      <c r="B70" s="752">
        <v>4725.16</v>
      </c>
      <c r="C70" s="752">
        <v>3356.1977999999999</v>
      </c>
      <c r="D70" s="748" t="s">
        <v>2406</v>
      </c>
    </row>
    <row r="71" spans="1:4" s="745" customFormat="1" ht="11.25" customHeight="1" x14ac:dyDescent="0.2">
      <c r="A71" s="1108"/>
      <c r="B71" s="753">
        <v>45151.56</v>
      </c>
      <c r="C71" s="753">
        <v>43782.590799999998</v>
      </c>
      <c r="D71" s="749" t="s">
        <v>11</v>
      </c>
    </row>
    <row r="72" spans="1:4" s="745" customFormat="1" ht="11.25" customHeight="1" x14ac:dyDescent="0.2">
      <c r="A72" s="1106" t="s">
        <v>1370</v>
      </c>
      <c r="B72" s="751">
        <v>220</v>
      </c>
      <c r="C72" s="751">
        <v>220</v>
      </c>
      <c r="D72" s="747" t="s">
        <v>1171</v>
      </c>
    </row>
    <row r="73" spans="1:4" s="745" customFormat="1" ht="11.25" customHeight="1" x14ac:dyDescent="0.2">
      <c r="A73" s="1107"/>
      <c r="B73" s="752">
        <v>3257.88</v>
      </c>
      <c r="C73" s="752">
        <v>3257.87761</v>
      </c>
      <c r="D73" s="748" t="s">
        <v>2407</v>
      </c>
    </row>
    <row r="74" spans="1:4" s="745" customFormat="1" ht="11.25" customHeight="1" x14ac:dyDescent="0.2">
      <c r="A74" s="1107"/>
      <c r="B74" s="752">
        <v>3617.04</v>
      </c>
      <c r="C74" s="752">
        <v>3617.0308</v>
      </c>
      <c r="D74" s="748" t="s">
        <v>2408</v>
      </c>
    </row>
    <row r="75" spans="1:4" s="745" customFormat="1" ht="11.25" customHeight="1" x14ac:dyDescent="0.2">
      <c r="A75" s="1107"/>
      <c r="B75" s="752">
        <v>5500</v>
      </c>
      <c r="C75" s="752">
        <v>3528.30764</v>
      </c>
      <c r="D75" s="748" t="s">
        <v>2409</v>
      </c>
    </row>
    <row r="76" spans="1:4" s="745" customFormat="1" ht="11.25" customHeight="1" x14ac:dyDescent="0.2">
      <c r="A76" s="1107"/>
      <c r="B76" s="752">
        <v>1630.49</v>
      </c>
      <c r="C76" s="752">
        <v>1630.4849999999999</v>
      </c>
      <c r="D76" s="748" t="s">
        <v>1030</v>
      </c>
    </row>
    <row r="77" spans="1:4" s="745" customFormat="1" ht="11.25" customHeight="1" x14ac:dyDescent="0.2">
      <c r="A77" s="1107"/>
      <c r="B77" s="752">
        <v>3246.14</v>
      </c>
      <c r="C77" s="752">
        <v>3246.14</v>
      </c>
      <c r="D77" s="748" t="s">
        <v>1125</v>
      </c>
    </row>
    <row r="78" spans="1:4" s="745" customFormat="1" ht="11.25" customHeight="1" x14ac:dyDescent="0.2">
      <c r="A78" s="1107"/>
      <c r="B78" s="752">
        <v>21203.52</v>
      </c>
      <c r="C78" s="752">
        <v>21203.517</v>
      </c>
      <c r="D78" s="748" t="s">
        <v>1118</v>
      </c>
    </row>
    <row r="79" spans="1:4" s="745" customFormat="1" ht="11.25" customHeight="1" x14ac:dyDescent="0.2">
      <c r="A79" s="1107"/>
      <c r="B79" s="752">
        <v>1443.28</v>
      </c>
      <c r="C79" s="752">
        <v>1443.2760000000001</v>
      </c>
      <c r="D79" s="748" t="s">
        <v>1119</v>
      </c>
    </row>
    <row r="80" spans="1:4" s="745" customFormat="1" ht="11.25" customHeight="1" x14ac:dyDescent="0.2">
      <c r="A80" s="1107"/>
      <c r="B80" s="752">
        <v>2240.2600000000002</v>
      </c>
      <c r="C80" s="752">
        <v>2240.2536500000001</v>
      </c>
      <c r="D80" s="748" t="s">
        <v>3837</v>
      </c>
    </row>
    <row r="81" spans="1:4" s="745" customFormat="1" ht="11.25" customHeight="1" x14ac:dyDescent="0.2">
      <c r="A81" s="1107"/>
      <c r="B81" s="752">
        <v>4000</v>
      </c>
      <c r="C81" s="752">
        <v>1730.3</v>
      </c>
      <c r="D81" s="748" t="s">
        <v>4535</v>
      </c>
    </row>
    <row r="82" spans="1:4" s="745" customFormat="1" ht="11.25" customHeight="1" x14ac:dyDescent="0.2">
      <c r="A82" s="1108"/>
      <c r="B82" s="753">
        <v>46358.61</v>
      </c>
      <c r="C82" s="753">
        <v>42117.187699999995</v>
      </c>
      <c r="D82" s="749" t="s">
        <v>11</v>
      </c>
    </row>
    <row r="83" spans="1:4" s="745" customFormat="1" ht="11.25" customHeight="1" x14ac:dyDescent="0.2">
      <c r="A83" s="1106" t="s">
        <v>1367</v>
      </c>
      <c r="B83" s="751">
        <v>400</v>
      </c>
      <c r="C83" s="751">
        <v>400</v>
      </c>
      <c r="D83" s="747" t="s">
        <v>1122</v>
      </c>
    </row>
    <row r="84" spans="1:4" s="745" customFormat="1" ht="11.25" customHeight="1" x14ac:dyDescent="0.2">
      <c r="A84" s="1107"/>
      <c r="B84" s="752">
        <v>2750</v>
      </c>
      <c r="C84" s="752">
        <v>0</v>
      </c>
      <c r="D84" s="748" t="s">
        <v>4536</v>
      </c>
    </row>
    <row r="85" spans="1:4" s="745" customFormat="1" ht="11.25" customHeight="1" x14ac:dyDescent="0.2">
      <c r="A85" s="1107"/>
      <c r="B85" s="752">
        <v>360</v>
      </c>
      <c r="C85" s="752">
        <v>360</v>
      </c>
      <c r="D85" s="748" t="s">
        <v>1125</v>
      </c>
    </row>
    <row r="86" spans="1:4" s="745" customFormat="1" ht="11.25" customHeight="1" x14ac:dyDescent="0.2">
      <c r="A86" s="1107"/>
      <c r="B86" s="752">
        <v>6700</v>
      </c>
      <c r="C86" s="752">
        <v>6700</v>
      </c>
      <c r="D86" s="748" t="s">
        <v>1033</v>
      </c>
    </row>
    <row r="87" spans="1:4" s="745" customFormat="1" ht="11.25" customHeight="1" x14ac:dyDescent="0.2">
      <c r="A87" s="1107"/>
      <c r="B87" s="752">
        <v>62589.95</v>
      </c>
      <c r="C87" s="752">
        <v>62589.953000000001</v>
      </c>
      <c r="D87" s="748" t="s">
        <v>1118</v>
      </c>
    </row>
    <row r="88" spans="1:4" s="745" customFormat="1" ht="11.25" customHeight="1" x14ac:dyDescent="0.2">
      <c r="A88" s="1107"/>
      <c r="B88" s="752">
        <v>2295.0500000000002</v>
      </c>
      <c r="C88" s="752">
        <v>2295.047</v>
      </c>
      <c r="D88" s="748" t="s">
        <v>1119</v>
      </c>
    </row>
    <row r="89" spans="1:4" s="745" customFormat="1" ht="11.25" customHeight="1" x14ac:dyDescent="0.2">
      <c r="A89" s="1107"/>
      <c r="B89" s="752">
        <v>1000</v>
      </c>
      <c r="C89" s="752">
        <v>1000</v>
      </c>
      <c r="D89" s="748" t="s">
        <v>4537</v>
      </c>
    </row>
    <row r="90" spans="1:4" s="745" customFormat="1" ht="11.25" customHeight="1" x14ac:dyDescent="0.2">
      <c r="A90" s="1108"/>
      <c r="B90" s="753">
        <v>76095</v>
      </c>
      <c r="C90" s="753">
        <v>73345.000000000015</v>
      </c>
      <c r="D90" s="749" t="s">
        <v>11</v>
      </c>
    </row>
    <row r="91" spans="1:4" s="361" customFormat="1" ht="23.25" customHeight="1" x14ac:dyDescent="0.2">
      <c r="A91" s="359" t="s">
        <v>3662</v>
      </c>
      <c r="B91" s="355">
        <v>378507.87000000005</v>
      </c>
      <c r="C91" s="355">
        <v>351308.49342999997</v>
      </c>
      <c r="D91" s="360"/>
    </row>
    <row r="92" spans="1:4" s="346" customFormat="1" ht="24.75" customHeight="1" x14ac:dyDescent="0.15">
      <c r="A92" s="351" t="s">
        <v>3663</v>
      </c>
      <c r="B92" s="362"/>
      <c r="C92" s="362"/>
      <c r="D92" s="363"/>
    </row>
    <row r="93" spans="1:4" s="745" customFormat="1" ht="11.25" customHeight="1" x14ac:dyDescent="0.2">
      <c r="A93" s="1109" t="s">
        <v>2410</v>
      </c>
      <c r="B93" s="751">
        <v>37394</v>
      </c>
      <c r="C93" s="751">
        <v>37394</v>
      </c>
      <c r="D93" s="747" t="s">
        <v>1190</v>
      </c>
    </row>
    <row r="94" spans="1:4" s="745" customFormat="1" ht="11.25" customHeight="1" x14ac:dyDescent="0.2">
      <c r="A94" s="1110"/>
      <c r="B94" s="752">
        <v>300</v>
      </c>
      <c r="C94" s="752">
        <v>300</v>
      </c>
      <c r="D94" s="748" t="s">
        <v>845</v>
      </c>
    </row>
    <row r="95" spans="1:4" s="745" customFormat="1" ht="11.25" customHeight="1" x14ac:dyDescent="0.2">
      <c r="A95" s="1110"/>
      <c r="B95" s="752">
        <v>700</v>
      </c>
      <c r="C95" s="752">
        <v>700</v>
      </c>
      <c r="D95" s="748" t="s">
        <v>2411</v>
      </c>
    </row>
    <row r="96" spans="1:4" s="745" customFormat="1" ht="11.25" customHeight="1" x14ac:dyDescent="0.2">
      <c r="A96" s="1110"/>
      <c r="B96" s="752">
        <v>550</v>
      </c>
      <c r="C96" s="752">
        <v>550</v>
      </c>
      <c r="D96" s="748" t="s">
        <v>1189</v>
      </c>
    </row>
    <row r="97" spans="1:4" s="745" customFormat="1" ht="11.25" customHeight="1" x14ac:dyDescent="0.2">
      <c r="A97" s="1110"/>
      <c r="B97" s="752">
        <v>1161.98</v>
      </c>
      <c r="C97" s="752">
        <v>1161.9745100000002</v>
      </c>
      <c r="D97" s="748" t="s">
        <v>1026</v>
      </c>
    </row>
    <row r="98" spans="1:4" s="745" customFormat="1" ht="11.25" customHeight="1" x14ac:dyDescent="0.2">
      <c r="A98" s="1110"/>
      <c r="B98" s="752">
        <v>13300</v>
      </c>
      <c r="C98" s="752">
        <v>12800</v>
      </c>
      <c r="D98" s="748" t="s">
        <v>1186</v>
      </c>
    </row>
    <row r="99" spans="1:4" s="745" customFormat="1" ht="11.25" customHeight="1" x14ac:dyDescent="0.2">
      <c r="A99" s="1110"/>
      <c r="B99" s="752">
        <v>800</v>
      </c>
      <c r="C99" s="752">
        <v>800</v>
      </c>
      <c r="D99" s="748" t="s">
        <v>2412</v>
      </c>
    </row>
    <row r="100" spans="1:4" s="745" customFormat="1" ht="11.25" customHeight="1" x14ac:dyDescent="0.2">
      <c r="A100" s="1110"/>
      <c r="B100" s="752">
        <v>11394.54</v>
      </c>
      <c r="C100" s="752">
        <v>11287.499</v>
      </c>
      <c r="D100" s="748" t="s">
        <v>4459</v>
      </c>
    </row>
    <row r="101" spans="1:4" s="745" customFormat="1" ht="11.25" customHeight="1" x14ac:dyDescent="0.2">
      <c r="A101" s="1111"/>
      <c r="B101" s="753">
        <v>65600.52</v>
      </c>
      <c r="C101" s="753">
        <v>64993.473509999996</v>
      </c>
      <c r="D101" s="749" t="s">
        <v>11</v>
      </c>
    </row>
    <row r="102" spans="1:4" s="745" customFormat="1" ht="11.25" customHeight="1" x14ac:dyDescent="0.2">
      <c r="A102" s="1109" t="s">
        <v>2413</v>
      </c>
      <c r="B102" s="751">
        <v>9444</v>
      </c>
      <c r="C102" s="751">
        <v>9444</v>
      </c>
      <c r="D102" s="747" t="s">
        <v>1190</v>
      </c>
    </row>
    <row r="103" spans="1:4" s="745" customFormat="1" ht="11.25" customHeight="1" x14ac:dyDescent="0.2">
      <c r="A103" s="1110"/>
      <c r="B103" s="752">
        <v>6850</v>
      </c>
      <c r="C103" s="752">
        <v>6850</v>
      </c>
      <c r="D103" s="748" t="s">
        <v>2414</v>
      </c>
    </row>
    <row r="104" spans="1:4" s="745" customFormat="1" ht="11.25" customHeight="1" x14ac:dyDescent="0.2">
      <c r="A104" s="1110"/>
      <c r="B104" s="752">
        <v>4800</v>
      </c>
      <c r="C104" s="752">
        <v>4800</v>
      </c>
      <c r="D104" s="748" t="s">
        <v>1186</v>
      </c>
    </row>
    <row r="105" spans="1:4" s="745" customFormat="1" ht="11.25" customHeight="1" x14ac:dyDescent="0.2">
      <c r="A105" s="1110"/>
      <c r="B105" s="752">
        <v>100</v>
      </c>
      <c r="C105" s="752">
        <v>100</v>
      </c>
      <c r="D105" s="748" t="s">
        <v>2412</v>
      </c>
    </row>
    <row r="106" spans="1:4" s="745" customFormat="1" ht="11.25" customHeight="1" x14ac:dyDescent="0.2">
      <c r="A106" s="1110"/>
      <c r="B106" s="752">
        <v>1272.29</v>
      </c>
      <c r="C106" s="752">
        <v>1272.2940000000001</v>
      </c>
      <c r="D106" s="748" t="s">
        <v>4459</v>
      </c>
    </row>
    <row r="107" spans="1:4" s="745" customFormat="1" ht="11.25" customHeight="1" x14ac:dyDescent="0.2">
      <c r="A107" s="1111"/>
      <c r="B107" s="753">
        <v>22466.29</v>
      </c>
      <c r="C107" s="753">
        <v>22466.294000000002</v>
      </c>
      <c r="D107" s="749" t="s">
        <v>11</v>
      </c>
    </row>
    <row r="108" spans="1:4" s="745" customFormat="1" ht="11.25" customHeight="1" x14ac:dyDescent="0.2">
      <c r="A108" s="1109" t="s">
        <v>2415</v>
      </c>
      <c r="B108" s="751">
        <v>3180.37</v>
      </c>
      <c r="C108" s="751">
        <v>3178.9717099999998</v>
      </c>
      <c r="D108" s="747" t="s">
        <v>4468</v>
      </c>
    </row>
    <row r="109" spans="1:4" s="745" customFormat="1" ht="11.25" customHeight="1" x14ac:dyDescent="0.2">
      <c r="A109" s="1110"/>
      <c r="B109" s="752">
        <v>47500</v>
      </c>
      <c r="C109" s="752">
        <v>47500</v>
      </c>
      <c r="D109" s="748" t="s">
        <v>1186</v>
      </c>
    </row>
    <row r="110" spans="1:4" s="745" customFormat="1" ht="11.25" customHeight="1" x14ac:dyDescent="0.2">
      <c r="A110" s="1110"/>
      <c r="B110" s="752">
        <v>5800.74</v>
      </c>
      <c r="C110" s="752">
        <v>5800.7439999999997</v>
      </c>
      <c r="D110" s="748" t="s">
        <v>1015</v>
      </c>
    </row>
    <row r="111" spans="1:4" s="745" customFormat="1" ht="11.25" customHeight="1" x14ac:dyDescent="0.2">
      <c r="A111" s="1111"/>
      <c r="B111" s="753">
        <v>56481.11</v>
      </c>
      <c r="C111" s="753">
        <v>56479.715709999997</v>
      </c>
      <c r="D111" s="749" t="s">
        <v>11</v>
      </c>
    </row>
    <row r="112" spans="1:4" s="745" customFormat="1" ht="11.25" customHeight="1" x14ac:dyDescent="0.2">
      <c r="A112" s="1109" t="s">
        <v>4538</v>
      </c>
      <c r="B112" s="751">
        <v>881.67</v>
      </c>
      <c r="C112" s="751">
        <v>827.05099999999993</v>
      </c>
      <c r="D112" s="747" t="s">
        <v>4468</v>
      </c>
    </row>
    <row r="113" spans="1:4" s="745" customFormat="1" ht="11.25" customHeight="1" x14ac:dyDescent="0.2">
      <c r="A113" s="1110"/>
      <c r="B113" s="752">
        <v>550</v>
      </c>
      <c r="C113" s="752">
        <v>0</v>
      </c>
      <c r="D113" s="748" t="s">
        <v>845</v>
      </c>
    </row>
    <row r="114" spans="1:4" s="745" customFormat="1" ht="11.25" customHeight="1" x14ac:dyDescent="0.2">
      <c r="A114" s="1110"/>
      <c r="B114" s="752">
        <v>13100</v>
      </c>
      <c r="C114" s="752">
        <v>13100</v>
      </c>
      <c r="D114" s="748" t="s">
        <v>1186</v>
      </c>
    </row>
    <row r="115" spans="1:4" s="745" customFormat="1" ht="11.25" customHeight="1" x14ac:dyDescent="0.2">
      <c r="A115" s="1110"/>
      <c r="B115" s="752">
        <v>1834.24</v>
      </c>
      <c r="C115" s="752">
        <v>1834.2439999999999</v>
      </c>
      <c r="D115" s="748" t="s">
        <v>1015</v>
      </c>
    </row>
    <row r="116" spans="1:4" s="745" customFormat="1" ht="11.25" customHeight="1" x14ac:dyDescent="0.2">
      <c r="A116" s="1111"/>
      <c r="B116" s="753">
        <v>16365.91</v>
      </c>
      <c r="C116" s="753">
        <v>15761.295</v>
      </c>
      <c r="D116" s="749" t="s">
        <v>11</v>
      </c>
    </row>
    <row r="117" spans="1:4" s="745" customFormat="1" ht="11.25" customHeight="1" x14ac:dyDescent="0.2">
      <c r="A117" s="1109" t="s">
        <v>2416</v>
      </c>
      <c r="B117" s="751">
        <v>29193</v>
      </c>
      <c r="C117" s="751">
        <v>29193</v>
      </c>
      <c r="D117" s="747" t="s">
        <v>1190</v>
      </c>
    </row>
    <row r="118" spans="1:4" s="745" customFormat="1" ht="21" x14ac:dyDescent="0.2">
      <c r="A118" s="1110"/>
      <c r="B118" s="752">
        <v>111</v>
      </c>
      <c r="C118" s="752">
        <v>111</v>
      </c>
      <c r="D118" s="748" t="s">
        <v>3902</v>
      </c>
    </row>
    <row r="119" spans="1:4" s="745" customFormat="1" ht="11.25" customHeight="1" x14ac:dyDescent="0.2">
      <c r="A119" s="1110"/>
      <c r="B119" s="752">
        <v>4500</v>
      </c>
      <c r="C119" s="752">
        <v>4447.2641299999996</v>
      </c>
      <c r="D119" s="748" t="s">
        <v>2417</v>
      </c>
    </row>
    <row r="120" spans="1:4" s="745" customFormat="1" ht="11.25" customHeight="1" x14ac:dyDescent="0.2">
      <c r="A120" s="1110"/>
      <c r="B120" s="752">
        <v>411.6</v>
      </c>
      <c r="C120" s="752">
        <v>411.60359000000005</v>
      </c>
      <c r="D120" s="748" t="s">
        <v>1026</v>
      </c>
    </row>
    <row r="121" spans="1:4" s="745" customFormat="1" ht="11.25" customHeight="1" x14ac:dyDescent="0.2">
      <c r="A121" s="1110"/>
      <c r="B121" s="752">
        <v>2000</v>
      </c>
      <c r="C121" s="752">
        <v>2000</v>
      </c>
      <c r="D121" s="748" t="s">
        <v>1186</v>
      </c>
    </row>
    <row r="122" spans="1:4" s="745" customFormat="1" ht="11.25" customHeight="1" x14ac:dyDescent="0.2">
      <c r="A122" s="1110"/>
      <c r="B122" s="752">
        <v>1200</v>
      </c>
      <c r="C122" s="752">
        <v>1200</v>
      </c>
      <c r="D122" s="748" t="s">
        <v>2412</v>
      </c>
    </row>
    <row r="123" spans="1:4" s="745" customFormat="1" ht="11.25" customHeight="1" x14ac:dyDescent="0.2">
      <c r="A123" s="1110"/>
      <c r="B123" s="752">
        <v>4444.3999999999996</v>
      </c>
      <c r="C123" s="752">
        <v>4444.3900000000003</v>
      </c>
      <c r="D123" s="748" t="s">
        <v>4459</v>
      </c>
    </row>
    <row r="124" spans="1:4" s="745" customFormat="1" ht="11.25" customHeight="1" x14ac:dyDescent="0.2">
      <c r="A124" s="1110"/>
      <c r="B124" s="752">
        <v>1600</v>
      </c>
      <c r="C124" s="752">
        <v>1600</v>
      </c>
      <c r="D124" s="748" t="s">
        <v>4539</v>
      </c>
    </row>
    <row r="125" spans="1:4" s="745" customFormat="1" ht="11.25" customHeight="1" x14ac:dyDescent="0.2">
      <c r="A125" s="1110"/>
      <c r="B125" s="752">
        <v>400</v>
      </c>
      <c r="C125" s="752">
        <v>400</v>
      </c>
      <c r="D125" s="748" t="s">
        <v>4540</v>
      </c>
    </row>
    <row r="126" spans="1:4" s="745" customFormat="1" ht="11.25" customHeight="1" x14ac:dyDescent="0.2">
      <c r="A126" s="1111"/>
      <c r="B126" s="753">
        <v>43860</v>
      </c>
      <c r="C126" s="753">
        <v>43807.257719999994</v>
      </c>
      <c r="D126" s="749" t="s">
        <v>11</v>
      </c>
    </row>
    <row r="127" spans="1:4" s="745" customFormat="1" ht="11.25" customHeight="1" x14ac:dyDescent="0.2">
      <c r="A127" s="1109" t="s">
        <v>2418</v>
      </c>
      <c r="B127" s="751">
        <v>22375</v>
      </c>
      <c r="C127" s="751">
        <v>22375</v>
      </c>
      <c r="D127" s="747" t="s">
        <v>1190</v>
      </c>
    </row>
    <row r="128" spans="1:4" s="745" customFormat="1" ht="11.25" customHeight="1" x14ac:dyDescent="0.2">
      <c r="A128" s="1110"/>
      <c r="B128" s="752">
        <v>1060</v>
      </c>
      <c r="C128" s="752">
        <v>867.00195000000008</v>
      </c>
      <c r="D128" s="748" t="s">
        <v>3785</v>
      </c>
    </row>
    <row r="129" spans="1:4" s="745" customFormat="1" ht="11.25" customHeight="1" x14ac:dyDescent="0.2">
      <c r="A129" s="1110"/>
      <c r="B129" s="752">
        <v>363.51</v>
      </c>
      <c r="C129" s="752">
        <v>363.50663000000003</v>
      </c>
      <c r="D129" s="748" t="s">
        <v>1026</v>
      </c>
    </row>
    <row r="130" spans="1:4" s="745" customFormat="1" ht="11.25" customHeight="1" x14ac:dyDescent="0.2">
      <c r="A130" s="1110"/>
      <c r="B130" s="752">
        <v>16800</v>
      </c>
      <c r="C130" s="752">
        <v>14846.41308</v>
      </c>
      <c r="D130" s="748" t="s">
        <v>1186</v>
      </c>
    </row>
    <row r="131" spans="1:4" s="745" customFormat="1" ht="11.25" customHeight="1" x14ac:dyDescent="0.2">
      <c r="A131" s="1110"/>
      <c r="B131" s="752">
        <v>2100</v>
      </c>
      <c r="C131" s="752">
        <v>2100</v>
      </c>
      <c r="D131" s="748" t="s">
        <v>2412</v>
      </c>
    </row>
    <row r="132" spans="1:4" s="745" customFormat="1" ht="11.25" customHeight="1" x14ac:dyDescent="0.2">
      <c r="A132" s="1110"/>
      <c r="B132" s="752">
        <v>5243.98</v>
      </c>
      <c r="C132" s="752">
        <v>5216.7539999999999</v>
      </c>
      <c r="D132" s="748" t="s">
        <v>4459</v>
      </c>
    </row>
    <row r="133" spans="1:4" s="745" customFormat="1" ht="11.25" customHeight="1" x14ac:dyDescent="0.2">
      <c r="A133" s="1111"/>
      <c r="B133" s="753">
        <v>47942.489999999991</v>
      </c>
      <c r="C133" s="753">
        <v>45768.675660000001</v>
      </c>
      <c r="D133" s="749" t="s">
        <v>11</v>
      </c>
    </row>
    <row r="134" spans="1:4" s="745" customFormat="1" ht="11.25" customHeight="1" x14ac:dyDescent="0.2">
      <c r="A134" s="1110" t="s">
        <v>2419</v>
      </c>
      <c r="B134" s="752">
        <v>35362</v>
      </c>
      <c r="C134" s="752">
        <v>35362</v>
      </c>
      <c r="D134" s="748" t="s">
        <v>1190</v>
      </c>
    </row>
    <row r="135" spans="1:4" s="745" customFormat="1" ht="21" x14ac:dyDescent="0.2">
      <c r="A135" s="1110"/>
      <c r="B135" s="752">
        <v>42</v>
      </c>
      <c r="C135" s="752">
        <v>42</v>
      </c>
      <c r="D135" s="748" t="s">
        <v>3902</v>
      </c>
    </row>
    <row r="136" spans="1:4" s="745" customFormat="1" ht="11.25" customHeight="1" x14ac:dyDescent="0.2">
      <c r="A136" s="1110"/>
      <c r="B136" s="752">
        <v>491.67</v>
      </c>
      <c r="C136" s="752">
        <v>491.67051000000004</v>
      </c>
      <c r="D136" s="748" t="s">
        <v>1026</v>
      </c>
    </row>
    <row r="137" spans="1:4" s="745" customFormat="1" ht="11.25" customHeight="1" x14ac:dyDescent="0.2">
      <c r="A137" s="1110"/>
      <c r="B137" s="752">
        <v>2200</v>
      </c>
      <c r="C137" s="752">
        <v>2200</v>
      </c>
      <c r="D137" s="748" t="s">
        <v>1186</v>
      </c>
    </row>
    <row r="138" spans="1:4" s="745" customFormat="1" ht="11.25" customHeight="1" x14ac:dyDescent="0.2">
      <c r="A138" s="1110"/>
      <c r="B138" s="752">
        <v>1800</v>
      </c>
      <c r="C138" s="752">
        <v>1800</v>
      </c>
      <c r="D138" s="748" t="s">
        <v>2412</v>
      </c>
    </row>
    <row r="139" spans="1:4" s="745" customFormat="1" ht="11.25" customHeight="1" x14ac:dyDescent="0.2">
      <c r="A139" s="1110"/>
      <c r="B139" s="752">
        <v>6503.88</v>
      </c>
      <c r="C139" s="752">
        <v>6503.8780000000006</v>
      </c>
      <c r="D139" s="748" t="s">
        <v>4459</v>
      </c>
    </row>
    <row r="140" spans="1:4" s="745" customFormat="1" ht="11.25" customHeight="1" x14ac:dyDescent="0.2">
      <c r="A140" s="1110"/>
      <c r="B140" s="752">
        <v>600</v>
      </c>
      <c r="C140" s="752">
        <v>600</v>
      </c>
      <c r="D140" s="748" t="s">
        <v>4541</v>
      </c>
    </row>
    <row r="141" spans="1:4" s="745" customFormat="1" ht="11.25" customHeight="1" x14ac:dyDescent="0.2">
      <c r="A141" s="1111"/>
      <c r="B141" s="753">
        <v>46999.549999999996</v>
      </c>
      <c r="C141" s="753">
        <v>46999.548510000008</v>
      </c>
      <c r="D141" s="749" t="s">
        <v>11</v>
      </c>
    </row>
    <row r="142" spans="1:4" s="745" customFormat="1" ht="11.25" customHeight="1" x14ac:dyDescent="0.2">
      <c r="A142" s="1109" t="s">
        <v>2420</v>
      </c>
      <c r="B142" s="751">
        <v>13451</v>
      </c>
      <c r="C142" s="751">
        <v>13451</v>
      </c>
      <c r="D142" s="747" t="s">
        <v>1190</v>
      </c>
    </row>
    <row r="143" spans="1:4" s="745" customFormat="1" ht="11.25" customHeight="1" x14ac:dyDescent="0.2">
      <c r="A143" s="1110"/>
      <c r="B143" s="752">
        <v>300</v>
      </c>
      <c r="C143" s="752">
        <v>300</v>
      </c>
      <c r="D143" s="748" t="s">
        <v>845</v>
      </c>
    </row>
    <row r="144" spans="1:4" s="745" customFormat="1" ht="11.25" customHeight="1" x14ac:dyDescent="0.2">
      <c r="A144" s="1110"/>
      <c r="B144" s="752">
        <v>187.25</v>
      </c>
      <c r="C144" s="752">
        <v>187.25042000000002</v>
      </c>
      <c r="D144" s="748" t="s">
        <v>1026</v>
      </c>
    </row>
    <row r="145" spans="1:4" s="745" customFormat="1" ht="11.25" customHeight="1" x14ac:dyDescent="0.2">
      <c r="A145" s="1110"/>
      <c r="B145" s="752">
        <v>700</v>
      </c>
      <c r="C145" s="752">
        <v>700</v>
      </c>
      <c r="D145" s="748" t="s">
        <v>1186</v>
      </c>
    </row>
    <row r="146" spans="1:4" s="745" customFormat="1" ht="11.25" customHeight="1" x14ac:dyDescent="0.2">
      <c r="A146" s="1110"/>
      <c r="B146" s="752">
        <v>1200</v>
      </c>
      <c r="C146" s="752">
        <v>1200</v>
      </c>
      <c r="D146" s="748" t="s">
        <v>2412</v>
      </c>
    </row>
    <row r="147" spans="1:4" s="745" customFormat="1" ht="11.25" customHeight="1" x14ac:dyDescent="0.2">
      <c r="A147" s="1110"/>
      <c r="B147" s="752">
        <v>1140.07</v>
      </c>
      <c r="C147" s="752">
        <v>1140.0603999999998</v>
      </c>
      <c r="D147" s="748" t="s">
        <v>2421</v>
      </c>
    </row>
    <row r="148" spans="1:4" s="745" customFormat="1" ht="11.25" customHeight="1" x14ac:dyDescent="0.2">
      <c r="A148" s="1110"/>
      <c r="B148" s="752">
        <v>2330.0300000000002</v>
      </c>
      <c r="C148" s="752">
        <v>2330.0279999999998</v>
      </c>
      <c r="D148" s="748" t="s">
        <v>4459</v>
      </c>
    </row>
    <row r="149" spans="1:4" s="745" customFormat="1" ht="11.25" customHeight="1" x14ac:dyDescent="0.2">
      <c r="A149" s="1111"/>
      <c r="B149" s="753">
        <v>19308.349999999999</v>
      </c>
      <c r="C149" s="753">
        <v>19308.338819999997</v>
      </c>
      <c r="D149" s="749" t="s">
        <v>11</v>
      </c>
    </row>
    <row r="150" spans="1:4" s="745" customFormat="1" ht="11.25" customHeight="1" x14ac:dyDescent="0.2">
      <c r="A150" s="1109" t="s">
        <v>2422</v>
      </c>
      <c r="B150" s="751">
        <v>23548</v>
      </c>
      <c r="C150" s="751">
        <v>23548</v>
      </c>
      <c r="D150" s="747" t="s">
        <v>1190</v>
      </c>
    </row>
    <row r="151" spans="1:4" s="745" customFormat="1" ht="21" x14ac:dyDescent="0.2">
      <c r="A151" s="1110"/>
      <c r="B151" s="752">
        <v>30.6</v>
      </c>
      <c r="C151" s="752">
        <v>30.596</v>
      </c>
      <c r="D151" s="748" t="s">
        <v>3902</v>
      </c>
    </row>
    <row r="152" spans="1:4" s="745" customFormat="1" ht="11.25" customHeight="1" x14ac:dyDescent="0.2">
      <c r="A152" s="1110"/>
      <c r="B152" s="752">
        <v>187.31</v>
      </c>
      <c r="C152" s="752">
        <v>187.3</v>
      </c>
      <c r="D152" s="748" t="s">
        <v>1026</v>
      </c>
    </row>
    <row r="153" spans="1:4" s="745" customFormat="1" ht="11.25" customHeight="1" x14ac:dyDescent="0.2">
      <c r="A153" s="1110"/>
      <c r="B153" s="752">
        <v>1900</v>
      </c>
      <c r="C153" s="752">
        <v>1900</v>
      </c>
      <c r="D153" s="748" t="s">
        <v>1203</v>
      </c>
    </row>
    <row r="154" spans="1:4" s="745" customFormat="1" ht="11.25" customHeight="1" x14ac:dyDescent="0.2">
      <c r="A154" s="1110"/>
      <c r="B154" s="752">
        <v>8050</v>
      </c>
      <c r="C154" s="752">
        <v>7670.9202400000004</v>
      </c>
      <c r="D154" s="748" t="s">
        <v>1186</v>
      </c>
    </row>
    <row r="155" spans="1:4" s="745" customFormat="1" ht="11.25" customHeight="1" x14ac:dyDescent="0.2">
      <c r="A155" s="1110"/>
      <c r="B155" s="752">
        <v>1100</v>
      </c>
      <c r="C155" s="752">
        <v>1100</v>
      </c>
      <c r="D155" s="748" t="s">
        <v>2412</v>
      </c>
    </row>
    <row r="156" spans="1:4" s="745" customFormat="1" ht="11.25" customHeight="1" x14ac:dyDescent="0.2">
      <c r="A156" s="1110"/>
      <c r="B156" s="752">
        <v>4000</v>
      </c>
      <c r="C156" s="752">
        <v>3560.0258699999999</v>
      </c>
      <c r="D156" s="748" t="s">
        <v>4542</v>
      </c>
    </row>
    <row r="157" spans="1:4" s="745" customFormat="1" ht="11.25" customHeight="1" x14ac:dyDescent="0.2">
      <c r="A157" s="1110"/>
      <c r="B157" s="752">
        <v>3798.1800000000003</v>
      </c>
      <c r="C157" s="752">
        <v>3798.1439999999998</v>
      </c>
      <c r="D157" s="748" t="s">
        <v>4459</v>
      </c>
    </row>
    <row r="158" spans="1:4" s="745" customFormat="1" ht="11.25" customHeight="1" x14ac:dyDescent="0.2">
      <c r="A158" s="1111"/>
      <c r="B158" s="753">
        <v>42614.090000000004</v>
      </c>
      <c r="C158" s="753">
        <v>41794.986109999998</v>
      </c>
      <c r="D158" s="749" t="s">
        <v>11</v>
      </c>
    </row>
    <row r="159" spans="1:4" s="745" customFormat="1" ht="11.25" customHeight="1" x14ac:dyDescent="0.2">
      <c r="A159" s="1109" t="s">
        <v>2423</v>
      </c>
      <c r="B159" s="751">
        <v>11632</v>
      </c>
      <c r="C159" s="751">
        <v>11632</v>
      </c>
      <c r="D159" s="747" t="s">
        <v>1190</v>
      </c>
    </row>
    <row r="160" spans="1:4" s="745" customFormat="1" ht="21" x14ac:dyDescent="0.2">
      <c r="A160" s="1110"/>
      <c r="B160" s="752">
        <v>25</v>
      </c>
      <c r="C160" s="752">
        <v>25</v>
      </c>
      <c r="D160" s="748" t="s">
        <v>3902</v>
      </c>
    </row>
    <row r="161" spans="1:4" s="745" customFormat="1" ht="11.25" customHeight="1" x14ac:dyDescent="0.2">
      <c r="A161" s="1110"/>
      <c r="B161" s="752">
        <v>154.53</v>
      </c>
      <c r="C161" s="752">
        <v>154.52897000000002</v>
      </c>
      <c r="D161" s="748" t="s">
        <v>1026</v>
      </c>
    </row>
    <row r="162" spans="1:4" s="745" customFormat="1" ht="11.25" customHeight="1" x14ac:dyDescent="0.2">
      <c r="A162" s="1110"/>
      <c r="B162" s="752">
        <v>2600</v>
      </c>
      <c r="C162" s="752">
        <v>2600</v>
      </c>
      <c r="D162" s="748" t="s">
        <v>1203</v>
      </c>
    </row>
    <row r="163" spans="1:4" s="745" customFormat="1" ht="11.25" customHeight="1" x14ac:dyDescent="0.2">
      <c r="A163" s="1110"/>
      <c r="B163" s="752">
        <v>2000</v>
      </c>
      <c r="C163" s="752">
        <v>0</v>
      </c>
      <c r="D163" s="748" t="s">
        <v>843</v>
      </c>
    </row>
    <row r="164" spans="1:4" s="745" customFormat="1" ht="11.25" customHeight="1" x14ac:dyDescent="0.2">
      <c r="A164" s="1110"/>
      <c r="B164" s="752">
        <v>4300</v>
      </c>
      <c r="C164" s="752">
        <v>4300</v>
      </c>
      <c r="D164" s="748" t="s">
        <v>1186</v>
      </c>
    </row>
    <row r="165" spans="1:4" s="745" customFormat="1" ht="11.25" customHeight="1" x14ac:dyDescent="0.2">
      <c r="A165" s="1110"/>
      <c r="B165" s="752">
        <v>250</v>
      </c>
      <c r="C165" s="752">
        <v>250</v>
      </c>
      <c r="D165" s="748" t="s">
        <v>2412</v>
      </c>
    </row>
    <row r="166" spans="1:4" s="745" customFormat="1" ht="11.25" customHeight="1" x14ac:dyDescent="0.2">
      <c r="A166" s="1110"/>
      <c r="B166" s="752">
        <v>2854.48</v>
      </c>
      <c r="C166" s="752">
        <v>2851.9229999999998</v>
      </c>
      <c r="D166" s="748" t="s">
        <v>4459</v>
      </c>
    </row>
    <row r="167" spans="1:4" s="745" customFormat="1" ht="11.25" customHeight="1" x14ac:dyDescent="0.2">
      <c r="A167" s="1111"/>
      <c r="B167" s="753">
        <v>23816.01</v>
      </c>
      <c r="C167" s="753">
        <v>21813.451969999998</v>
      </c>
      <c r="D167" s="749" t="s">
        <v>11</v>
      </c>
    </row>
    <row r="168" spans="1:4" s="745" customFormat="1" ht="11.25" customHeight="1" x14ac:dyDescent="0.2">
      <c r="A168" s="1110" t="s">
        <v>2424</v>
      </c>
      <c r="B168" s="752">
        <v>17170</v>
      </c>
      <c r="C168" s="752">
        <v>17170</v>
      </c>
      <c r="D168" s="748" t="s">
        <v>1190</v>
      </c>
    </row>
    <row r="169" spans="1:4" s="745" customFormat="1" ht="21" x14ac:dyDescent="0.2">
      <c r="A169" s="1110"/>
      <c r="B169" s="752">
        <v>84</v>
      </c>
      <c r="C169" s="752">
        <v>84</v>
      </c>
      <c r="D169" s="748" t="s">
        <v>3902</v>
      </c>
    </row>
    <row r="170" spans="1:4" s="745" customFormat="1" ht="11.25" customHeight="1" x14ac:dyDescent="0.2">
      <c r="A170" s="1110"/>
      <c r="B170" s="752">
        <v>180.66</v>
      </c>
      <c r="C170" s="752">
        <v>180.65876999999998</v>
      </c>
      <c r="D170" s="748" t="s">
        <v>1026</v>
      </c>
    </row>
    <row r="171" spans="1:4" s="745" customFormat="1" ht="11.25" customHeight="1" x14ac:dyDescent="0.2">
      <c r="A171" s="1110"/>
      <c r="B171" s="752">
        <v>700</v>
      </c>
      <c r="C171" s="752">
        <v>700</v>
      </c>
      <c r="D171" s="748" t="s">
        <v>1186</v>
      </c>
    </row>
    <row r="172" spans="1:4" s="745" customFormat="1" ht="11.25" customHeight="1" x14ac:dyDescent="0.2">
      <c r="A172" s="1110"/>
      <c r="B172" s="752">
        <v>1500</v>
      </c>
      <c r="C172" s="752">
        <v>1500</v>
      </c>
      <c r="D172" s="748" t="s">
        <v>2412</v>
      </c>
    </row>
    <row r="173" spans="1:4" s="745" customFormat="1" ht="11.25" customHeight="1" x14ac:dyDescent="0.2">
      <c r="A173" s="1110"/>
      <c r="B173" s="752">
        <v>2165.96</v>
      </c>
      <c r="C173" s="752">
        <v>2031.451</v>
      </c>
      <c r="D173" s="748" t="s">
        <v>4459</v>
      </c>
    </row>
    <row r="174" spans="1:4" s="745" customFormat="1" ht="11.25" customHeight="1" x14ac:dyDescent="0.2">
      <c r="A174" s="1110"/>
      <c r="B174" s="752">
        <v>2100</v>
      </c>
      <c r="C174" s="752">
        <v>2100</v>
      </c>
      <c r="D174" s="748" t="s">
        <v>2425</v>
      </c>
    </row>
    <row r="175" spans="1:4" s="745" customFormat="1" ht="11.25" customHeight="1" x14ac:dyDescent="0.2">
      <c r="A175" s="1111"/>
      <c r="B175" s="753">
        <v>23900.62</v>
      </c>
      <c r="C175" s="753">
        <v>23766.109769999999</v>
      </c>
      <c r="D175" s="749" t="s">
        <v>11</v>
      </c>
    </row>
    <row r="176" spans="1:4" s="745" customFormat="1" ht="11.25" customHeight="1" x14ac:dyDescent="0.2">
      <c r="A176" s="1109" t="s">
        <v>2426</v>
      </c>
      <c r="B176" s="751">
        <v>1454.36</v>
      </c>
      <c r="C176" s="751">
        <v>1454.35797</v>
      </c>
      <c r="D176" s="747" t="s">
        <v>2427</v>
      </c>
    </row>
    <row r="177" spans="1:4" s="745" customFormat="1" ht="11.25" customHeight="1" x14ac:dyDescent="0.2">
      <c r="A177" s="1110"/>
      <c r="B177" s="752">
        <v>15632</v>
      </c>
      <c r="C177" s="752">
        <v>15632</v>
      </c>
      <c r="D177" s="748" t="s">
        <v>1190</v>
      </c>
    </row>
    <row r="178" spans="1:4" s="745" customFormat="1" ht="11.25" customHeight="1" x14ac:dyDescent="0.2">
      <c r="A178" s="1110"/>
      <c r="B178" s="752">
        <v>400</v>
      </c>
      <c r="C178" s="752">
        <v>400</v>
      </c>
      <c r="D178" s="748" t="s">
        <v>845</v>
      </c>
    </row>
    <row r="179" spans="1:4" s="745" customFormat="1" ht="11.25" customHeight="1" x14ac:dyDescent="0.2">
      <c r="A179" s="1110"/>
      <c r="B179" s="752">
        <v>253.26</v>
      </c>
      <c r="C179" s="752">
        <v>253.25978000000001</v>
      </c>
      <c r="D179" s="748" t="s">
        <v>2428</v>
      </c>
    </row>
    <row r="180" spans="1:4" s="745" customFormat="1" ht="11.25" customHeight="1" x14ac:dyDescent="0.2">
      <c r="A180" s="1110"/>
      <c r="B180" s="752">
        <v>556.17999999999995</v>
      </c>
      <c r="C180" s="752">
        <v>556.17511000000002</v>
      </c>
      <c r="D180" s="748" t="s">
        <v>2429</v>
      </c>
    </row>
    <row r="181" spans="1:4" s="745" customFormat="1" ht="11.25" customHeight="1" x14ac:dyDescent="0.2">
      <c r="A181" s="1110"/>
      <c r="B181" s="752">
        <v>32.840000000000003</v>
      </c>
      <c r="C181" s="752">
        <v>32.839870000000005</v>
      </c>
      <c r="D181" s="748" t="s">
        <v>1026</v>
      </c>
    </row>
    <row r="182" spans="1:4" s="745" customFormat="1" ht="11.25" customHeight="1" x14ac:dyDescent="0.2">
      <c r="A182" s="1110"/>
      <c r="B182" s="752">
        <v>2273.71</v>
      </c>
      <c r="C182" s="752">
        <v>2273.6999999999998</v>
      </c>
      <c r="D182" s="748" t="s">
        <v>1203</v>
      </c>
    </row>
    <row r="183" spans="1:4" s="745" customFormat="1" ht="11.25" customHeight="1" x14ac:dyDescent="0.2">
      <c r="A183" s="1110"/>
      <c r="B183" s="752">
        <v>4750</v>
      </c>
      <c r="C183" s="752">
        <v>4750</v>
      </c>
      <c r="D183" s="748" t="s">
        <v>1186</v>
      </c>
    </row>
    <row r="184" spans="1:4" s="745" customFormat="1" ht="11.25" customHeight="1" x14ac:dyDescent="0.2">
      <c r="A184" s="1110"/>
      <c r="B184" s="752">
        <v>250</v>
      </c>
      <c r="C184" s="752">
        <v>250</v>
      </c>
      <c r="D184" s="748" t="s">
        <v>2412</v>
      </c>
    </row>
    <row r="185" spans="1:4" s="745" customFormat="1" ht="11.25" customHeight="1" x14ac:dyDescent="0.2">
      <c r="A185" s="1110"/>
      <c r="B185" s="752">
        <v>2100</v>
      </c>
      <c r="C185" s="752">
        <v>641.41164000000003</v>
      </c>
      <c r="D185" s="748" t="s">
        <v>4543</v>
      </c>
    </row>
    <row r="186" spans="1:4" s="745" customFormat="1" ht="11.25" customHeight="1" x14ac:dyDescent="0.2">
      <c r="A186" s="1110"/>
      <c r="B186" s="752">
        <v>2030.89</v>
      </c>
      <c r="C186" s="752">
        <v>2030.885</v>
      </c>
      <c r="D186" s="748" t="s">
        <v>4459</v>
      </c>
    </row>
    <row r="187" spans="1:4" s="745" customFormat="1" ht="11.25" customHeight="1" x14ac:dyDescent="0.2">
      <c r="A187" s="1111"/>
      <c r="B187" s="753">
        <v>29733.239999999998</v>
      </c>
      <c r="C187" s="753">
        <v>28274.629369999999</v>
      </c>
      <c r="D187" s="749" t="s">
        <v>11</v>
      </c>
    </row>
    <row r="188" spans="1:4" s="745" customFormat="1" ht="11.25" customHeight="1" x14ac:dyDescent="0.2">
      <c r="A188" s="1109" t="s">
        <v>1382</v>
      </c>
      <c r="B188" s="751">
        <v>17099</v>
      </c>
      <c r="C188" s="751">
        <v>17099</v>
      </c>
      <c r="D188" s="747" t="s">
        <v>1190</v>
      </c>
    </row>
    <row r="189" spans="1:4" s="745" customFormat="1" ht="21" x14ac:dyDescent="0.2">
      <c r="A189" s="1110"/>
      <c r="B189" s="752">
        <v>76.64</v>
      </c>
      <c r="C189" s="752">
        <v>76.635000000000005</v>
      </c>
      <c r="D189" s="748" t="s">
        <v>3902</v>
      </c>
    </row>
    <row r="190" spans="1:4" s="745" customFormat="1" ht="11.25" customHeight="1" x14ac:dyDescent="0.2">
      <c r="A190" s="1110"/>
      <c r="B190" s="752">
        <v>217.11</v>
      </c>
      <c r="C190" s="752">
        <v>217.11024</v>
      </c>
      <c r="D190" s="748" t="s">
        <v>1026</v>
      </c>
    </row>
    <row r="191" spans="1:4" s="745" customFormat="1" ht="11.25" customHeight="1" x14ac:dyDescent="0.2">
      <c r="A191" s="1110"/>
      <c r="B191" s="752">
        <v>1500</v>
      </c>
      <c r="C191" s="752">
        <v>1500</v>
      </c>
      <c r="D191" s="748" t="s">
        <v>843</v>
      </c>
    </row>
    <row r="192" spans="1:4" s="745" customFormat="1" ht="11.25" customHeight="1" x14ac:dyDescent="0.2">
      <c r="A192" s="1110"/>
      <c r="B192" s="752">
        <v>1900</v>
      </c>
      <c r="C192" s="752">
        <v>1900</v>
      </c>
      <c r="D192" s="748" t="s">
        <v>1186</v>
      </c>
    </row>
    <row r="193" spans="1:4" s="745" customFormat="1" ht="11.25" customHeight="1" x14ac:dyDescent="0.2">
      <c r="A193" s="1110"/>
      <c r="B193" s="752">
        <v>800</v>
      </c>
      <c r="C193" s="752">
        <v>800</v>
      </c>
      <c r="D193" s="748" t="s">
        <v>2412</v>
      </c>
    </row>
    <row r="194" spans="1:4" s="745" customFormat="1" ht="11.25" customHeight="1" x14ac:dyDescent="0.2">
      <c r="A194" s="1110"/>
      <c r="B194" s="752">
        <v>3471.99</v>
      </c>
      <c r="C194" s="752">
        <v>3471.9929999999999</v>
      </c>
      <c r="D194" s="748" t="s">
        <v>4459</v>
      </c>
    </row>
    <row r="195" spans="1:4" s="745" customFormat="1" ht="11.25" customHeight="1" x14ac:dyDescent="0.2">
      <c r="A195" s="1111"/>
      <c r="B195" s="753">
        <v>25064.739999999998</v>
      </c>
      <c r="C195" s="753">
        <v>25064.738239999999</v>
      </c>
      <c r="D195" s="749" t="s">
        <v>11</v>
      </c>
    </row>
    <row r="196" spans="1:4" s="745" customFormat="1" ht="11.25" customHeight="1" x14ac:dyDescent="0.2">
      <c r="A196" s="1110" t="s">
        <v>1381</v>
      </c>
      <c r="B196" s="752">
        <v>10506</v>
      </c>
      <c r="C196" s="752">
        <v>10506</v>
      </c>
      <c r="D196" s="748" t="s">
        <v>1190</v>
      </c>
    </row>
    <row r="197" spans="1:4" s="745" customFormat="1" ht="21" x14ac:dyDescent="0.2">
      <c r="A197" s="1110"/>
      <c r="B197" s="752">
        <v>7</v>
      </c>
      <c r="C197" s="752">
        <v>7</v>
      </c>
      <c r="D197" s="748" t="s">
        <v>3902</v>
      </c>
    </row>
    <row r="198" spans="1:4" s="745" customFormat="1" ht="11.25" customHeight="1" x14ac:dyDescent="0.2">
      <c r="A198" s="1110"/>
      <c r="B198" s="752">
        <v>179.6</v>
      </c>
      <c r="C198" s="752">
        <v>178.07</v>
      </c>
      <c r="D198" s="748" t="s">
        <v>1026</v>
      </c>
    </row>
    <row r="199" spans="1:4" s="745" customFormat="1" ht="11.25" customHeight="1" x14ac:dyDescent="0.2">
      <c r="A199" s="1110"/>
      <c r="B199" s="752">
        <v>3900</v>
      </c>
      <c r="C199" s="752">
        <v>3900</v>
      </c>
      <c r="D199" s="748" t="s">
        <v>1186</v>
      </c>
    </row>
    <row r="200" spans="1:4" s="745" customFormat="1" ht="11.25" customHeight="1" x14ac:dyDescent="0.2">
      <c r="A200" s="1110"/>
      <c r="B200" s="752">
        <v>400</v>
      </c>
      <c r="C200" s="752">
        <v>400</v>
      </c>
      <c r="D200" s="748" t="s">
        <v>2412</v>
      </c>
    </row>
    <row r="201" spans="1:4" s="745" customFormat="1" ht="11.25" customHeight="1" x14ac:dyDescent="0.2">
      <c r="A201" s="1110"/>
      <c r="B201" s="752">
        <v>2789.36</v>
      </c>
      <c r="C201" s="752">
        <v>2789.3049999999998</v>
      </c>
      <c r="D201" s="748" t="s">
        <v>4459</v>
      </c>
    </row>
    <row r="202" spans="1:4" s="745" customFormat="1" ht="11.25" customHeight="1" x14ac:dyDescent="0.2">
      <c r="A202" s="1111"/>
      <c r="B202" s="753">
        <v>17781.96</v>
      </c>
      <c r="C202" s="753">
        <v>17780.375000000004</v>
      </c>
      <c r="D202" s="749" t="s">
        <v>11</v>
      </c>
    </row>
    <row r="203" spans="1:4" s="745" customFormat="1" ht="11.25" customHeight="1" x14ac:dyDescent="0.2">
      <c r="A203" s="1109" t="s">
        <v>1391</v>
      </c>
      <c r="B203" s="751">
        <v>18386</v>
      </c>
      <c r="C203" s="751">
        <v>18386</v>
      </c>
      <c r="D203" s="747" t="s">
        <v>1190</v>
      </c>
    </row>
    <row r="204" spans="1:4" s="745" customFormat="1" ht="21" x14ac:dyDescent="0.2">
      <c r="A204" s="1110"/>
      <c r="B204" s="752">
        <v>20.85</v>
      </c>
      <c r="C204" s="752">
        <v>20.853999999999999</v>
      </c>
      <c r="D204" s="748" t="s">
        <v>3902</v>
      </c>
    </row>
    <row r="205" spans="1:4" s="745" customFormat="1" ht="11.25" customHeight="1" x14ac:dyDescent="0.2">
      <c r="A205" s="1110"/>
      <c r="B205" s="752">
        <v>191.83</v>
      </c>
      <c r="C205" s="752">
        <v>191.82906</v>
      </c>
      <c r="D205" s="748" t="s">
        <v>1026</v>
      </c>
    </row>
    <row r="206" spans="1:4" s="745" customFormat="1" ht="11.25" customHeight="1" x14ac:dyDescent="0.2">
      <c r="A206" s="1110"/>
      <c r="B206" s="752">
        <v>4600</v>
      </c>
      <c r="C206" s="752">
        <v>4600</v>
      </c>
      <c r="D206" s="748" t="s">
        <v>1186</v>
      </c>
    </row>
    <row r="207" spans="1:4" s="745" customFormat="1" ht="11.25" customHeight="1" x14ac:dyDescent="0.2">
      <c r="A207" s="1110"/>
      <c r="B207" s="752">
        <v>1300</v>
      </c>
      <c r="C207" s="752">
        <v>1300</v>
      </c>
      <c r="D207" s="748" t="s">
        <v>2412</v>
      </c>
    </row>
    <row r="208" spans="1:4" s="745" customFormat="1" ht="11.25" customHeight="1" x14ac:dyDescent="0.2">
      <c r="A208" s="1110"/>
      <c r="B208" s="752">
        <v>3920.59</v>
      </c>
      <c r="C208" s="752">
        <v>3920.5889999999999</v>
      </c>
      <c r="D208" s="748" t="s">
        <v>4459</v>
      </c>
    </row>
    <row r="209" spans="1:4" s="745" customFormat="1" ht="11.25" customHeight="1" x14ac:dyDescent="0.2">
      <c r="A209" s="1111"/>
      <c r="B209" s="753">
        <v>28419.27</v>
      </c>
      <c r="C209" s="753">
        <v>28419.272059999999</v>
      </c>
      <c r="D209" s="749" t="s">
        <v>11</v>
      </c>
    </row>
    <row r="210" spans="1:4" s="745" customFormat="1" ht="11.25" customHeight="1" x14ac:dyDescent="0.2">
      <c r="A210" s="1109" t="s">
        <v>2430</v>
      </c>
      <c r="B210" s="751">
        <v>36322</v>
      </c>
      <c r="C210" s="751">
        <v>36322</v>
      </c>
      <c r="D210" s="747" t="s">
        <v>1190</v>
      </c>
    </row>
    <row r="211" spans="1:4" s="745" customFormat="1" ht="21" x14ac:dyDescent="0.2">
      <c r="A211" s="1110"/>
      <c r="B211" s="752">
        <v>88.09</v>
      </c>
      <c r="C211" s="752">
        <v>88.091999999999999</v>
      </c>
      <c r="D211" s="748" t="s">
        <v>3902</v>
      </c>
    </row>
    <row r="212" spans="1:4" s="745" customFormat="1" ht="11.25" customHeight="1" x14ac:dyDescent="0.2">
      <c r="A212" s="1110"/>
      <c r="B212" s="752">
        <v>11600</v>
      </c>
      <c r="C212" s="752">
        <v>153.69632999999999</v>
      </c>
      <c r="D212" s="748" t="s">
        <v>2431</v>
      </c>
    </row>
    <row r="213" spans="1:4" s="745" customFormat="1" ht="11.25" customHeight="1" x14ac:dyDescent="0.2">
      <c r="A213" s="1110"/>
      <c r="B213" s="752">
        <v>924.70999999999992</v>
      </c>
      <c r="C213" s="752">
        <v>924.71100000000001</v>
      </c>
      <c r="D213" s="748" t="s">
        <v>4544</v>
      </c>
    </row>
    <row r="214" spans="1:4" s="745" customFormat="1" ht="11.25" customHeight="1" x14ac:dyDescent="0.2">
      <c r="A214" s="1110"/>
      <c r="B214" s="752">
        <v>201.93</v>
      </c>
      <c r="C214" s="752">
        <v>200.73712000000003</v>
      </c>
      <c r="D214" s="748" t="s">
        <v>1026</v>
      </c>
    </row>
    <row r="215" spans="1:4" s="745" customFormat="1" ht="11.25" customHeight="1" x14ac:dyDescent="0.2">
      <c r="A215" s="1110"/>
      <c r="B215" s="752">
        <v>7300</v>
      </c>
      <c r="C215" s="752">
        <v>7300</v>
      </c>
      <c r="D215" s="748" t="s">
        <v>1186</v>
      </c>
    </row>
    <row r="216" spans="1:4" s="745" customFormat="1" ht="11.25" customHeight="1" x14ac:dyDescent="0.2">
      <c r="A216" s="1110"/>
      <c r="B216" s="752">
        <v>3000</v>
      </c>
      <c r="C216" s="752">
        <v>3000</v>
      </c>
      <c r="D216" s="748" t="s">
        <v>2412</v>
      </c>
    </row>
    <row r="217" spans="1:4" s="745" customFormat="1" ht="11.25" customHeight="1" x14ac:dyDescent="0.2">
      <c r="A217" s="1110"/>
      <c r="B217" s="752">
        <v>10466.91</v>
      </c>
      <c r="C217" s="752">
        <v>10346.407880000001</v>
      </c>
      <c r="D217" s="748" t="s">
        <v>4459</v>
      </c>
    </row>
    <row r="218" spans="1:4" s="745" customFormat="1" ht="11.25" customHeight="1" x14ac:dyDescent="0.2">
      <c r="A218" s="1111"/>
      <c r="B218" s="753">
        <v>69903.64</v>
      </c>
      <c r="C218" s="753">
        <v>58335.644330000003</v>
      </c>
      <c r="D218" s="749" t="s">
        <v>11</v>
      </c>
    </row>
    <row r="219" spans="1:4" s="745" customFormat="1" ht="11.25" customHeight="1" x14ac:dyDescent="0.2">
      <c r="A219" s="1109" t="s">
        <v>2432</v>
      </c>
      <c r="B219" s="751">
        <v>38349</v>
      </c>
      <c r="C219" s="751">
        <v>38349</v>
      </c>
      <c r="D219" s="747" t="s">
        <v>1190</v>
      </c>
    </row>
    <row r="220" spans="1:4" s="745" customFormat="1" ht="21" x14ac:dyDescent="0.2">
      <c r="A220" s="1110"/>
      <c r="B220" s="752">
        <v>21.57</v>
      </c>
      <c r="C220" s="752">
        <v>21.57</v>
      </c>
      <c r="D220" s="748" t="s">
        <v>3902</v>
      </c>
    </row>
    <row r="221" spans="1:4" s="745" customFormat="1" ht="11.25" customHeight="1" x14ac:dyDescent="0.2">
      <c r="A221" s="1110"/>
      <c r="B221" s="752">
        <v>98.66</v>
      </c>
      <c r="C221" s="752">
        <v>98.657759999999996</v>
      </c>
      <c r="D221" s="748" t="s">
        <v>1026</v>
      </c>
    </row>
    <row r="222" spans="1:4" s="745" customFormat="1" ht="11.25" customHeight="1" x14ac:dyDescent="0.2">
      <c r="A222" s="1110"/>
      <c r="B222" s="752">
        <v>3418.8</v>
      </c>
      <c r="C222" s="752">
        <v>3418.8</v>
      </c>
      <c r="D222" s="748" t="s">
        <v>1203</v>
      </c>
    </row>
    <row r="223" spans="1:4" s="745" customFormat="1" ht="11.25" customHeight="1" x14ac:dyDescent="0.2">
      <c r="A223" s="1110"/>
      <c r="B223" s="752">
        <v>1900</v>
      </c>
      <c r="C223" s="752">
        <v>1900</v>
      </c>
      <c r="D223" s="748" t="s">
        <v>1186</v>
      </c>
    </row>
    <row r="224" spans="1:4" s="745" customFormat="1" ht="11.25" customHeight="1" x14ac:dyDescent="0.2">
      <c r="A224" s="1110"/>
      <c r="B224" s="752">
        <v>2000</v>
      </c>
      <c r="C224" s="752">
        <v>2000</v>
      </c>
      <c r="D224" s="748" t="s">
        <v>2412</v>
      </c>
    </row>
    <row r="225" spans="1:4" s="745" customFormat="1" ht="11.25" customHeight="1" x14ac:dyDescent="0.2">
      <c r="A225" s="1110"/>
      <c r="B225" s="752">
        <v>4043.69</v>
      </c>
      <c r="C225" s="752">
        <v>4043.6859999999997</v>
      </c>
      <c r="D225" s="748" t="s">
        <v>4459</v>
      </c>
    </row>
    <row r="226" spans="1:4" s="745" customFormat="1" ht="11.25" customHeight="1" x14ac:dyDescent="0.2">
      <c r="A226" s="1110"/>
      <c r="B226" s="752">
        <v>397.25</v>
      </c>
      <c r="C226" s="752">
        <v>397.24250000000001</v>
      </c>
      <c r="D226" s="748" t="s">
        <v>4545</v>
      </c>
    </row>
    <row r="227" spans="1:4" s="745" customFormat="1" ht="11.25" customHeight="1" x14ac:dyDescent="0.2">
      <c r="A227" s="1111"/>
      <c r="B227" s="753">
        <v>50228.970000000008</v>
      </c>
      <c r="C227" s="753">
        <v>50228.956260000006</v>
      </c>
      <c r="D227" s="749" t="s">
        <v>11</v>
      </c>
    </row>
    <row r="228" spans="1:4" s="745" customFormat="1" ht="11.25" customHeight="1" x14ac:dyDescent="0.2">
      <c r="A228" s="1109" t="s">
        <v>2433</v>
      </c>
      <c r="B228" s="751">
        <v>52782</v>
      </c>
      <c r="C228" s="751">
        <v>52782</v>
      </c>
      <c r="D228" s="747" t="s">
        <v>1190</v>
      </c>
    </row>
    <row r="229" spans="1:4" s="745" customFormat="1" ht="21" x14ac:dyDescent="0.2">
      <c r="A229" s="1110"/>
      <c r="B229" s="752">
        <v>69</v>
      </c>
      <c r="C229" s="752">
        <v>69</v>
      </c>
      <c r="D229" s="748" t="s">
        <v>3902</v>
      </c>
    </row>
    <row r="230" spans="1:4" s="745" customFormat="1" ht="11.25" customHeight="1" x14ac:dyDescent="0.2">
      <c r="A230" s="1110"/>
      <c r="B230" s="752">
        <v>567.15</v>
      </c>
      <c r="C230" s="752">
        <v>566.44209999999998</v>
      </c>
      <c r="D230" s="748" t="s">
        <v>1026</v>
      </c>
    </row>
    <row r="231" spans="1:4" s="745" customFormat="1" ht="11.25" customHeight="1" x14ac:dyDescent="0.2">
      <c r="A231" s="1110"/>
      <c r="B231" s="752">
        <v>4800</v>
      </c>
      <c r="C231" s="752">
        <v>4800</v>
      </c>
      <c r="D231" s="748" t="s">
        <v>1203</v>
      </c>
    </row>
    <row r="232" spans="1:4" s="745" customFormat="1" ht="11.25" customHeight="1" x14ac:dyDescent="0.2">
      <c r="A232" s="1110"/>
      <c r="B232" s="752">
        <v>8300</v>
      </c>
      <c r="C232" s="752">
        <v>8140</v>
      </c>
      <c r="D232" s="748" t="s">
        <v>1186</v>
      </c>
    </row>
    <row r="233" spans="1:4" s="745" customFormat="1" ht="11.25" customHeight="1" x14ac:dyDescent="0.2">
      <c r="A233" s="1110"/>
      <c r="B233" s="752">
        <v>5000</v>
      </c>
      <c r="C233" s="752">
        <v>5000</v>
      </c>
      <c r="D233" s="748" t="s">
        <v>2412</v>
      </c>
    </row>
    <row r="234" spans="1:4" s="745" customFormat="1" ht="11.25" customHeight="1" x14ac:dyDescent="0.2">
      <c r="A234" s="1110"/>
      <c r="B234" s="752">
        <v>14885.23</v>
      </c>
      <c r="C234" s="752">
        <v>14640.64222</v>
      </c>
      <c r="D234" s="748" t="s">
        <v>4459</v>
      </c>
    </row>
    <row r="235" spans="1:4" s="745" customFormat="1" ht="11.25" customHeight="1" x14ac:dyDescent="0.2">
      <c r="A235" s="1111"/>
      <c r="B235" s="753">
        <v>86403.37999999999</v>
      </c>
      <c r="C235" s="753">
        <v>85998.084319999994</v>
      </c>
      <c r="D235" s="749" t="s">
        <v>11</v>
      </c>
    </row>
    <row r="236" spans="1:4" s="745" customFormat="1" ht="11.25" customHeight="1" x14ac:dyDescent="0.2">
      <c r="A236" s="1109" t="s">
        <v>2434</v>
      </c>
      <c r="B236" s="751">
        <v>35144</v>
      </c>
      <c r="C236" s="751">
        <v>35144</v>
      </c>
      <c r="D236" s="747" t="s">
        <v>1190</v>
      </c>
    </row>
    <row r="237" spans="1:4" s="745" customFormat="1" ht="21" x14ac:dyDescent="0.2">
      <c r="A237" s="1110"/>
      <c r="B237" s="752">
        <v>16</v>
      </c>
      <c r="C237" s="752">
        <v>16</v>
      </c>
      <c r="D237" s="748" t="s">
        <v>3902</v>
      </c>
    </row>
    <row r="238" spans="1:4" s="745" customFormat="1" ht="11.25" customHeight="1" x14ac:dyDescent="0.2">
      <c r="A238" s="1110"/>
      <c r="B238" s="752">
        <v>600</v>
      </c>
      <c r="C238" s="752">
        <v>600</v>
      </c>
      <c r="D238" s="748" t="s">
        <v>845</v>
      </c>
    </row>
    <row r="239" spans="1:4" s="745" customFormat="1" ht="11.25" customHeight="1" x14ac:dyDescent="0.2">
      <c r="A239" s="1110"/>
      <c r="B239" s="752">
        <v>493.64</v>
      </c>
      <c r="C239" s="752">
        <v>489.55200000000002</v>
      </c>
      <c r="D239" s="748" t="s">
        <v>1026</v>
      </c>
    </row>
    <row r="240" spans="1:4" s="745" customFormat="1" ht="11.25" customHeight="1" x14ac:dyDescent="0.2">
      <c r="A240" s="1110"/>
      <c r="B240" s="752">
        <v>10700</v>
      </c>
      <c r="C240" s="752">
        <v>10700</v>
      </c>
      <c r="D240" s="748" t="s">
        <v>1186</v>
      </c>
    </row>
    <row r="241" spans="1:4" s="745" customFormat="1" ht="11.25" customHeight="1" x14ac:dyDescent="0.2">
      <c r="A241" s="1110"/>
      <c r="B241" s="752">
        <v>2300</v>
      </c>
      <c r="C241" s="752">
        <v>2300</v>
      </c>
      <c r="D241" s="748" t="s">
        <v>2412</v>
      </c>
    </row>
    <row r="242" spans="1:4" s="745" customFormat="1" ht="11.25" customHeight="1" x14ac:dyDescent="0.2">
      <c r="A242" s="1110"/>
      <c r="B242" s="752">
        <v>6440</v>
      </c>
      <c r="C242" s="752">
        <v>6440</v>
      </c>
      <c r="D242" s="748" t="s">
        <v>4546</v>
      </c>
    </row>
    <row r="243" spans="1:4" s="745" customFormat="1" ht="11.25" customHeight="1" x14ac:dyDescent="0.2">
      <c r="A243" s="1110"/>
      <c r="B243" s="752">
        <v>6576.42</v>
      </c>
      <c r="C243" s="752">
        <v>6525.0050000000001</v>
      </c>
      <c r="D243" s="748" t="s">
        <v>4459</v>
      </c>
    </row>
    <row r="244" spans="1:4" s="745" customFormat="1" ht="11.25" customHeight="1" x14ac:dyDescent="0.2">
      <c r="A244" s="1111"/>
      <c r="B244" s="753">
        <v>62270.06</v>
      </c>
      <c r="C244" s="753">
        <v>62214.557000000001</v>
      </c>
      <c r="D244" s="749" t="s">
        <v>11</v>
      </c>
    </row>
    <row r="245" spans="1:4" s="745" customFormat="1" ht="11.25" customHeight="1" x14ac:dyDescent="0.2">
      <c r="A245" s="1109" t="s">
        <v>2435</v>
      </c>
      <c r="B245" s="751">
        <v>36175</v>
      </c>
      <c r="C245" s="751">
        <v>36175</v>
      </c>
      <c r="D245" s="747" t="s">
        <v>1190</v>
      </c>
    </row>
    <row r="246" spans="1:4" s="745" customFormat="1" ht="21" x14ac:dyDescent="0.2">
      <c r="A246" s="1110"/>
      <c r="B246" s="752">
        <v>14</v>
      </c>
      <c r="C246" s="752">
        <v>14</v>
      </c>
      <c r="D246" s="748" t="s">
        <v>3902</v>
      </c>
    </row>
    <row r="247" spans="1:4" s="745" customFormat="1" ht="11.25" customHeight="1" x14ac:dyDescent="0.2">
      <c r="A247" s="1110"/>
      <c r="B247" s="752">
        <v>420</v>
      </c>
      <c r="C247" s="752">
        <v>420</v>
      </c>
      <c r="D247" s="748" t="s">
        <v>1189</v>
      </c>
    </row>
    <row r="248" spans="1:4" s="745" customFormat="1" ht="11.25" customHeight="1" x14ac:dyDescent="0.2">
      <c r="A248" s="1110"/>
      <c r="B248" s="752">
        <v>162.4</v>
      </c>
      <c r="C248" s="752">
        <v>162.40342999999999</v>
      </c>
      <c r="D248" s="748" t="s">
        <v>1026</v>
      </c>
    </row>
    <row r="249" spans="1:4" s="745" customFormat="1" ht="11.25" customHeight="1" x14ac:dyDescent="0.2">
      <c r="A249" s="1110"/>
      <c r="B249" s="752">
        <v>5700.2000000000007</v>
      </c>
      <c r="C249" s="752">
        <v>5700.2000000000007</v>
      </c>
      <c r="D249" s="748" t="s">
        <v>1203</v>
      </c>
    </row>
    <row r="250" spans="1:4" s="745" customFormat="1" ht="11.25" customHeight="1" x14ac:dyDescent="0.2">
      <c r="A250" s="1110"/>
      <c r="B250" s="752">
        <v>6900</v>
      </c>
      <c r="C250" s="752">
        <v>6231.6184700000003</v>
      </c>
      <c r="D250" s="748" t="s">
        <v>1186</v>
      </c>
    </row>
    <row r="251" spans="1:4" s="745" customFormat="1" ht="11.25" customHeight="1" x14ac:dyDescent="0.2">
      <c r="A251" s="1110"/>
      <c r="B251" s="752">
        <v>5375.41</v>
      </c>
      <c r="C251" s="752">
        <v>5368.7384099999999</v>
      </c>
      <c r="D251" s="748" t="s">
        <v>4459</v>
      </c>
    </row>
    <row r="252" spans="1:4" s="745" customFormat="1" ht="11.25" customHeight="1" x14ac:dyDescent="0.2">
      <c r="A252" s="1111"/>
      <c r="B252" s="753">
        <v>54747.010000000009</v>
      </c>
      <c r="C252" s="753">
        <v>54071.960310000002</v>
      </c>
      <c r="D252" s="749" t="s">
        <v>11</v>
      </c>
    </row>
    <row r="253" spans="1:4" s="745" customFormat="1" ht="11.25" customHeight="1" x14ac:dyDescent="0.2">
      <c r="A253" s="1109" t="s">
        <v>2436</v>
      </c>
      <c r="B253" s="751">
        <v>113.74</v>
      </c>
      <c r="C253" s="751">
        <v>113.74492000000001</v>
      </c>
      <c r="D253" s="747" t="s">
        <v>2437</v>
      </c>
    </row>
    <row r="254" spans="1:4" s="745" customFormat="1" ht="11.25" customHeight="1" x14ac:dyDescent="0.2">
      <c r="A254" s="1110"/>
      <c r="B254" s="752">
        <v>44477</v>
      </c>
      <c r="C254" s="752">
        <v>44477</v>
      </c>
      <c r="D254" s="748" t="s">
        <v>1190</v>
      </c>
    </row>
    <row r="255" spans="1:4" s="745" customFormat="1" ht="11.25" customHeight="1" x14ac:dyDescent="0.2">
      <c r="A255" s="1110"/>
      <c r="B255" s="752">
        <v>1231.27</v>
      </c>
      <c r="C255" s="752">
        <v>1231.26704</v>
      </c>
      <c r="D255" s="748" t="s">
        <v>1026</v>
      </c>
    </row>
    <row r="256" spans="1:4" s="745" customFormat="1" ht="11.25" customHeight="1" x14ac:dyDescent="0.2">
      <c r="A256" s="1110"/>
      <c r="B256" s="752">
        <v>15600</v>
      </c>
      <c r="C256" s="752">
        <v>15160.580739999999</v>
      </c>
      <c r="D256" s="748" t="s">
        <v>1186</v>
      </c>
    </row>
    <row r="257" spans="1:4" s="745" customFormat="1" ht="11.25" customHeight="1" x14ac:dyDescent="0.2">
      <c r="A257" s="1110"/>
      <c r="B257" s="752">
        <v>500</v>
      </c>
      <c r="C257" s="752">
        <v>500</v>
      </c>
      <c r="D257" s="748" t="s">
        <v>2412</v>
      </c>
    </row>
    <row r="258" spans="1:4" s="745" customFormat="1" ht="11.25" customHeight="1" x14ac:dyDescent="0.2">
      <c r="A258" s="1110"/>
      <c r="B258" s="752">
        <v>389.62</v>
      </c>
      <c r="C258" s="752">
        <v>389.62349999999998</v>
      </c>
      <c r="D258" s="748" t="s">
        <v>4547</v>
      </c>
    </row>
    <row r="259" spans="1:4" s="745" customFormat="1" ht="11.25" customHeight="1" x14ac:dyDescent="0.2">
      <c r="A259" s="1110"/>
      <c r="B259" s="752">
        <v>12356.220000000001</v>
      </c>
      <c r="C259" s="752">
        <v>12356.224</v>
      </c>
      <c r="D259" s="748" t="s">
        <v>4459</v>
      </c>
    </row>
    <row r="260" spans="1:4" s="745" customFormat="1" ht="11.25" customHeight="1" x14ac:dyDescent="0.2">
      <c r="A260" s="1111"/>
      <c r="B260" s="753">
        <v>74667.850000000006</v>
      </c>
      <c r="C260" s="753">
        <v>74228.440199999997</v>
      </c>
      <c r="D260" s="749" t="s">
        <v>11</v>
      </c>
    </row>
    <row r="261" spans="1:4" s="745" customFormat="1" ht="11.25" customHeight="1" x14ac:dyDescent="0.2">
      <c r="A261" s="1109" t="s">
        <v>1387</v>
      </c>
      <c r="B261" s="751">
        <v>40521</v>
      </c>
      <c r="C261" s="751">
        <v>40521</v>
      </c>
      <c r="D261" s="747" t="s">
        <v>1190</v>
      </c>
    </row>
    <row r="262" spans="1:4" s="745" customFormat="1" ht="21" x14ac:dyDescent="0.2">
      <c r="A262" s="1110"/>
      <c r="B262" s="752">
        <v>38.9</v>
      </c>
      <c r="C262" s="752">
        <v>38.895000000000003</v>
      </c>
      <c r="D262" s="748" t="s">
        <v>3902</v>
      </c>
    </row>
    <row r="263" spans="1:4" s="745" customFormat="1" ht="11.25" customHeight="1" x14ac:dyDescent="0.2">
      <c r="A263" s="1110"/>
      <c r="B263" s="752">
        <v>138.1</v>
      </c>
      <c r="C263" s="752">
        <v>138.10271</v>
      </c>
      <c r="D263" s="748" t="s">
        <v>1026</v>
      </c>
    </row>
    <row r="264" spans="1:4" s="745" customFormat="1" ht="11.25" customHeight="1" x14ac:dyDescent="0.2">
      <c r="A264" s="1110"/>
      <c r="B264" s="752">
        <v>4020</v>
      </c>
      <c r="C264" s="752">
        <v>4020</v>
      </c>
      <c r="D264" s="748" t="s">
        <v>1203</v>
      </c>
    </row>
    <row r="265" spans="1:4" s="745" customFormat="1" ht="11.25" customHeight="1" x14ac:dyDescent="0.2">
      <c r="A265" s="1110"/>
      <c r="B265" s="752">
        <v>4300</v>
      </c>
      <c r="C265" s="752">
        <v>4300</v>
      </c>
      <c r="D265" s="748" t="s">
        <v>1186</v>
      </c>
    </row>
    <row r="266" spans="1:4" s="745" customFormat="1" ht="11.25" customHeight="1" x14ac:dyDescent="0.2">
      <c r="A266" s="1110"/>
      <c r="B266" s="752">
        <v>1600</v>
      </c>
      <c r="C266" s="752">
        <v>1600</v>
      </c>
      <c r="D266" s="748" t="s">
        <v>2412</v>
      </c>
    </row>
    <row r="267" spans="1:4" s="745" customFormat="1" ht="11.25" customHeight="1" x14ac:dyDescent="0.2">
      <c r="A267" s="1110"/>
      <c r="B267" s="752">
        <v>5000.0600000000004</v>
      </c>
      <c r="C267" s="752">
        <v>4985.8130000000001</v>
      </c>
      <c r="D267" s="748" t="s">
        <v>4459</v>
      </c>
    </row>
    <row r="268" spans="1:4" s="745" customFormat="1" ht="11.25" customHeight="1" x14ac:dyDescent="0.2">
      <c r="A268" s="1110"/>
      <c r="B268" s="752">
        <v>873.89</v>
      </c>
      <c r="C268" s="752">
        <v>873.88256000000001</v>
      </c>
      <c r="D268" s="748" t="s">
        <v>1194</v>
      </c>
    </row>
    <row r="269" spans="1:4" s="745" customFormat="1" ht="11.25" customHeight="1" x14ac:dyDescent="0.2">
      <c r="A269" s="1111"/>
      <c r="B269" s="753">
        <v>56491.95</v>
      </c>
      <c r="C269" s="753">
        <v>56477.693269999989</v>
      </c>
      <c r="D269" s="749" t="s">
        <v>11</v>
      </c>
    </row>
    <row r="270" spans="1:4" s="361" customFormat="1" ht="23.25" customHeight="1" x14ac:dyDescent="0.2">
      <c r="A270" s="354" t="s">
        <v>3664</v>
      </c>
      <c r="B270" s="355">
        <v>965067.01000000013</v>
      </c>
      <c r="C270" s="355">
        <v>944053.49713999988</v>
      </c>
      <c r="D270" s="356"/>
    </row>
    <row r="271" spans="1:4" s="346" customFormat="1" ht="24.75" customHeight="1" x14ac:dyDescent="0.15">
      <c r="A271" s="351" t="s">
        <v>3665</v>
      </c>
      <c r="B271" s="362"/>
      <c r="C271" s="362"/>
      <c r="D271" s="363"/>
    </row>
    <row r="272" spans="1:4" s="745" customFormat="1" ht="11.25" customHeight="1" x14ac:dyDescent="0.2">
      <c r="A272" s="1109" t="s">
        <v>1462</v>
      </c>
      <c r="B272" s="751">
        <v>79</v>
      </c>
      <c r="C272" s="751">
        <v>79</v>
      </c>
      <c r="D272" s="747" t="s">
        <v>1231</v>
      </c>
    </row>
    <row r="273" spans="1:4" s="745" customFormat="1" ht="11.25" customHeight="1" x14ac:dyDescent="0.2">
      <c r="A273" s="1110"/>
      <c r="B273" s="752">
        <v>17</v>
      </c>
      <c r="C273" s="752">
        <v>17</v>
      </c>
      <c r="D273" s="748" t="s">
        <v>996</v>
      </c>
    </row>
    <row r="274" spans="1:4" s="745" customFormat="1" ht="11.25" customHeight="1" x14ac:dyDescent="0.2">
      <c r="A274" s="1110"/>
      <c r="B274" s="752">
        <v>30</v>
      </c>
      <c r="C274" s="752">
        <v>30</v>
      </c>
      <c r="D274" s="748" t="s">
        <v>1257</v>
      </c>
    </row>
    <row r="275" spans="1:4" s="745" customFormat="1" ht="11.25" customHeight="1" x14ac:dyDescent="0.2">
      <c r="A275" s="1110"/>
      <c r="B275" s="752">
        <v>14.28</v>
      </c>
      <c r="C275" s="752">
        <v>14.28</v>
      </c>
      <c r="D275" s="748" t="s">
        <v>1235</v>
      </c>
    </row>
    <row r="276" spans="1:4" s="745" customFormat="1" ht="11.25" customHeight="1" x14ac:dyDescent="0.2">
      <c r="A276" s="1110"/>
      <c r="B276" s="752">
        <v>5</v>
      </c>
      <c r="C276" s="752">
        <v>5</v>
      </c>
      <c r="D276" s="748" t="s">
        <v>1336</v>
      </c>
    </row>
    <row r="277" spans="1:4" s="745" customFormat="1" ht="21" x14ac:dyDescent="0.2">
      <c r="A277" s="1110"/>
      <c r="B277" s="752">
        <v>376.01</v>
      </c>
      <c r="C277" s="752">
        <v>251.45401999999996</v>
      </c>
      <c r="D277" s="748" t="s">
        <v>4447</v>
      </c>
    </row>
    <row r="278" spans="1:4" s="745" customFormat="1" ht="11.25" customHeight="1" x14ac:dyDescent="0.2">
      <c r="A278" s="1110"/>
      <c r="B278" s="752">
        <v>1063</v>
      </c>
      <c r="C278" s="752">
        <v>1063</v>
      </c>
      <c r="D278" s="748" t="s">
        <v>1233</v>
      </c>
    </row>
    <row r="279" spans="1:4" s="745" customFormat="1" ht="11.25" customHeight="1" x14ac:dyDescent="0.2">
      <c r="A279" s="1110"/>
      <c r="B279" s="752">
        <v>85</v>
      </c>
      <c r="C279" s="752">
        <v>85</v>
      </c>
      <c r="D279" s="748" t="s">
        <v>1230</v>
      </c>
    </row>
    <row r="280" spans="1:4" s="745" customFormat="1" ht="11.25" customHeight="1" x14ac:dyDescent="0.2">
      <c r="A280" s="1110"/>
      <c r="B280" s="752">
        <v>69008.320000000007</v>
      </c>
      <c r="C280" s="752">
        <v>68883.343999999997</v>
      </c>
      <c r="D280" s="748" t="s">
        <v>1007</v>
      </c>
    </row>
    <row r="281" spans="1:4" s="745" customFormat="1" ht="11.25" customHeight="1" x14ac:dyDescent="0.2">
      <c r="A281" s="1110"/>
      <c r="B281" s="752">
        <v>8372</v>
      </c>
      <c r="C281" s="752">
        <v>8372</v>
      </c>
      <c r="D281" s="748" t="s">
        <v>1225</v>
      </c>
    </row>
    <row r="282" spans="1:4" s="745" customFormat="1" ht="11.25" customHeight="1" x14ac:dyDescent="0.2">
      <c r="A282" s="1110"/>
      <c r="B282" s="752">
        <v>1135</v>
      </c>
      <c r="C282" s="752">
        <v>1135</v>
      </c>
      <c r="D282" s="748" t="s">
        <v>1226</v>
      </c>
    </row>
    <row r="283" spans="1:4" s="745" customFormat="1" ht="11.25" customHeight="1" x14ac:dyDescent="0.2">
      <c r="A283" s="1111"/>
      <c r="B283" s="753">
        <v>80184.61</v>
      </c>
      <c r="C283" s="753">
        <v>79935.078020000001</v>
      </c>
      <c r="D283" s="749" t="s">
        <v>11</v>
      </c>
    </row>
    <row r="284" spans="1:4" s="745" customFormat="1" ht="21" x14ac:dyDescent="0.2">
      <c r="A284" s="1109" t="s">
        <v>1567</v>
      </c>
      <c r="B284" s="751">
        <v>846.27</v>
      </c>
      <c r="C284" s="751">
        <v>846.26900000000001</v>
      </c>
      <c r="D284" s="747" t="s">
        <v>4548</v>
      </c>
    </row>
    <row r="285" spans="1:4" s="745" customFormat="1" ht="11.25" customHeight="1" x14ac:dyDescent="0.2">
      <c r="A285" s="1110"/>
      <c r="B285" s="752">
        <v>12922.35</v>
      </c>
      <c r="C285" s="752">
        <v>12922.352999999999</v>
      </c>
      <c r="D285" s="748" t="s">
        <v>1007</v>
      </c>
    </row>
    <row r="286" spans="1:4" s="745" customFormat="1" ht="11.25" customHeight="1" x14ac:dyDescent="0.2">
      <c r="A286" s="1110"/>
      <c r="B286" s="752">
        <v>2672</v>
      </c>
      <c r="C286" s="752">
        <v>2672</v>
      </c>
      <c r="D286" s="748" t="s">
        <v>1225</v>
      </c>
    </row>
    <row r="287" spans="1:4" s="745" customFormat="1" ht="11.25" customHeight="1" x14ac:dyDescent="0.2">
      <c r="A287" s="1110"/>
      <c r="B287" s="752">
        <v>400</v>
      </c>
      <c r="C287" s="752">
        <v>400</v>
      </c>
      <c r="D287" s="748" t="s">
        <v>1226</v>
      </c>
    </row>
    <row r="288" spans="1:4" s="745" customFormat="1" ht="11.25" customHeight="1" x14ac:dyDescent="0.2">
      <c r="A288" s="1110"/>
      <c r="B288" s="752">
        <v>16840.620000000003</v>
      </c>
      <c r="C288" s="752">
        <v>16840.621999999999</v>
      </c>
      <c r="D288" s="748" t="s">
        <v>11</v>
      </c>
    </row>
    <row r="289" spans="1:4" s="745" customFormat="1" ht="21" x14ac:dyDescent="0.2">
      <c r="A289" s="1109" t="s">
        <v>1571</v>
      </c>
      <c r="B289" s="751">
        <v>1170.1099999999999</v>
      </c>
      <c r="C289" s="751">
        <v>1170.105</v>
      </c>
      <c r="D289" s="747" t="s">
        <v>4548</v>
      </c>
    </row>
    <row r="290" spans="1:4" s="745" customFormat="1" ht="11.25" customHeight="1" x14ac:dyDescent="0.2">
      <c r="A290" s="1110"/>
      <c r="B290" s="752">
        <v>162</v>
      </c>
      <c r="C290" s="752">
        <v>162</v>
      </c>
      <c r="D290" s="748" t="s">
        <v>4549</v>
      </c>
    </row>
    <row r="291" spans="1:4" s="745" customFormat="1" ht="11.25" customHeight="1" x14ac:dyDescent="0.2">
      <c r="A291" s="1110"/>
      <c r="B291" s="752">
        <v>19548.78</v>
      </c>
      <c r="C291" s="752">
        <v>19548.782999999999</v>
      </c>
      <c r="D291" s="748" t="s">
        <v>1007</v>
      </c>
    </row>
    <row r="292" spans="1:4" s="745" customFormat="1" ht="11.25" customHeight="1" x14ac:dyDescent="0.2">
      <c r="A292" s="1110"/>
      <c r="B292" s="752">
        <v>4586</v>
      </c>
      <c r="C292" s="752">
        <v>4586</v>
      </c>
      <c r="D292" s="748" t="s">
        <v>1225</v>
      </c>
    </row>
    <row r="293" spans="1:4" s="745" customFormat="1" ht="11.25" customHeight="1" x14ac:dyDescent="0.2">
      <c r="A293" s="1110"/>
      <c r="B293" s="752">
        <v>771</v>
      </c>
      <c r="C293" s="752">
        <v>771</v>
      </c>
      <c r="D293" s="748" t="s">
        <v>1226</v>
      </c>
    </row>
    <row r="294" spans="1:4" s="745" customFormat="1" ht="11.25" customHeight="1" x14ac:dyDescent="0.2">
      <c r="A294" s="1110"/>
      <c r="B294" s="752">
        <v>3398.66</v>
      </c>
      <c r="C294" s="752">
        <v>3398.6522999999997</v>
      </c>
      <c r="D294" s="748" t="s">
        <v>2474</v>
      </c>
    </row>
    <row r="295" spans="1:4" s="745" customFormat="1" ht="11.25" customHeight="1" x14ac:dyDescent="0.2">
      <c r="A295" s="1110"/>
      <c r="B295" s="752">
        <v>2000</v>
      </c>
      <c r="C295" s="752">
        <v>2000</v>
      </c>
      <c r="D295" s="748" t="s">
        <v>4550</v>
      </c>
    </row>
    <row r="296" spans="1:4" s="745" customFormat="1" ht="11.25" customHeight="1" x14ac:dyDescent="0.2">
      <c r="A296" s="1111"/>
      <c r="B296" s="753">
        <v>31636.55</v>
      </c>
      <c r="C296" s="753">
        <v>31636.540300000001</v>
      </c>
      <c r="D296" s="749" t="s">
        <v>11</v>
      </c>
    </row>
    <row r="297" spans="1:4" s="745" customFormat="1" ht="21" x14ac:dyDescent="0.2">
      <c r="A297" s="1109" t="s">
        <v>1570</v>
      </c>
      <c r="B297" s="751">
        <v>1447.58</v>
      </c>
      <c r="C297" s="751">
        <v>1447.58</v>
      </c>
      <c r="D297" s="747" t="s">
        <v>4548</v>
      </c>
    </row>
    <row r="298" spans="1:4" s="745" customFormat="1" ht="11.25" customHeight="1" x14ac:dyDescent="0.2">
      <c r="A298" s="1110"/>
      <c r="B298" s="752">
        <v>22616.66</v>
      </c>
      <c r="C298" s="752">
        <v>22616.662</v>
      </c>
      <c r="D298" s="748" t="s">
        <v>1007</v>
      </c>
    </row>
    <row r="299" spans="1:4" s="745" customFormat="1" ht="11.25" customHeight="1" x14ac:dyDescent="0.2">
      <c r="A299" s="1110"/>
      <c r="B299" s="752">
        <v>5187</v>
      </c>
      <c r="C299" s="752">
        <v>5187</v>
      </c>
      <c r="D299" s="748" t="s">
        <v>1225</v>
      </c>
    </row>
    <row r="300" spans="1:4" s="745" customFormat="1" ht="11.25" customHeight="1" x14ac:dyDescent="0.2">
      <c r="A300" s="1110"/>
      <c r="B300" s="752">
        <v>500</v>
      </c>
      <c r="C300" s="752">
        <v>500</v>
      </c>
      <c r="D300" s="748" t="s">
        <v>1226</v>
      </c>
    </row>
    <row r="301" spans="1:4" s="745" customFormat="1" ht="11.25" customHeight="1" x14ac:dyDescent="0.2">
      <c r="A301" s="1111"/>
      <c r="B301" s="753">
        <v>29751.239999999998</v>
      </c>
      <c r="C301" s="753">
        <v>29751.241999999998</v>
      </c>
      <c r="D301" s="749" t="s">
        <v>11</v>
      </c>
    </row>
    <row r="302" spans="1:4" s="745" customFormat="1" ht="11.25" customHeight="1" x14ac:dyDescent="0.2">
      <c r="A302" s="1109" t="s">
        <v>1563</v>
      </c>
      <c r="B302" s="751">
        <v>3750</v>
      </c>
      <c r="C302" s="751">
        <v>3750</v>
      </c>
      <c r="D302" s="747" t="s">
        <v>4551</v>
      </c>
    </row>
    <row r="303" spans="1:4" s="745" customFormat="1" ht="21" x14ac:dyDescent="0.2">
      <c r="A303" s="1110"/>
      <c r="B303" s="752">
        <v>629.37</v>
      </c>
      <c r="C303" s="752">
        <v>629.37300000000005</v>
      </c>
      <c r="D303" s="748" t="s">
        <v>4548</v>
      </c>
    </row>
    <row r="304" spans="1:4" s="745" customFormat="1" ht="11.25" customHeight="1" x14ac:dyDescent="0.2">
      <c r="A304" s="1110"/>
      <c r="B304" s="752">
        <v>11166.98</v>
      </c>
      <c r="C304" s="752">
        <v>11166.977000000001</v>
      </c>
      <c r="D304" s="748" t="s">
        <v>1007</v>
      </c>
    </row>
    <row r="305" spans="1:4" s="745" customFormat="1" ht="11.25" customHeight="1" x14ac:dyDescent="0.2">
      <c r="A305" s="1110"/>
      <c r="B305" s="752">
        <v>2394</v>
      </c>
      <c r="C305" s="752">
        <v>2394</v>
      </c>
      <c r="D305" s="748" t="s">
        <v>1225</v>
      </c>
    </row>
    <row r="306" spans="1:4" s="745" customFormat="1" ht="11.25" customHeight="1" x14ac:dyDescent="0.2">
      <c r="A306" s="1110"/>
      <c r="B306" s="752">
        <v>122</v>
      </c>
      <c r="C306" s="752">
        <v>122</v>
      </c>
      <c r="D306" s="748" t="s">
        <v>1226</v>
      </c>
    </row>
    <row r="307" spans="1:4" s="745" customFormat="1" ht="11.25" customHeight="1" x14ac:dyDescent="0.2">
      <c r="A307" s="1111"/>
      <c r="B307" s="753">
        <v>18062.349999999999</v>
      </c>
      <c r="C307" s="753">
        <v>18062.349999999999</v>
      </c>
      <c r="D307" s="749" t="s">
        <v>11</v>
      </c>
    </row>
    <row r="308" spans="1:4" s="745" customFormat="1" ht="21" x14ac:dyDescent="0.2">
      <c r="A308" s="1109" t="s">
        <v>1572</v>
      </c>
      <c r="B308" s="751">
        <v>859.04</v>
      </c>
      <c r="C308" s="751">
        <v>859.04200000000003</v>
      </c>
      <c r="D308" s="747" t="s">
        <v>4548</v>
      </c>
    </row>
    <row r="309" spans="1:4" s="745" customFormat="1" ht="11.25" customHeight="1" x14ac:dyDescent="0.2">
      <c r="A309" s="1110"/>
      <c r="B309" s="752">
        <v>15</v>
      </c>
      <c r="C309" s="752">
        <v>15</v>
      </c>
      <c r="D309" s="748" t="s">
        <v>1233</v>
      </c>
    </row>
    <row r="310" spans="1:4" s="745" customFormat="1" ht="11.25" customHeight="1" x14ac:dyDescent="0.2">
      <c r="A310" s="1110"/>
      <c r="B310" s="752">
        <v>13347.95</v>
      </c>
      <c r="C310" s="752">
        <v>13347.947</v>
      </c>
      <c r="D310" s="748" t="s">
        <v>1007</v>
      </c>
    </row>
    <row r="311" spans="1:4" s="745" customFormat="1" ht="11.25" customHeight="1" x14ac:dyDescent="0.2">
      <c r="A311" s="1110"/>
      <c r="B311" s="752">
        <v>3885</v>
      </c>
      <c r="C311" s="752">
        <v>3885</v>
      </c>
      <c r="D311" s="748" t="s">
        <v>1225</v>
      </c>
    </row>
    <row r="312" spans="1:4" s="745" customFormat="1" ht="11.25" customHeight="1" x14ac:dyDescent="0.2">
      <c r="A312" s="1110"/>
      <c r="B312" s="752">
        <v>404</v>
      </c>
      <c r="C312" s="752">
        <v>367.077</v>
      </c>
      <c r="D312" s="748" t="s">
        <v>1226</v>
      </c>
    </row>
    <row r="313" spans="1:4" s="745" customFormat="1" ht="11.25" customHeight="1" x14ac:dyDescent="0.2">
      <c r="A313" s="1111"/>
      <c r="B313" s="753">
        <v>18510.990000000002</v>
      </c>
      <c r="C313" s="753">
        <v>18474.066000000003</v>
      </c>
      <c r="D313" s="749" t="s">
        <v>11</v>
      </c>
    </row>
    <row r="314" spans="1:4" s="745" customFormat="1" ht="21" x14ac:dyDescent="0.2">
      <c r="A314" s="1109" t="s">
        <v>1568</v>
      </c>
      <c r="B314" s="751">
        <v>1073.8</v>
      </c>
      <c r="C314" s="751">
        <v>1073.8040000000001</v>
      </c>
      <c r="D314" s="747" t="s">
        <v>4548</v>
      </c>
    </row>
    <row r="315" spans="1:4" s="745" customFormat="1" ht="11.25" customHeight="1" x14ac:dyDescent="0.2">
      <c r="A315" s="1110"/>
      <c r="B315" s="752">
        <v>16515.97</v>
      </c>
      <c r="C315" s="752">
        <v>16515.973999999998</v>
      </c>
      <c r="D315" s="748" t="s">
        <v>1007</v>
      </c>
    </row>
    <row r="316" spans="1:4" s="745" customFormat="1" ht="11.25" customHeight="1" x14ac:dyDescent="0.2">
      <c r="A316" s="1110"/>
      <c r="B316" s="752">
        <v>3966</v>
      </c>
      <c r="C316" s="752">
        <v>3966</v>
      </c>
      <c r="D316" s="748" t="s">
        <v>1225</v>
      </c>
    </row>
    <row r="317" spans="1:4" s="745" customFormat="1" ht="11.25" customHeight="1" x14ac:dyDescent="0.2">
      <c r="A317" s="1110"/>
      <c r="B317" s="752">
        <v>336</v>
      </c>
      <c r="C317" s="752">
        <v>336</v>
      </c>
      <c r="D317" s="748" t="s">
        <v>1226</v>
      </c>
    </row>
    <row r="318" spans="1:4" s="745" customFormat="1" ht="11.25" customHeight="1" x14ac:dyDescent="0.2">
      <c r="A318" s="1110"/>
      <c r="B318" s="752">
        <v>13597.73</v>
      </c>
      <c r="C318" s="752">
        <v>3300.57186</v>
      </c>
      <c r="D318" s="748" t="s">
        <v>2438</v>
      </c>
    </row>
    <row r="319" spans="1:4" s="745" customFormat="1" ht="11.25" customHeight="1" x14ac:dyDescent="0.2">
      <c r="A319" s="1110"/>
      <c r="B319" s="752">
        <v>35489.5</v>
      </c>
      <c r="C319" s="752">
        <v>25192.349859999998</v>
      </c>
      <c r="D319" s="748" t="s">
        <v>11</v>
      </c>
    </row>
    <row r="320" spans="1:4" s="745" customFormat="1" ht="21" x14ac:dyDescent="0.2">
      <c r="A320" s="1109" t="s">
        <v>1565</v>
      </c>
      <c r="B320" s="751">
        <v>830.41</v>
      </c>
      <c r="C320" s="751">
        <v>830.41099999999994</v>
      </c>
      <c r="D320" s="747" t="s">
        <v>4548</v>
      </c>
    </row>
    <row r="321" spans="1:4" s="745" customFormat="1" ht="11.25" customHeight="1" x14ac:dyDescent="0.2">
      <c r="A321" s="1110"/>
      <c r="B321" s="752">
        <v>12989.95</v>
      </c>
      <c r="C321" s="752">
        <v>12989.95</v>
      </c>
      <c r="D321" s="748" t="s">
        <v>1007</v>
      </c>
    </row>
    <row r="322" spans="1:4" s="745" customFormat="1" ht="11.25" customHeight="1" x14ac:dyDescent="0.2">
      <c r="A322" s="1110"/>
      <c r="B322" s="752">
        <v>2622</v>
      </c>
      <c r="C322" s="752">
        <v>2622</v>
      </c>
      <c r="D322" s="748" t="s">
        <v>1225</v>
      </c>
    </row>
    <row r="323" spans="1:4" s="745" customFormat="1" ht="11.25" customHeight="1" x14ac:dyDescent="0.2">
      <c r="A323" s="1110"/>
      <c r="B323" s="752">
        <v>292</v>
      </c>
      <c r="C323" s="752">
        <v>292</v>
      </c>
      <c r="D323" s="748" t="s">
        <v>1226</v>
      </c>
    </row>
    <row r="324" spans="1:4" s="745" customFormat="1" ht="11.25" customHeight="1" x14ac:dyDescent="0.2">
      <c r="A324" s="1111"/>
      <c r="B324" s="753">
        <v>16734.36</v>
      </c>
      <c r="C324" s="753">
        <v>16734.361000000001</v>
      </c>
      <c r="D324" s="749" t="s">
        <v>11</v>
      </c>
    </row>
    <row r="325" spans="1:4" s="745" customFormat="1" ht="21" x14ac:dyDescent="0.2">
      <c r="A325" s="1109" t="s">
        <v>1569</v>
      </c>
      <c r="B325" s="751">
        <v>1109.6099999999999</v>
      </c>
      <c r="C325" s="751">
        <v>1109.6099999999999</v>
      </c>
      <c r="D325" s="747" t="s">
        <v>4548</v>
      </c>
    </row>
    <row r="326" spans="1:4" s="745" customFormat="1" ht="11.25" customHeight="1" x14ac:dyDescent="0.2">
      <c r="A326" s="1110"/>
      <c r="B326" s="752">
        <v>19834.330000000002</v>
      </c>
      <c r="C326" s="752">
        <v>19834.331999999999</v>
      </c>
      <c r="D326" s="748" t="s">
        <v>1007</v>
      </c>
    </row>
    <row r="327" spans="1:4" s="745" customFormat="1" ht="11.25" customHeight="1" x14ac:dyDescent="0.2">
      <c r="A327" s="1110"/>
      <c r="B327" s="752">
        <v>4773</v>
      </c>
      <c r="C327" s="752">
        <v>4773</v>
      </c>
      <c r="D327" s="748" t="s">
        <v>1225</v>
      </c>
    </row>
    <row r="328" spans="1:4" s="745" customFormat="1" ht="11.25" customHeight="1" x14ac:dyDescent="0.2">
      <c r="A328" s="1110"/>
      <c r="B328" s="752">
        <v>264</v>
      </c>
      <c r="C328" s="752">
        <v>264</v>
      </c>
      <c r="D328" s="748" t="s">
        <v>1226</v>
      </c>
    </row>
    <row r="329" spans="1:4" s="745" customFormat="1" ht="11.25" customHeight="1" x14ac:dyDescent="0.2">
      <c r="A329" s="1111"/>
      <c r="B329" s="753">
        <v>25980.940000000002</v>
      </c>
      <c r="C329" s="753">
        <v>25980.941999999999</v>
      </c>
      <c r="D329" s="749" t="s">
        <v>11</v>
      </c>
    </row>
    <row r="330" spans="1:4" s="745" customFormat="1" ht="21" x14ac:dyDescent="0.2">
      <c r="A330" s="1109" t="s">
        <v>1562</v>
      </c>
      <c r="B330" s="751">
        <v>836.76</v>
      </c>
      <c r="C330" s="751">
        <v>836.75599999999997</v>
      </c>
      <c r="D330" s="747" t="s">
        <v>4548</v>
      </c>
    </row>
    <row r="331" spans="1:4" s="745" customFormat="1" ht="11.25" customHeight="1" x14ac:dyDescent="0.2">
      <c r="A331" s="1110"/>
      <c r="B331" s="752">
        <v>12943.12</v>
      </c>
      <c r="C331" s="752">
        <v>12943.124</v>
      </c>
      <c r="D331" s="748" t="s">
        <v>1007</v>
      </c>
    </row>
    <row r="332" spans="1:4" s="745" customFormat="1" ht="11.25" customHeight="1" x14ac:dyDescent="0.2">
      <c r="A332" s="1110"/>
      <c r="B332" s="752">
        <v>3142</v>
      </c>
      <c r="C332" s="752">
        <v>3142</v>
      </c>
      <c r="D332" s="748" t="s">
        <v>1225</v>
      </c>
    </row>
    <row r="333" spans="1:4" s="745" customFormat="1" ht="11.25" customHeight="1" x14ac:dyDescent="0.2">
      <c r="A333" s="1110"/>
      <c r="B333" s="752">
        <v>640</v>
      </c>
      <c r="C333" s="752">
        <v>640</v>
      </c>
      <c r="D333" s="748" t="s">
        <v>1226</v>
      </c>
    </row>
    <row r="334" spans="1:4" s="745" customFormat="1" ht="11.25" customHeight="1" x14ac:dyDescent="0.2">
      <c r="A334" s="1111"/>
      <c r="B334" s="753">
        <v>17561.88</v>
      </c>
      <c r="C334" s="753">
        <v>17561.879999999997</v>
      </c>
      <c r="D334" s="749" t="s">
        <v>11</v>
      </c>
    </row>
    <row r="335" spans="1:4" s="745" customFormat="1" ht="21" x14ac:dyDescent="0.2">
      <c r="A335" s="1109" t="s">
        <v>1483</v>
      </c>
      <c r="B335" s="751">
        <v>1203.45</v>
      </c>
      <c r="C335" s="751">
        <v>1203.4480000000001</v>
      </c>
      <c r="D335" s="747" t="s">
        <v>4548</v>
      </c>
    </row>
    <row r="336" spans="1:4" s="745" customFormat="1" ht="11.25" customHeight="1" x14ac:dyDescent="0.2">
      <c r="A336" s="1110"/>
      <c r="B336" s="752">
        <v>19670.73</v>
      </c>
      <c r="C336" s="752">
        <v>19670.727999999999</v>
      </c>
      <c r="D336" s="748" t="s">
        <v>1007</v>
      </c>
    </row>
    <row r="337" spans="1:4" s="745" customFormat="1" ht="11.25" customHeight="1" x14ac:dyDescent="0.2">
      <c r="A337" s="1110"/>
      <c r="B337" s="752">
        <v>4146</v>
      </c>
      <c r="C337" s="752">
        <v>4146</v>
      </c>
      <c r="D337" s="748" t="s">
        <v>1225</v>
      </c>
    </row>
    <row r="338" spans="1:4" s="745" customFormat="1" ht="11.25" customHeight="1" x14ac:dyDescent="0.2">
      <c r="A338" s="1110"/>
      <c r="B338" s="752">
        <v>950</v>
      </c>
      <c r="C338" s="752">
        <v>950</v>
      </c>
      <c r="D338" s="748" t="s">
        <v>1226</v>
      </c>
    </row>
    <row r="339" spans="1:4" s="745" customFormat="1" ht="11.25" customHeight="1" x14ac:dyDescent="0.2">
      <c r="A339" s="1110"/>
      <c r="B339" s="752">
        <v>175.45</v>
      </c>
      <c r="C339" s="752">
        <v>175.45</v>
      </c>
      <c r="D339" s="748" t="s">
        <v>2439</v>
      </c>
    </row>
    <row r="340" spans="1:4" s="745" customFormat="1" ht="11.25" customHeight="1" x14ac:dyDescent="0.2">
      <c r="A340" s="1111"/>
      <c r="B340" s="753">
        <v>26145.63</v>
      </c>
      <c r="C340" s="753">
        <v>26145.626</v>
      </c>
      <c r="D340" s="749" t="s">
        <v>11</v>
      </c>
    </row>
    <row r="341" spans="1:4" s="745" customFormat="1" ht="21" x14ac:dyDescent="0.2">
      <c r="A341" s="1109" t="s">
        <v>1566</v>
      </c>
      <c r="B341" s="751">
        <v>701.43</v>
      </c>
      <c r="C341" s="751">
        <v>701.42600000000004</v>
      </c>
      <c r="D341" s="747" t="s">
        <v>4548</v>
      </c>
    </row>
    <row r="342" spans="1:4" s="745" customFormat="1" ht="11.25" customHeight="1" x14ac:dyDescent="0.2">
      <c r="A342" s="1110"/>
      <c r="B342" s="752">
        <v>11362.87</v>
      </c>
      <c r="C342" s="752">
        <v>11362.866</v>
      </c>
      <c r="D342" s="748" t="s">
        <v>1007</v>
      </c>
    </row>
    <row r="343" spans="1:4" s="745" customFormat="1" ht="11.25" customHeight="1" x14ac:dyDescent="0.2">
      <c r="A343" s="1110"/>
      <c r="B343" s="752">
        <v>2038</v>
      </c>
      <c r="C343" s="752">
        <v>2038</v>
      </c>
      <c r="D343" s="748" t="s">
        <v>1225</v>
      </c>
    </row>
    <row r="344" spans="1:4" s="745" customFormat="1" ht="11.25" customHeight="1" x14ac:dyDescent="0.2">
      <c r="A344" s="1110"/>
      <c r="B344" s="752">
        <v>232</v>
      </c>
      <c r="C344" s="752">
        <v>232</v>
      </c>
      <c r="D344" s="748" t="s">
        <v>1226</v>
      </c>
    </row>
    <row r="345" spans="1:4" s="745" customFormat="1" ht="11.25" customHeight="1" x14ac:dyDescent="0.2">
      <c r="A345" s="1111"/>
      <c r="B345" s="753">
        <v>14334.300000000001</v>
      </c>
      <c r="C345" s="753">
        <v>14334.291999999999</v>
      </c>
      <c r="D345" s="749" t="s">
        <v>11</v>
      </c>
    </row>
    <row r="346" spans="1:4" s="745" customFormat="1" ht="21" x14ac:dyDescent="0.2">
      <c r="A346" s="1109" t="s">
        <v>1505</v>
      </c>
      <c r="B346" s="751">
        <v>769.35</v>
      </c>
      <c r="C346" s="751">
        <v>769.34900000000005</v>
      </c>
      <c r="D346" s="747" t="s">
        <v>4548</v>
      </c>
    </row>
    <row r="347" spans="1:4" s="745" customFormat="1" ht="11.25" customHeight="1" x14ac:dyDescent="0.2">
      <c r="A347" s="1110"/>
      <c r="B347" s="752">
        <v>16149.19</v>
      </c>
      <c r="C347" s="752">
        <v>16149.191000000001</v>
      </c>
      <c r="D347" s="748" t="s">
        <v>1007</v>
      </c>
    </row>
    <row r="348" spans="1:4" s="745" customFormat="1" ht="11.25" customHeight="1" x14ac:dyDescent="0.2">
      <c r="A348" s="1110"/>
      <c r="B348" s="752">
        <v>3661</v>
      </c>
      <c r="C348" s="752">
        <v>3661</v>
      </c>
      <c r="D348" s="748" t="s">
        <v>1225</v>
      </c>
    </row>
    <row r="349" spans="1:4" s="745" customFormat="1" ht="11.25" customHeight="1" x14ac:dyDescent="0.2">
      <c r="A349" s="1110"/>
      <c r="B349" s="752">
        <v>78</v>
      </c>
      <c r="C349" s="752">
        <v>78</v>
      </c>
      <c r="D349" s="748" t="s">
        <v>1226</v>
      </c>
    </row>
    <row r="350" spans="1:4" s="745" customFormat="1" ht="11.25" customHeight="1" x14ac:dyDescent="0.2">
      <c r="A350" s="1110"/>
      <c r="B350" s="752">
        <v>1500</v>
      </c>
      <c r="C350" s="752">
        <v>1500</v>
      </c>
      <c r="D350" s="748" t="s">
        <v>4552</v>
      </c>
    </row>
    <row r="351" spans="1:4" s="745" customFormat="1" ht="11.25" customHeight="1" x14ac:dyDescent="0.2">
      <c r="A351" s="1111"/>
      <c r="B351" s="753">
        <v>22157.54</v>
      </c>
      <c r="C351" s="753">
        <v>22157.54</v>
      </c>
      <c r="D351" s="749" t="s">
        <v>11</v>
      </c>
    </row>
    <row r="352" spans="1:4" s="745" customFormat="1" ht="21" x14ac:dyDescent="0.2">
      <c r="A352" s="1109" t="s">
        <v>1499</v>
      </c>
      <c r="B352" s="751">
        <v>753.21</v>
      </c>
      <c r="C352" s="751">
        <v>753.20899999999995</v>
      </c>
      <c r="D352" s="747" t="s">
        <v>4548</v>
      </c>
    </row>
    <row r="353" spans="1:4" s="745" customFormat="1" ht="11.25" customHeight="1" x14ac:dyDescent="0.2">
      <c r="A353" s="1110"/>
      <c r="B353" s="752">
        <v>13058.67</v>
      </c>
      <c r="C353" s="752">
        <v>13058.665000000001</v>
      </c>
      <c r="D353" s="748" t="s">
        <v>1007</v>
      </c>
    </row>
    <row r="354" spans="1:4" s="745" customFormat="1" ht="11.25" customHeight="1" x14ac:dyDescent="0.2">
      <c r="A354" s="1110"/>
      <c r="B354" s="752">
        <v>2846</v>
      </c>
      <c r="C354" s="752">
        <v>2846</v>
      </c>
      <c r="D354" s="748" t="s">
        <v>1225</v>
      </c>
    </row>
    <row r="355" spans="1:4" s="745" customFormat="1" ht="11.25" customHeight="1" x14ac:dyDescent="0.2">
      <c r="A355" s="1110"/>
      <c r="B355" s="752">
        <v>301</v>
      </c>
      <c r="C355" s="752">
        <v>301</v>
      </c>
      <c r="D355" s="748" t="s">
        <v>1226</v>
      </c>
    </row>
    <row r="356" spans="1:4" s="745" customFormat="1" ht="11.25" customHeight="1" x14ac:dyDescent="0.2">
      <c r="A356" s="1111"/>
      <c r="B356" s="753">
        <v>16958.88</v>
      </c>
      <c r="C356" s="753">
        <v>16958.874000000003</v>
      </c>
      <c r="D356" s="749" t="s">
        <v>11</v>
      </c>
    </row>
    <row r="357" spans="1:4" s="745" customFormat="1" ht="21" x14ac:dyDescent="0.2">
      <c r="A357" s="1109" t="s">
        <v>2440</v>
      </c>
      <c r="B357" s="751">
        <v>1229.07</v>
      </c>
      <c r="C357" s="751">
        <v>1229.0719999999999</v>
      </c>
      <c r="D357" s="747" t="s">
        <v>4548</v>
      </c>
    </row>
    <row r="358" spans="1:4" s="745" customFormat="1" ht="11.25" customHeight="1" x14ac:dyDescent="0.2">
      <c r="A358" s="1110"/>
      <c r="B358" s="752">
        <v>19632.93</v>
      </c>
      <c r="C358" s="752">
        <v>19632.932000000001</v>
      </c>
      <c r="D358" s="748" t="s">
        <v>1007</v>
      </c>
    </row>
    <row r="359" spans="1:4" s="745" customFormat="1" ht="11.25" customHeight="1" x14ac:dyDescent="0.2">
      <c r="A359" s="1110"/>
      <c r="B359" s="752">
        <v>4843</v>
      </c>
      <c r="C359" s="752">
        <v>4843</v>
      </c>
      <c r="D359" s="748" t="s">
        <v>1225</v>
      </c>
    </row>
    <row r="360" spans="1:4" s="745" customFormat="1" ht="11.25" customHeight="1" x14ac:dyDescent="0.2">
      <c r="A360" s="1110"/>
      <c r="B360" s="752">
        <v>587</v>
      </c>
      <c r="C360" s="752">
        <v>587</v>
      </c>
      <c r="D360" s="748" t="s">
        <v>1226</v>
      </c>
    </row>
    <row r="361" spans="1:4" s="745" customFormat="1" ht="11.25" customHeight="1" x14ac:dyDescent="0.2">
      <c r="A361" s="1110"/>
      <c r="B361" s="752">
        <v>7584.9</v>
      </c>
      <c r="C361" s="752">
        <v>7584.8947099999996</v>
      </c>
      <c r="D361" s="748" t="s">
        <v>2441</v>
      </c>
    </row>
    <row r="362" spans="1:4" s="745" customFormat="1" ht="11.25" customHeight="1" x14ac:dyDescent="0.2">
      <c r="A362" s="1111"/>
      <c r="B362" s="753">
        <v>33876.9</v>
      </c>
      <c r="C362" s="753">
        <v>33876.898710000001</v>
      </c>
      <c r="D362" s="749" t="s">
        <v>11</v>
      </c>
    </row>
    <row r="363" spans="1:4" s="745" customFormat="1" ht="11.25" customHeight="1" x14ac:dyDescent="0.2">
      <c r="A363" s="1109" t="s">
        <v>2442</v>
      </c>
      <c r="B363" s="751">
        <v>55.47</v>
      </c>
      <c r="C363" s="751">
        <v>0</v>
      </c>
      <c r="D363" s="747" t="s">
        <v>973</v>
      </c>
    </row>
    <row r="364" spans="1:4" s="745" customFormat="1" ht="21" x14ac:dyDescent="0.2">
      <c r="A364" s="1110"/>
      <c r="B364" s="752">
        <v>635.5</v>
      </c>
      <c r="C364" s="752">
        <v>635.49800000000005</v>
      </c>
      <c r="D364" s="748" t="s">
        <v>4548</v>
      </c>
    </row>
    <row r="365" spans="1:4" s="745" customFormat="1" ht="11.25" customHeight="1" x14ac:dyDescent="0.2">
      <c r="A365" s="1110"/>
      <c r="B365" s="752">
        <v>511</v>
      </c>
      <c r="C365" s="752">
        <v>511</v>
      </c>
      <c r="D365" s="748" t="s">
        <v>854</v>
      </c>
    </row>
    <row r="366" spans="1:4" s="745" customFormat="1" ht="11.25" customHeight="1" x14ac:dyDescent="0.2">
      <c r="A366" s="1110"/>
      <c r="B366" s="752">
        <v>11525.83</v>
      </c>
      <c r="C366" s="752">
        <v>11525.826999999999</v>
      </c>
      <c r="D366" s="748" t="s">
        <v>1007</v>
      </c>
    </row>
    <row r="367" spans="1:4" s="745" customFormat="1" ht="11.25" customHeight="1" x14ac:dyDescent="0.2">
      <c r="A367" s="1110"/>
      <c r="B367" s="752">
        <v>2787</v>
      </c>
      <c r="C367" s="752">
        <v>2787</v>
      </c>
      <c r="D367" s="748" t="s">
        <v>1225</v>
      </c>
    </row>
    <row r="368" spans="1:4" s="745" customFormat="1" ht="11.25" customHeight="1" x14ac:dyDescent="0.2">
      <c r="A368" s="1110"/>
      <c r="B368" s="752">
        <v>138</v>
      </c>
      <c r="C368" s="752">
        <v>138</v>
      </c>
      <c r="D368" s="748" t="s">
        <v>1226</v>
      </c>
    </row>
    <row r="369" spans="1:4" s="745" customFormat="1" ht="11.25" customHeight="1" x14ac:dyDescent="0.2">
      <c r="A369" s="1110"/>
      <c r="B369" s="752">
        <v>15652.8</v>
      </c>
      <c r="C369" s="752">
        <v>15597.324999999999</v>
      </c>
      <c r="D369" s="748" t="s">
        <v>11</v>
      </c>
    </row>
    <row r="370" spans="1:4" s="745" customFormat="1" ht="11.25" customHeight="1" x14ac:dyDescent="0.2">
      <c r="A370" s="1109" t="s">
        <v>1553</v>
      </c>
      <c r="B370" s="751">
        <v>10384.5</v>
      </c>
      <c r="C370" s="751">
        <v>10384.498000000001</v>
      </c>
      <c r="D370" s="747" t="s">
        <v>1007</v>
      </c>
    </row>
    <row r="371" spans="1:4" s="745" customFormat="1" ht="11.25" customHeight="1" x14ac:dyDescent="0.2">
      <c r="A371" s="1110"/>
      <c r="B371" s="752">
        <v>1797</v>
      </c>
      <c r="C371" s="752">
        <v>1797</v>
      </c>
      <c r="D371" s="748" t="s">
        <v>1225</v>
      </c>
    </row>
    <row r="372" spans="1:4" s="745" customFormat="1" ht="11.25" customHeight="1" x14ac:dyDescent="0.2">
      <c r="A372" s="1110"/>
      <c r="B372" s="752">
        <v>117</v>
      </c>
      <c r="C372" s="752">
        <v>117</v>
      </c>
      <c r="D372" s="748" t="s">
        <v>1226</v>
      </c>
    </row>
    <row r="373" spans="1:4" s="745" customFormat="1" ht="11.25" customHeight="1" x14ac:dyDescent="0.2">
      <c r="A373" s="1111"/>
      <c r="B373" s="753">
        <v>12298.5</v>
      </c>
      <c r="C373" s="753">
        <v>12298.498000000001</v>
      </c>
      <c r="D373" s="749" t="s">
        <v>11</v>
      </c>
    </row>
    <row r="374" spans="1:4" s="745" customFormat="1" ht="11.25" customHeight="1" x14ac:dyDescent="0.2">
      <c r="A374" s="1109" t="s">
        <v>1408</v>
      </c>
      <c r="B374" s="751">
        <v>12.67</v>
      </c>
      <c r="C374" s="751">
        <v>12.664999999999999</v>
      </c>
      <c r="D374" s="747" t="s">
        <v>996</v>
      </c>
    </row>
    <row r="375" spans="1:4" s="745" customFormat="1" ht="21" x14ac:dyDescent="0.2">
      <c r="A375" s="1110"/>
      <c r="B375" s="752">
        <v>159.80000000000001</v>
      </c>
      <c r="C375" s="752">
        <v>159.79499999999999</v>
      </c>
      <c r="D375" s="748" t="s">
        <v>4447</v>
      </c>
    </row>
    <row r="376" spans="1:4" s="745" customFormat="1" ht="11.25" customHeight="1" x14ac:dyDescent="0.2">
      <c r="A376" s="1110"/>
      <c r="B376" s="752">
        <v>199.72</v>
      </c>
      <c r="C376" s="752">
        <v>199.72</v>
      </c>
      <c r="D376" s="748" t="s">
        <v>1233</v>
      </c>
    </row>
    <row r="377" spans="1:4" s="745" customFormat="1" ht="11.25" customHeight="1" x14ac:dyDescent="0.2">
      <c r="A377" s="1110"/>
      <c r="B377" s="752">
        <v>49528.65</v>
      </c>
      <c r="C377" s="752">
        <v>49528.649000000005</v>
      </c>
      <c r="D377" s="748" t="s">
        <v>1007</v>
      </c>
    </row>
    <row r="378" spans="1:4" s="745" customFormat="1" ht="11.25" customHeight="1" x14ac:dyDescent="0.2">
      <c r="A378" s="1110"/>
      <c r="B378" s="752">
        <v>6497</v>
      </c>
      <c r="C378" s="752">
        <v>6497</v>
      </c>
      <c r="D378" s="748" t="s">
        <v>1225</v>
      </c>
    </row>
    <row r="379" spans="1:4" s="745" customFormat="1" ht="11.25" customHeight="1" x14ac:dyDescent="0.2">
      <c r="A379" s="1110"/>
      <c r="B379" s="752">
        <v>3714</v>
      </c>
      <c r="C379" s="752">
        <v>3714</v>
      </c>
      <c r="D379" s="748" t="s">
        <v>1226</v>
      </c>
    </row>
    <row r="380" spans="1:4" s="745" customFormat="1" ht="11.25" customHeight="1" x14ac:dyDescent="0.2">
      <c r="A380" s="1110"/>
      <c r="B380" s="752">
        <v>13200</v>
      </c>
      <c r="C380" s="752">
        <v>13200</v>
      </c>
      <c r="D380" s="748" t="s">
        <v>2443</v>
      </c>
    </row>
    <row r="381" spans="1:4" s="745" customFormat="1" ht="11.25" customHeight="1" x14ac:dyDescent="0.2">
      <c r="A381" s="1111"/>
      <c r="B381" s="753">
        <v>73311.839999999997</v>
      </c>
      <c r="C381" s="753">
        <v>73311.828999999998</v>
      </c>
      <c r="D381" s="749" t="s">
        <v>11</v>
      </c>
    </row>
    <row r="382" spans="1:4" s="745" customFormat="1" ht="11.25" customHeight="1" x14ac:dyDescent="0.2">
      <c r="A382" s="1109" t="s">
        <v>1417</v>
      </c>
      <c r="B382" s="751">
        <v>17</v>
      </c>
      <c r="C382" s="751">
        <v>17</v>
      </c>
      <c r="D382" s="747" t="s">
        <v>996</v>
      </c>
    </row>
    <row r="383" spans="1:4" s="745" customFormat="1" ht="11.25" customHeight="1" x14ac:dyDescent="0.2">
      <c r="A383" s="1110"/>
      <c r="B383" s="752">
        <v>75</v>
      </c>
      <c r="C383" s="752">
        <v>75</v>
      </c>
      <c r="D383" s="748" t="s">
        <v>1257</v>
      </c>
    </row>
    <row r="384" spans="1:4" s="745" customFormat="1" ht="11.25" customHeight="1" x14ac:dyDescent="0.2">
      <c r="A384" s="1110"/>
      <c r="B384" s="752">
        <v>29899.94</v>
      </c>
      <c r="C384" s="752">
        <v>29899.937999999998</v>
      </c>
      <c r="D384" s="748" t="s">
        <v>1007</v>
      </c>
    </row>
    <row r="385" spans="1:4" s="745" customFormat="1" ht="11.25" customHeight="1" x14ac:dyDescent="0.2">
      <c r="A385" s="1110"/>
      <c r="B385" s="752">
        <v>2455</v>
      </c>
      <c r="C385" s="752">
        <v>2455</v>
      </c>
      <c r="D385" s="748" t="s">
        <v>1225</v>
      </c>
    </row>
    <row r="386" spans="1:4" s="745" customFormat="1" ht="11.25" customHeight="1" x14ac:dyDescent="0.2">
      <c r="A386" s="1110"/>
      <c r="B386" s="752">
        <v>1091</v>
      </c>
      <c r="C386" s="752">
        <v>1091</v>
      </c>
      <c r="D386" s="748" t="s">
        <v>1226</v>
      </c>
    </row>
    <row r="387" spans="1:4" s="745" customFormat="1" ht="11.25" customHeight="1" x14ac:dyDescent="0.2">
      <c r="A387" s="1110"/>
      <c r="B387" s="752">
        <v>2500</v>
      </c>
      <c r="C387" s="752">
        <v>2500</v>
      </c>
      <c r="D387" s="748" t="s">
        <v>4553</v>
      </c>
    </row>
    <row r="388" spans="1:4" s="745" customFormat="1" ht="11.25" customHeight="1" x14ac:dyDescent="0.2">
      <c r="A388" s="1111"/>
      <c r="B388" s="753">
        <v>36037.94</v>
      </c>
      <c r="C388" s="753">
        <v>36037.937999999995</v>
      </c>
      <c r="D388" s="749" t="s">
        <v>11</v>
      </c>
    </row>
    <row r="389" spans="1:4" s="745" customFormat="1" ht="11.25" customHeight="1" x14ac:dyDescent="0.2">
      <c r="A389" s="1109" t="s">
        <v>1422</v>
      </c>
      <c r="B389" s="751">
        <v>824</v>
      </c>
      <c r="C389" s="751">
        <v>824</v>
      </c>
      <c r="D389" s="747" t="s">
        <v>1233</v>
      </c>
    </row>
    <row r="390" spans="1:4" s="745" customFormat="1" ht="11.25" customHeight="1" x14ac:dyDescent="0.2">
      <c r="A390" s="1110"/>
      <c r="B390" s="752">
        <v>35558.97</v>
      </c>
      <c r="C390" s="752">
        <v>35558.966</v>
      </c>
      <c r="D390" s="748" t="s">
        <v>1007</v>
      </c>
    </row>
    <row r="391" spans="1:4" s="745" customFormat="1" ht="11.25" customHeight="1" x14ac:dyDescent="0.2">
      <c r="A391" s="1110"/>
      <c r="B391" s="752">
        <v>5108</v>
      </c>
      <c r="C391" s="752">
        <v>5108</v>
      </c>
      <c r="D391" s="748" t="s">
        <v>1225</v>
      </c>
    </row>
    <row r="392" spans="1:4" s="745" customFormat="1" ht="11.25" customHeight="1" x14ac:dyDescent="0.2">
      <c r="A392" s="1110"/>
      <c r="B392" s="752">
        <v>1360</v>
      </c>
      <c r="C392" s="752">
        <v>1360</v>
      </c>
      <c r="D392" s="748" t="s">
        <v>1226</v>
      </c>
    </row>
    <row r="393" spans="1:4" s="745" customFormat="1" ht="11.25" customHeight="1" x14ac:dyDescent="0.2">
      <c r="A393" s="1110"/>
      <c r="B393" s="752">
        <v>42850.97</v>
      </c>
      <c r="C393" s="752">
        <v>42850.966</v>
      </c>
      <c r="D393" s="748" t="s">
        <v>11</v>
      </c>
    </row>
    <row r="394" spans="1:4" s="745" customFormat="1" ht="11.25" customHeight="1" x14ac:dyDescent="0.2">
      <c r="A394" s="1109" t="s">
        <v>1410</v>
      </c>
      <c r="B394" s="751">
        <v>85.51</v>
      </c>
      <c r="C394" s="751">
        <v>85.51</v>
      </c>
      <c r="D394" s="747" t="s">
        <v>996</v>
      </c>
    </row>
    <row r="395" spans="1:4" s="745" customFormat="1" ht="11.25" customHeight="1" x14ac:dyDescent="0.2">
      <c r="A395" s="1110"/>
      <c r="B395" s="752">
        <v>100</v>
      </c>
      <c r="C395" s="752">
        <v>100</v>
      </c>
      <c r="D395" s="748" t="s">
        <v>1257</v>
      </c>
    </row>
    <row r="396" spans="1:4" s="745" customFormat="1" ht="11.25" customHeight="1" x14ac:dyDescent="0.2">
      <c r="A396" s="1110"/>
      <c r="B396" s="752">
        <v>1000</v>
      </c>
      <c r="C396" s="752">
        <v>216.59</v>
      </c>
      <c r="D396" s="748" t="s">
        <v>2445</v>
      </c>
    </row>
    <row r="397" spans="1:4" s="745" customFormat="1" ht="21" x14ac:dyDescent="0.2">
      <c r="A397" s="1110"/>
      <c r="B397" s="752">
        <v>253.8</v>
      </c>
      <c r="C397" s="752">
        <v>253.79599999999999</v>
      </c>
      <c r="D397" s="748" t="s">
        <v>4447</v>
      </c>
    </row>
    <row r="398" spans="1:4" s="745" customFormat="1" ht="11.25" customHeight="1" x14ac:dyDescent="0.2">
      <c r="A398" s="1110"/>
      <c r="B398" s="752">
        <v>243</v>
      </c>
      <c r="C398" s="752">
        <v>243</v>
      </c>
      <c r="D398" s="748" t="s">
        <v>1233</v>
      </c>
    </row>
    <row r="399" spans="1:4" s="745" customFormat="1" ht="11.25" customHeight="1" x14ac:dyDescent="0.2">
      <c r="A399" s="1110"/>
      <c r="B399" s="752">
        <v>59008.69</v>
      </c>
      <c r="C399" s="752">
        <v>59004.55</v>
      </c>
      <c r="D399" s="748" t="s">
        <v>1007</v>
      </c>
    </row>
    <row r="400" spans="1:4" s="745" customFormat="1" ht="11.25" customHeight="1" x14ac:dyDescent="0.2">
      <c r="A400" s="1110"/>
      <c r="B400" s="752">
        <v>6895</v>
      </c>
      <c r="C400" s="752">
        <v>6895</v>
      </c>
      <c r="D400" s="748" t="s">
        <v>1225</v>
      </c>
    </row>
    <row r="401" spans="1:4" s="745" customFormat="1" ht="11.25" customHeight="1" x14ac:dyDescent="0.2">
      <c r="A401" s="1110"/>
      <c r="B401" s="752">
        <v>787</v>
      </c>
      <c r="C401" s="752">
        <v>787</v>
      </c>
      <c r="D401" s="748" t="s">
        <v>1226</v>
      </c>
    </row>
    <row r="402" spans="1:4" s="745" customFormat="1" ht="11.25" customHeight="1" x14ac:dyDescent="0.2">
      <c r="A402" s="1111"/>
      <c r="B402" s="753">
        <v>68373</v>
      </c>
      <c r="C402" s="753">
        <v>67585.445999999996</v>
      </c>
      <c r="D402" s="749" t="s">
        <v>11</v>
      </c>
    </row>
    <row r="403" spans="1:4" s="745" customFormat="1" ht="11.25" customHeight="1" x14ac:dyDescent="0.2">
      <c r="A403" s="1109" t="s">
        <v>1402</v>
      </c>
      <c r="B403" s="751">
        <v>187</v>
      </c>
      <c r="C403" s="751">
        <v>187</v>
      </c>
      <c r="D403" s="747" t="s">
        <v>1233</v>
      </c>
    </row>
    <row r="404" spans="1:4" s="745" customFormat="1" ht="11.25" customHeight="1" x14ac:dyDescent="0.2">
      <c r="A404" s="1110"/>
      <c r="B404" s="752">
        <v>24075.77</v>
      </c>
      <c r="C404" s="752">
        <v>24075.772000000001</v>
      </c>
      <c r="D404" s="748" t="s">
        <v>1007</v>
      </c>
    </row>
    <row r="405" spans="1:4" s="745" customFormat="1" ht="11.25" customHeight="1" x14ac:dyDescent="0.2">
      <c r="A405" s="1110"/>
      <c r="B405" s="752">
        <v>2457</v>
      </c>
      <c r="C405" s="752">
        <v>2457</v>
      </c>
      <c r="D405" s="748" t="s">
        <v>1225</v>
      </c>
    </row>
    <row r="406" spans="1:4" s="745" customFormat="1" ht="11.25" customHeight="1" x14ac:dyDescent="0.2">
      <c r="A406" s="1110"/>
      <c r="B406" s="752">
        <v>311</v>
      </c>
      <c r="C406" s="752">
        <v>311</v>
      </c>
      <c r="D406" s="748" t="s">
        <v>1226</v>
      </c>
    </row>
    <row r="407" spans="1:4" s="745" customFormat="1" ht="11.25" customHeight="1" x14ac:dyDescent="0.2">
      <c r="A407" s="1111"/>
      <c r="B407" s="753">
        <v>27030.77</v>
      </c>
      <c r="C407" s="753">
        <v>27030.772000000001</v>
      </c>
      <c r="D407" s="749" t="s">
        <v>11</v>
      </c>
    </row>
    <row r="408" spans="1:4" s="745" customFormat="1" ht="11.25" customHeight="1" x14ac:dyDescent="0.2">
      <c r="A408" s="1109" t="s">
        <v>1395</v>
      </c>
      <c r="B408" s="751">
        <v>12.75</v>
      </c>
      <c r="C408" s="751">
        <v>12.75</v>
      </c>
      <c r="D408" s="747" t="s">
        <v>996</v>
      </c>
    </row>
    <row r="409" spans="1:4" s="745" customFormat="1" ht="11.25" customHeight="1" x14ac:dyDescent="0.2">
      <c r="A409" s="1110"/>
      <c r="B409" s="752">
        <v>75</v>
      </c>
      <c r="C409" s="752">
        <v>75</v>
      </c>
      <c r="D409" s="748" t="s">
        <v>1257</v>
      </c>
    </row>
    <row r="410" spans="1:4" s="745" customFormat="1" ht="11.25" customHeight="1" x14ac:dyDescent="0.2">
      <c r="A410" s="1110"/>
      <c r="B410" s="752">
        <v>1372.44</v>
      </c>
      <c r="C410" s="752">
        <v>1372.44</v>
      </c>
      <c r="D410" s="748" t="s">
        <v>1233</v>
      </c>
    </row>
    <row r="411" spans="1:4" s="745" customFormat="1" ht="11.25" customHeight="1" x14ac:dyDescent="0.2">
      <c r="A411" s="1110"/>
      <c r="B411" s="752">
        <v>38419.64</v>
      </c>
      <c r="C411" s="752">
        <v>38419.64</v>
      </c>
      <c r="D411" s="748" t="s">
        <v>1007</v>
      </c>
    </row>
    <row r="412" spans="1:4" s="745" customFormat="1" ht="11.25" customHeight="1" x14ac:dyDescent="0.2">
      <c r="A412" s="1110"/>
      <c r="B412" s="752">
        <v>3105</v>
      </c>
      <c r="C412" s="752">
        <v>3105</v>
      </c>
      <c r="D412" s="748" t="s">
        <v>1225</v>
      </c>
    </row>
    <row r="413" spans="1:4" s="745" customFormat="1" ht="11.25" customHeight="1" x14ac:dyDescent="0.2">
      <c r="A413" s="1110"/>
      <c r="B413" s="752">
        <v>553</v>
      </c>
      <c r="C413" s="752">
        <v>553</v>
      </c>
      <c r="D413" s="748" t="s">
        <v>1226</v>
      </c>
    </row>
    <row r="414" spans="1:4" s="745" customFormat="1" ht="11.25" customHeight="1" x14ac:dyDescent="0.2">
      <c r="A414" s="1110"/>
      <c r="B414" s="752">
        <v>1300</v>
      </c>
      <c r="C414" s="752">
        <v>1300</v>
      </c>
      <c r="D414" s="748" t="s">
        <v>2444</v>
      </c>
    </row>
    <row r="415" spans="1:4" s="745" customFormat="1" ht="11.25" customHeight="1" x14ac:dyDescent="0.2">
      <c r="A415" s="1110"/>
      <c r="B415" s="752">
        <v>1250.6199999999999</v>
      </c>
      <c r="C415" s="752">
        <v>1250.616</v>
      </c>
      <c r="D415" s="748" t="s">
        <v>1266</v>
      </c>
    </row>
    <row r="416" spans="1:4" s="745" customFormat="1" ht="21" x14ac:dyDescent="0.2">
      <c r="A416" s="1110"/>
      <c r="B416" s="752">
        <v>254</v>
      </c>
      <c r="C416" s="752">
        <v>254</v>
      </c>
      <c r="D416" s="748" t="s">
        <v>4001</v>
      </c>
    </row>
    <row r="417" spans="1:4" s="745" customFormat="1" ht="11.25" customHeight="1" x14ac:dyDescent="0.2">
      <c r="A417" s="1110"/>
      <c r="B417" s="752">
        <v>104.66</v>
      </c>
      <c r="C417" s="752">
        <v>104.664</v>
      </c>
      <c r="D417" s="748" t="s">
        <v>2446</v>
      </c>
    </row>
    <row r="418" spans="1:4" s="745" customFormat="1" ht="11.25" customHeight="1" x14ac:dyDescent="0.2">
      <c r="A418" s="1110"/>
      <c r="B418" s="752">
        <v>440.2</v>
      </c>
      <c r="C418" s="752">
        <v>440.2</v>
      </c>
      <c r="D418" s="748" t="s">
        <v>1227</v>
      </c>
    </row>
    <row r="419" spans="1:4" s="745" customFormat="1" ht="11.25" customHeight="1" x14ac:dyDescent="0.2">
      <c r="A419" s="1110"/>
      <c r="B419" s="752">
        <v>46887.31</v>
      </c>
      <c r="C419" s="752">
        <v>46887.31</v>
      </c>
      <c r="D419" s="748" t="s">
        <v>11</v>
      </c>
    </row>
    <row r="420" spans="1:4" s="745" customFormat="1" ht="11.25" customHeight="1" x14ac:dyDescent="0.2">
      <c r="A420" s="1109" t="s">
        <v>1403</v>
      </c>
      <c r="B420" s="751">
        <v>12.75</v>
      </c>
      <c r="C420" s="751">
        <v>12.75</v>
      </c>
      <c r="D420" s="747" t="s">
        <v>996</v>
      </c>
    </row>
    <row r="421" spans="1:4" s="745" customFormat="1" ht="11.25" customHeight="1" x14ac:dyDescent="0.2">
      <c r="A421" s="1110"/>
      <c r="B421" s="752">
        <v>4267.58</v>
      </c>
      <c r="C421" s="752">
        <v>4267.5781300000008</v>
      </c>
      <c r="D421" s="748" t="s">
        <v>1267</v>
      </c>
    </row>
    <row r="422" spans="1:4" s="745" customFormat="1" ht="11.25" customHeight="1" x14ac:dyDescent="0.2">
      <c r="A422" s="1110"/>
      <c r="B422" s="752">
        <v>2592.75</v>
      </c>
      <c r="C422" s="752">
        <v>2592.7457800000002</v>
      </c>
      <c r="D422" s="748" t="s">
        <v>2447</v>
      </c>
    </row>
    <row r="423" spans="1:4" s="745" customFormat="1" ht="21" x14ac:dyDescent="0.2">
      <c r="A423" s="1110"/>
      <c r="B423" s="752">
        <v>56.4</v>
      </c>
      <c r="C423" s="752">
        <v>56.398000000000003</v>
      </c>
      <c r="D423" s="748" t="s">
        <v>4447</v>
      </c>
    </row>
    <row r="424" spans="1:4" s="745" customFormat="1" ht="11.25" customHeight="1" x14ac:dyDescent="0.2">
      <c r="A424" s="1110"/>
      <c r="B424" s="752">
        <v>243.42000000000002</v>
      </c>
      <c r="C424" s="752">
        <v>243.42000000000002</v>
      </c>
      <c r="D424" s="748" t="s">
        <v>1233</v>
      </c>
    </row>
    <row r="425" spans="1:4" s="745" customFormat="1" ht="11.25" customHeight="1" x14ac:dyDescent="0.2">
      <c r="A425" s="1110"/>
      <c r="B425" s="752">
        <v>28750.86</v>
      </c>
      <c r="C425" s="752">
        <v>28750.86</v>
      </c>
      <c r="D425" s="748" t="s">
        <v>1007</v>
      </c>
    </row>
    <row r="426" spans="1:4" s="745" customFormat="1" ht="11.25" customHeight="1" x14ac:dyDescent="0.2">
      <c r="A426" s="1110"/>
      <c r="B426" s="752">
        <v>3630</v>
      </c>
      <c r="C426" s="752">
        <v>3630</v>
      </c>
      <c r="D426" s="748" t="s">
        <v>1225</v>
      </c>
    </row>
    <row r="427" spans="1:4" s="745" customFormat="1" ht="11.25" customHeight="1" x14ac:dyDescent="0.2">
      <c r="A427" s="1110"/>
      <c r="B427" s="752">
        <v>1754</v>
      </c>
      <c r="C427" s="752">
        <v>1754</v>
      </c>
      <c r="D427" s="748" t="s">
        <v>1226</v>
      </c>
    </row>
    <row r="428" spans="1:4" s="745" customFormat="1" ht="11.25" customHeight="1" x14ac:dyDescent="0.2">
      <c r="A428" s="1110"/>
      <c r="B428" s="752">
        <v>7134.46</v>
      </c>
      <c r="C428" s="752">
        <v>3508.1137799999997</v>
      </c>
      <c r="D428" s="748" t="s">
        <v>2448</v>
      </c>
    </row>
    <row r="429" spans="1:4" s="745" customFormat="1" ht="11.25" customHeight="1" x14ac:dyDescent="0.2">
      <c r="A429" s="1110"/>
      <c r="B429" s="752">
        <v>600</v>
      </c>
      <c r="C429" s="752">
        <v>287.98</v>
      </c>
      <c r="D429" s="748" t="s">
        <v>4554</v>
      </c>
    </row>
    <row r="430" spans="1:4" s="745" customFormat="1" ht="11.25" customHeight="1" x14ac:dyDescent="0.2">
      <c r="A430" s="1111"/>
      <c r="B430" s="753">
        <v>49042.22</v>
      </c>
      <c r="C430" s="753">
        <v>45103.845690000002</v>
      </c>
      <c r="D430" s="749" t="s">
        <v>11</v>
      </c>
    </row>
    <row r="431" spans="1:4" s="745" customFormat="1" ht="11.25" customHeight="1" x14ac:dyDescent="0.2">
      <c r="A431" s="1109" t="s">
        <v>2449</v>
      </c>
      <c r="B431" s="751">
        <v>8.5</v>
      </c>
      <c r="C431" s="751">
        <v>8.5</v>
      </c>
      <c r="D431" s="747" t="s">
        <v>996</v>
      </c>
    </row>
    <row r="432" spans="1:4" s="745" customFormat="1" ht="11.25" customHeight="1" x14ac:dyDescent="0.2">
      <c r="A432" s="1110"/>
      <c r="B432" s="752">
        <v>75</v>
      </c>
      <c r="C432" s="752">
        <v>75</v>
      </c>
      <c r="D432" s="748" t="s">
        <v>1257</v>
      </c>
    </row>
    <row r="433" spans="1:4" s="745" customFormat="1" ht="11.25" customHeight="1" x14ac:dyDescent="0.2">
      <c r="A433" s="1110"/>
      <c r="B433" s="752">
        <v>42.46</v>
      </c>
      <c r="C433" s="752">
        <v>42.46</v>
      </c>
      <c r="D433" s="748" t="s">
        <v>1233</v>
      </c>
    </row>
    <row r="434" spans="1:4" s="745" customFormat="1" ht="11.25" customHeight="1" x14ac:dyDescent="0.2">
      <c r="A434" s="1110"/>
      <c r="B434" s="752">
        <v>22006.670000000002</v>
      </c>
      <c r="C434" s="752">
        <v>22006.670000000002</v>
      </c>
      <c r="D434" s="748" t="s">
        <v>1007</v>
      </c>
    </row>
    <row r="435" spans="1:4" s="745" customFormat="1" ht="11.25" customHeight="1" x14ac:dyDescent="0.2">
      <c r="A435" s="1110"/>
      <c r="B435" s="752">
        <v>2520</v>
      </c>
      <c r="C435" s="752">
        <v>2520</v>
      </c>
      <c r="D435" s="748" t="s">
        <v>1225</v>
      </c>
    </row>
    <row r="436" spans="1:4" s="745" customFormat="1" ht="11.25" customHeight="1" x14ac:dyDescent="0.2">
      <c r="A436" s="1110"/>
      <c r="B436" s="752">
        <v>253</v>
      </c>
      <c r="C436" s="752">
        <v>253</v>
      </c>
      <c r="D436" s="748" t="s">
        <v>1226</v>
      </c>
    </row>
    <row r="437" spans="1:4" s="745" customFormat="1" ht="11.25" customHeight="1" x14ac:dyDescent="0.2">
      <c r="A437" s="1111"/>
      <c r="B437" s="753">
        <v>24905.63</v>
      </c>
      <c r="C437" s="753">
        <v>24905.63</v>
      </c>
      <c r="D437" s="749" t="s">
        <v>11</v>
      </c>
    </row>
    <row r="438" spans="1:4" s="745" customFormat="1" ht="11.25" customHeight="1" x14ac:dyDescent="0.2">
      <c r="A438" s="1109" t="s">
        <v>1409</v>
      </c>
      <c r="B438" s="751">
        <v>74</v>
      </c>
      <c r="C438" s="751">
        <v>74</v>
      </c>
      <c r="D438" s="747" t="s">
        <v>1231</v>
      </c>
    </row>
    <row r="439" spans="1:4" s="745" customFormat="1" ht="11.25" customHeight="1" x14ac:dyDescent="0.2">
      <c r="A439" s="1110"/>
      <c r="B439" s="752">
        <v>106.34</v>
      </c>
      <c r="C439" s="752">
        <v>106.33499999999999</v>
      </c>
      <c r="D439" s="748" t="s">
        <v>996</v>
      </c>
    </row>
    <row r="440" spans="1:4" s="745" customFormat="1" ht="11.25" customHeight="1" x14ac:dyDescent="0.2">
      <c r="A440" s="1110"/>
      <c r="B440" s="752">
        <v>75</v>
      </c>
      <c r="C440" s="752">
        <v>75</v>
      </c>
      <c r="D440" s="748" t="s">
        <v>1257</v>
      </c>
    </row>
    <row r="441" spans="1:4" s="745" customFormat="1" ht="21" x14ac:dyDescent="0.2">
      <c r="A441" s="1110"/>
      <c r="B441" s="752">
        <v>65.790000000000006</v>
      </c>
      <c r="C441" s="752">
        <v>65.793000000000006</v>
      </c>
      <c r="D441" s="748" t="s">
        <v>4447</v>
      </c>
    </row>
    <row r="442" spans="1:4" s="745" customFormat="1" ht="11.25" customHeight="1" x14ac:dyDescent="0.2">
      <c r="A442" s="1110"/>
      <c r="B442" s="752">
        <v>280</v>
      </c>
      <c r="C442" s="752">
        <v>280</v>
      </c>
      <c r="D442" s="748" t="s">
        <v>876</v>
      </c>
    </row>
    <row r="443" spans="1:4" s="745" customFormat="1" ht="11.25" customHeight="1" x14ac:dyDescent="0.2">
      <c r="A443" s="1110"/>
      <c r="B443" s="752">
        <v>210.16</v>
      </c>
      <c r="C443" s="752">
        <v>210.16</v>
      </c>
      <c r="D443" s="748" t="s">
        <v>1233</v>
      </c>
    </row>
    <row r="444" spans="1:4" s="745" customFormat="1" ht="11.25" customHeight="1" x14ac:dyDescent="0.2">
      <c r="A444" s="1110"/>
      <c r="B444" s="752">
        <v>29354.76</v>
      </c>
      <c r="C444" s="752">
        <v>29354.757999999998</v>
      </c>
      <c r="D444" s="748" t="s">
        <v>1007</v>
      </c>
    </row>
    <row r="445" spans="1:4" s="745" customFormat="1" ht="11.25" customHeight="1" x14ac:dyDescent="0.2">
      <c r="A445" s="1110"/>
      <c r="B445" s="752">
        <v>3223</v>
      </c>
      <c r="C445" s="752">
        <v>3223</v>
      </c>
      <c r="D445" s="748" t="s">
        <v>1225</v>
      </c>
    </row>
    <row r="446" spans="1:4" s="745" customFormat="1" ht="11.25" customHeight="1" x14ac:dyDescent="0.2">
      <c r="A446" s="1110"/>
      <c r="B446" s="752">
        <v>1029</v>
      </c>
      <c r="C446" s="752">
        <v>1029</v>
      </c>
      <c r="D446" s="748" t="s">
        <v>1226</v>
      </c>
    </row>
    <row r="447" spans="1:4" s="745" customFormat="1" ht="11.25" customHeight="1" x14ac:dyDescent="0.2">
      <c r="A447" s="1110"/>
      <c r="B447" s="752">
        <v>4000</v>
      </c>
      <c r="C447" s="752">
        <v>0</v>
      </c>
      <c r="D447" s="748" t="s">
        <v>4555</v>
      </c>
    </row>
    <row r="448" spans="1:4" s="745" customFormat="1" ht="11.25" customHeight="1" x14ac:dyDescent="0.2">
      <c r="A448" s="1110"/>
      <c r="B448" s="752">
        <v>1135.22</v>
      </c>
      <c r="C448" s="752">
        <v>1135.22</v>
      </c>
      <c r="D448" s="748" t="s">
        <v>1266</v>
      </c>
    </row>
    <row r="449" spans="1:4" s="745" customFormat="1" ht="11.25" customHeight="1" x14ac:dyDescent="0.2">
      <c r="A449" s="1110"/>
      <c r="B449" s="752">
        <v>367</v>
      </c>
      <c r="C449" s="752">
        <v>367</v>
      </c>
      <c r="D449" s="748" t="s">
        <v>1227</v>
      </c>
    </row>
    <row r="450" spans="1:4" s="745" customFormat="1" ht="11.25" customHeight="1" x14ac:dyDescent="0.2">
      <c r="A450" s="1110"/>
      <c r="B450" s="752">
        <v>742.73</v>
      </c>
      <c r="C450" s="752">
        <v>742.72334000000001</v>
      </c>
      <c r="D450" s="748" t="s">
        <v>856</v>
      </c>
    </row>
    <row r="451" spans="1:4" s="745" customFormat="1" ht="11.25" customHeight="1" x14ac:dyDescent="0.2">
      <c r="A451" s="1111"/>
      <c r="B451" s="753">
        <v>40663.000000000007</v>
      </c>
      <c r="C451" s="753">
        <v>36662.98934</v>
      </c>
      <c r="D451" s="749" t="s">
        <v>11</v>
      </c>
    </row>
    <row r="452" spans="1:4" s="745" customFormat="1" ht="11.25" customHeight="1" x14ac:dyDescent="0.2">
      <c r="A452" s="1109" t="s">
        <v>1397</v>
      </c>
      <c r="B452" s="751">
        <v>97.75</v>
      </c>
      <c r="C452" s="751">
        <v>97.75</v>
      </c>
      <c r="D452" s="747" t="s">
        <v>996</v>
      </c>
    </row>
    <row r="453" spans="1:4" s="745" customFormat="1" ht="11.25" customHeight="1" x14ac:dyDescent="0.2">
      <c r="A453" s="1110"/>
      <c r="B453" s="752">
        <v>6500</v>
      </c>
      <c r="C453" s="752">
        <v>133.15</v>
      </c>
      <c r="D453" s="748" t="s">
        <v>4556</v>
      </c>
    </row>
    <row r="454" spans="1:4" s="745" customFormat="1" ht="21" x14ac:dyDescent="0.2">
      <c r="A454" s="1110"/>
      <c r="B454" s="752">
        <v>103.4</v>
      </c>
      <c r="C454" s="752">
        <v>103.398</v>
      </c>
      <c r="D454" s="748" t="s">
        <v>4447</v>
      </c>
    </row>
    <row r="455" spans="1:4" s="745" customFormat="1" ht="11.25" customHeight="1" x14ac:dyDescent="0.2">
      <c r="A455" s="1110"/>
      <c r="B455" s="752">
        <v>234.2</v>
      </c>
      <c r="C455" s="752">
        <v>234.2</v>
      </c>
      <c r="D455" s="748" t="s">
        <v>1233</v>
      </c>
    </row>
    <row r="456" spans="1:4" s="745" customFormat="1" ht="11.25" customHeight="1" x14ac:dyDescent="0.2">
      <c r="A456" s="1110"/>
      <c r="B456" s="752">
        <v>43627.3</v>
      </c>
      <c r="C456" s="752">
        <v>43627.293000000005</v>
      </c>
      <c r="D456" s="748" t="s">
        <v>1007</v>
      </c>
    </row>
    <row r="457" spans="1:4" s="745" customFormat="1" ht="11.25" customHeight="1" x14ac:dyDescent="0.2">
      <c r="A457" s="1110"/>
      <c r="B457" s="752">
        <v>2510</v>
      </c>
      <c r="C457" s="752">
        <v>2510</v>
      </c>
      <c r="D457" s="748" t="s">
        <v>1225</v>
      </c>
    </row>
    <row r="458" spans="1:4" s="745" customFormat="1" ht="11.25" customHeight="1" x14ac:dyDescent="0.2">
      <c r="A458" s="1110"/>
      <c r="B458" s="752">
        <v>975</v>
      </c>
      <c r="C458" s="752">
        <v>975</v>
      </c>
      <c r="D458" s="748" t="s">
        <v>1226</v>
      </c>
    </row>
    <row r="459" spans="1:4" s="745" customFormat="1" ht="11.25" customHeight="1" x14ac:dyDescent="0.2">
      <c r="A459" s="1110"/>
      <c r="B459" s="752">
        <v>1000</v>
      </c>
      <c r="C459" s="752">
        <v>1000</v>
      </c>
      <c r="D459" s="748" t="s">
        <v>2439</v>
      </c>
    </row>
    <row r="460" spans="1:4" s="745" customFormat="1" ht="11.25" customHeight="1" x14ac:dyDescent="0.2">
      <c r="A460" s="1111"/>
      <c r="B460" s="753">
        <v>55047.65</v>
      </c>
      <c r="C460" s="753">
        <v>48680.791000000005</v>
      </c>
      <c r="D460" s="749" t="s">
        <v>11</v>
      </c>
    </row>
    <row r="461" spans="1:4" s="745" customFormat="1" ht="11.25" customHeight="1" x14ac:dyDescent="0.2">
      <c r="A461" s="1109" t="s">
        <v>1416</v>
      </c>
      <c r="B461" s="751">
        <v>157.16999999999999</v>
      </c>
      <c r="C461" s="751">
        <v>157.16499999999999</v>
      </c>
      <c r="D461" s="747" t="s">
        <v>996</v>
      </c>
    </row>
    <row r="462" spans="1:4" s="745" customFormat="1" ht="11.25" customHeight="1" x14ac:dyDescent="0.2">
      <c r="A462" s="1110"/>
      <c r="B462" s="752">
        <v>90</v>
      </c>
      <c r="C462" s="752">
        <v>90</v>
      </c>
      <c r="D462" s="748" t="s">
        <v>1233</v>
      </c>
    </row>
    <row r="463" spans="1:4" s="745" customFormat="1" ht="11.25" customHeight="1" x14ac:dyDescent="0.2">
      <c r="A463" s="1110"/>
      <c r="B463" s="752">
        <v>37272.649999999994</v>
      </c>
      <c r="C463" s="752">
        <v>37272.640999999996</v>
      </c>
      <c r="D463" s="748" t="s">
        <v>1007</v>
      </c>
    </row>
    <row r="464" spans="1:4" s="745" customFormat="1" ht="11.25" customHeight="1" x14ac:dyDescent="0.2">
      <c r="A464" s="1110"/>
      <c r="B464" s="752">
        <v>3228</v>
      </c>
      <c r="C464" s="752">
        <v>3228</v>
      </c>
      <c r="D464" s="748" t="s">
        <v>1225</v>
      </c>
    </row>
    <row r="465" spans="1:4" s="745" customFormat="1" ht="11.25" customHeight="1" x14ac:dyDescent="0.2">
      <c r="A465" s="1110"/>
      <c r="B465" s="752">
        <v>1159</v>
      </c>
      <c r="C465" s="752">
        <v>1159</v>
      </c>
      <c r="D465" s="748" t="s">
        <v>1226</v>
      </c>
    </row>
    <row r="466" spans="1:4" s="745" customFormat="1" ht="11.25" customHeight="1" x14ac:dyDescent="0.2">
      <c r="A466" s="1110"/>
      <c r="B466" s="752">
        <v>3964.39</v>
      </c>
      <c r="C466" s="752">
        <v>3964.3863900000001</v>
      </c>
      <c r="D466" s="748" t="s">
        <v>4557</v>
      </c>
    </row>
    <row r="467" spans="1:4" s="745" customFormat="1" ht="11.25" customHeight="1" x14ac:dyDescent="0.2">
      <c r="A467" s="1110"/>
      <c r="B467" s="752">
        <v>276</v>
      </c>
      <c r="C467" s="752">
        <v>276</v>
      </c>
      <c r="D467" s="748" t="s">
        <v>852</v>
      </c>
    </row>
    <row r="468" spans="1:4" s="745" customFormat="1" ht="11.25" customHeight="1" x14ac:dyDescent="0.2">
      <c r="A468" s="1110"/>
      <c r="B468" s="752">
        <v>85.8</v>
      </c>
      <c r="C468" s="752">
        <v>85.8</v>
      </c>
      <c r="D468" s="748" t="s">
        <v>4558</v>
      </c>
    </row>
    <row r="469" spans="1:4" s="745" customFormat="1" ht="11.25" customHeight="1" x14ac:dyDescent="0.2">
      <c r="A469" s="1111"/>
      <c r="B469" s="753">
        <v>46233.009999999995</v>
      </c>
      <c r="C469" s="753">
        <v>46232.992389999999</v>
      </c>
      <c r="D469" s="749" t="s">
        <v>11</v>
      </c>
    </row>
    <row r="470" spans="1:4" s="745" customFormat="1" ht="11.25" customHeight="1" x14ac:dyDescent="0.2">
      <c r="A470" s="1109" t="s">
        <v>1418</v>
      </c>
      <c r="B470" s="751">
        <v>4.25</v>
      </c>
      <c r="C470" s="751">
        <v>4.25</v>
      </c>
      <c r="D470" s="747" t="s">
        <v>996</v>
      </c>
    </row>
    <row r="471" spans="1:4" s="745" customFormat="1" ht="11.25" customHeight="1" x14ac:dyDescent="0.2">
      <c r="A471" s="1110"/>
      <c r="B471" s="752">
        <v>60</v>
      </c>
      <c r="C471" s="752">
        <v>60</v>
      </c>
      <c r="D471" s="748" t="s">
        <v>1257</v>
      </c>
    </row>
    <row r="472" spans="1:4" s="745" customFormat="1" ht="21" x14ac:dyDescent="0.2">
      <c r="A472" s="1110"/>
      <c r="B472" s="752">
        <v>14.69</v>
      </c>
      <c r="C472" s="752">
        <v>7.33</v>
      </c>
      <c r="D472" s="748" t="s">
        <v>4447</v>
      </c>
    </row>
    <row r="473" spans="1:4" s="745" customFormat="1" ht="11.25" customHeight="1" x14ac:dyDescent="0.2">
      <c r="A473" s="1110"/>
      <c r="B473" s="752">
        <v>180</v>
      </c>
      <c r="C473" s="752">
        <v>180</v>
      </c>
      <c r="D473" s="748" t="s">
        <v>1233</v>
      </c>
    </row>
    <row r="474" spans="1:4" s="745" customFormat="1" ht="11.25" customHeight="1" x14ac:dyDescent="0.2">
      <c r="A474" s="1110"/>
      <c r="B474" s="752">
        <v>22091.56</v>
      </c>
      <c r="C474" s="752">
        <v>22091.562999999998</v>
      </c>
      <c r="D474" s="748" t="s">
        <v>1007</v>
      </c>
    </row>
    <row r="475" spans="1:4" s="745" customFormat="1" ht="11.25" customHeight="1" x14ac:dyDescent="0.2">
      <c r="A475" s="1110"/>
      <c r="B475" s="752">
        <v>2542</v>
      </c>
      <c r="C475" s="752">
        <v>2542</v>
      </c>
      <c r="D475" s="748" t="s">
        <v>1225</v>
      </c>
    </row>
    <row r="476" spans="1:4" s="745" customFormat="1" ht="11.25" customHeight="1" x14ac:dyDescent="0.2">
      <c r="A476" s="1110"/>
      <c r="B476" s="752">
        <v>648</v>
      </c>
      <c r="C476" s="752">
        <v>648</v>
      </c>
      <c r="D476" s="748" t="s">
        <v>1226</v>
      </c>
    </row>
    <row r="477" spans="1:4" s="745" customFormat="1" ht="11.25" customHeight="1" x14ac:dyDescent="0.2">
      <c r="A477" s="1110"/>
      <c r="B477" s="752">
        <v>1116.58</v>
      </c>
      <c r="C477" s="752">
        <v>1116.575</v>
      </c>
      <c r="D477" s="748" t="s">
        <v>1266</v>
      </c>
    </row>
    <row r="478" spans="1:4" s="745" customFormat="1" ht="11.25" customHeight="1" x14ac:dyDescent="0.2">
      <c r="A478" s="1111"/>
      <c r="B478" s="753">
        <v>26657.08</v>
      </c>
      <c r="C478" s="753">
        <v>26649.717999999997</v>
      </c>
      <c r="D478" s="749" t="s">
        <v>11</v>
      </c>
    </row>
    <row r="479" spans="1:4" s="745" customFormat="1" ht="11.25" customHeight="1" x14ac:dyDescent="0.2">
      <c r="A479" s="1109" t="s">
        <v>1405</v>
      </c>
      <c r="B479" s="751">
        <v>59.5</v>
      </c>
      <c r="C479" s="751">
        <v>59.5</v>
      </c>
      <c r="D479" s="747" t="s">
        <v>996</v>
      </c>
    </row>
    <row r="480" spans="1:4" s="745" customFormat="1" ht="11.25" customHeight="1" x14ac:dyDescent="0.2">
      <c r="A480" s="1110"/>
      <c r="B480" s="752">
        <v>45</v>
      </c>
      <c r="C480" s="752">
        <v>45</v>
      </c>
      <c r="D480" s="748" t="s">
        <v>1257</v>
      </c>
    </row>
    <row r="481" spans="1:4" s="745" customFormat="1" ht="11.25" customHeight="1" x14ac:dyDescent="0.2">
      <c r="A481" s="1110"/>
      <c r="B481" s="752">
        <v>195</v>
      </c>
      <c r="C481" s="752">
        <v>195</v>
      </c>
      <c r="D481" s="748" t="s">
        <v>1233</v>
      </c>
    </row>
    <row r="482" spans="1:4" s="745" customFormat="1" ht="11.25" customHeight="1" x14ac:dyDescent="0.2">
      <c r="A482" s="1110"/>
      <c r="B482" s="752">
        <v>29297.79</v>
      </c>
      <c r="C482" s="752">
        <v>29297.787</v>
      </c>
      <c r="D482" s="748" t="s">
        <v>1007</v>
      </c>
    </row>
    <row r="483" spans="1:4" s="745" customFormat="1" ht="11.25" customHeight="1" x14ac:dyDescent="0.2">
      <c r="A483" s="1110"/>
      <c r="B483" s="752">
        <v>2432</v>
      </c>
      <c r="C483" s="752">
        <v>2432</v>
      </c>
      <c r="D483" s="748" t="s">
        <v>1225</v>
      </c>
    </row>
    <row r="484" spans="1:4" s="745" customFormat="1" ht="11.25" customHeight="1" x14ac:dyDescent="0.2">
      <c r="A484" s="1110"/>
      <c r="B484" s="752">
        <v>209</v>
      </c>
      <c r="C484" s="752">
        <v>209</v>
      </c>
      <c r="D484" s="748" t="s">
        <v>1226</v>
      </c>
    </row>
    <row r="485" spans="1:4" s="745" customFormat="1" ht="11.25" customHeight="1" x14ac:dyDescent="0.2">
      <c r="A485" s="1110"/>
      <c r="B485" s="752">
        <v>85</v>
      </c>
      <c r="C485" s="752">
        <v>85</v>
      </c>
      <c r="D485" s="748" t="s">
        <v>856</v>
      </c>
    </row>
    <row r="486" spans="1:4" s="745" customFormat="1" ht="11.25" customHeight="1" x14ac:dyDescent="0.2">
      <c r="A486" s="1111"/>
      <c r="B486" s="753">
        <v>32323.29</v>
      </c>
      <c r="C486" s="753">
        <v>32323.287</v>
      </c>
      <c r="D486" s="749" t="s">
        <v>11</v>
      </c>
    </row>
    <row r="487" spans="1:4" s="745" customFormat="1" ht="11.25" customHeight="1" x14ac:dyDescent="0.2">
      <c r="A487" s="1109" t="s">
        <v>1406</v>
      </c>
      <c r="B487" s="751">
        <v>21.08</v>
      </c>
      <c r="C487" s="751">
        <v>21.08</v>
      </c>
      <c r="D487" s="747" t="s">
        <v>996</v>
      </c>
    </row>
    <row r="488" spans="1:4" s="745" customFormat="1" ht="21" x14ac:dyDescent="0.2">
      <c r="A488" s="1110"/>
      <c r="B488" s="752">
        <v>394.8</v>
      </c>
      <c r="C488" s="752">
        <v>394.798</v>
      </c>
      <c r="D488" s="748" t="s">
        <v>4447</v>
      </c>
    </row>
    <row r="489" spans="1:4" s="745" customFormat="1" ht="11.25" customHeight="1" x14ac:dyDescent="0.2">
      <c r="A489" s="1110"/>
      <c r="B489" s="752">
        <v>15</v>
      </c>
      <c r="C489" s="752">
        <v>15</v>
      </c>
      <c r="D489" s="748" t="s">
        <v>1233</v>
      </c>
    </row>
    <row r="490" spans="1:4" s="745" customFormat="1" ht="11.25" customHeight="1" x14ac:dyDescent="0.2">
      <c r="A490" s="1110"/>
      <c r="B490" s="752">
        <v>28044.82</v>
      </c>
      <c r="C490" s="752">
        <v>28044.817999999999</v>
      </c>
      <c r="D490" s="748" t="s">
        <v>1007</v>
      </c>
    </row>
    <row r="491" spans="1:4" s="745" customFormat="1" ht="11.25" customHeight="1" x14ac:dyDescent="0.2">
      <c r="A491" s="1110"/>
      <c r="B491" s="752">
        <v>3097</v>
      </c>
      <c r="C491" s="752">
        <v>3097</v>
      </c>
      <c r="D491" s="748" t="s">
        <v>1225</v>
      </c>
    </row>
    <row r="492" spans="1:4" s="745" customFormat="1" ht="11.25" customHeight="1" x14ac:dyDescent="0.2">
      <c r="A492" s="1110"/>
      <c r="B492" s="752">
        <v>505</v>
      </c>
      <c r="C492" s="752">
        <v>505</v>
      </c>
      <c r="D492" s="748" t="s">
        <v>1226</v>
      </c>
    </row>
    <row r="493" spans="1:4" s="745" customFormat="1" ht="11.25" customHeight="1" x14ac:dyDescent="0.2">
      <c r="A493" s="1110"/>
      <c r="B493" s="752">
        <v>1481.1200000000001</v>
      </c>
      <c r="C493" s="752">
        <v>1481.117</v>
      </c>
      <c r="D493" s="748" t="s">
        <v>1266</v>
      </c>
    </row>
    <row r="494" spans="1:4" s="745" customFormat="1" ht="11.25" customHeight="1" x14ac:dyDescent="0.2">
      <c r="A494" s="1111"/>
      <c r="B494" s="753">
        <v>33558.82</v>
      </c>
      <c r="C494" s="753">
        <v>33558.813000000002</v>
      </c>
      <c r="D494" s="749" t="s">
        <v>11</v>
      </c>
    </row>
    <row r="495" spans="1:4" s="745" customFormat="1" ht="11.25" customHeight="1" x14ac:dyDescent="0.2">
      <c r="A495" s="1109" t="s">
        <v>1407</v>
      </c>
      <c r="B495" s="751">
        <v>29.75</v>
      </c>
      <c r="C495" s="751">
        <v>29.75</v>
      </c>
      <c r="D495" s="747" t="s">
        <v>996</v>
      </c>
    </row>
    <row r="496" spans="1:4" s="745" customFormat="1" ht="11.25" customHeight="1" x14ac:dyDescent="0.2">
      <c r="A496" s="1110"/>
      <c r="B496" s="752">
        <v>75</v>
      </c>
      <c r="C496" s="752">
        <v>75</v>
      </c>
      <c r="D496" s="748" t="s">
        <v>1257</v>
      </c>
    </row>
    <row r="497" spans="1:4" s="745" customFormat="1" ht="11.25" customHeight="1" x14ac:dyDescent="0.2">
      <c r="A497" s="1110"/>
      <c r="B497" s="752">
        <v>208.4</v>
      </c>
      <c r="C497" s="752">
        <v>208.4</v>
      </c>
      <c r="D497" s="748" t="s">
        <v>1233</v>
      </c>
    </row>
    <row r="498" spans="1:4" s="745" customFormat="1" ht="11.25" customHeight="1" x14ac:dyDescent="0.2">
      <c r="A498" s="1110"/>
      <c r="B498" s="752">
        <v>34949.15</v>
      </c>
      <c r="C498" s="752">
        <v>34949.147000000004</v>
      </c>
      <c r="D498" s="748" t="s">
        <v>1007</v>
      </c>
    </row>
    <row r="499" spans="1:4" s="745" customFormat="1" ht="11.25" customHeight="1" x14ac:dyDescent="0.2">
      <c r="A499" s="1110"/>
      <c r="B499" s="752">
        <v>3863</v>
      </c>
      <c r="C499" s="752">
        <v>3863</v>
      </c>
      <c r="D499" s="748" t="s">
        <v>1225</v>
      </c>
    </row>
    <row r="500" spans="1:4" s="745" customFormat="1" ht="11.25" customHeight="1" x14ac:dyDescent="0.2">
      <c r="A500" s="1110"/>
      <c r="B500" s="752">
        <v>935</v>
      </c>
      <c r="C500" s="752">
        <v>935</v>
      </c>
      <c r="D500" s="748" t="s">
        <v>1226</v>
      </c>
    </row>
    <row r="501" spans="1:4" s="745" customFormat="1" ht="11.25" customHeight="1" x14ac:dyDescent="0.2">
      <c r="A501" s="1110"/>
      <c r="B501" s="752">
        <v>762.84</v>
      </c>
      <c r="C501" s="752">
        <v>762.83799999999997</v>
      </c>
      <c r="D501" s="748" t="s">
        <v>4559</v>
      </c>
    </row>
    <row r="502" spans="1:4" s="745" customFormat="1" ht="11.25" customHeight="1" x14ac:dyDescent="0.2">
      <c r="A502" s="1110"/>
      <c r="B502" s="752">
        <v>134.41999999999999</v>
      </c>
      <c r="C502" s="752">
        <v>134.41800000000001</v>
      </c>
      <c r="D502" s="748" t="s">
        <v>852</v>
      </c>
    </row>
    <row r="503" spans="1:4" s="745" customFormat="1" ht="11.25" customHeight="1" x14ac:dyDescent="0.2">
      <c r="A503" s="1110"/>
      <c r="B503" s="752">
        <v>2.5</v>
      </c>
      <c r="C503" s="752">
        <v>2.5</v>
      </c>
      <c r="D503" s="748" t="s">
        <v>1000</v>
      </c>
    </row>
    <row r="504" spans="1:4" s="745" customFormat="1" ht="11.25" customHeight="1" x14ac:dyDescent="0.2">
      <c r="A504" s="1111"/>
      <c r="B504" s="753">
        <v>40960.06</v>
      </c>
      <c r="C504" s="753">
        <v>40960.053000000007</v>
      </c>
      <c r="D504" s="749" t="s">
        <v>11</v>
      </c>
    </row>
    <row r="505" spans="1:4" s="745" customFormat="1" ht="11.25" customHeight="1" x14ac:dyDescent="0.2">
      <c r="A505" s="1109" t="s">
        <v>1421</v>
      </c>
      <c r="B505" s="751">
        <v>64.09</v>
      </c>
      <c r="C505" s="751">
        <v>64.09</v>
      </c>
      <c r="D505" s="747" t="s">
        <v>996</v>
      </c>
    </row>
    <row r="506" spans="1:4" s="745" customFormat="1" ht="21" x14ac:dyDescent="0.2">
      <c r="A506" s="1110"/>
      <c r="B506" s="752">
        <v>38.83</v>
      </c>
      <c r="C506" s="752">
        <v>38.825240000000001</v>
      </c>
      <c r="D506" s="748" t="s">
        <v>4447</v>
      </c>
    </row>
    <row r="507" spans="1:4" s="745" customFormat="1" ht="11.25" customHeight="1" x14ac:dyDescent="0.2">
      <c r="A507" s="1110"/>
      <c r="B507" s="752">
        <v>25307.73</v>
      </c>
      <c r="C507" s="752">
        <v>25307.73</v>
      </c>
      <c r="D507" s="748" t="s">
        <v>1007</v>
      </c>
    </row>
    <row r="508" spans="1:4" s="745" customFormat="1" ht="11.25" customHeight="1" x14ac:dyDescent="0.2">
      <c r="A508" s="1110"/>
      <c r="B508" s="752">
        <v>2854</v>
      </c>
      <c r="C508" s="752">
        <v>2854</v>
      </c>
      <c r="D508" s="748" t="s">
        <v>1225</v>
      </c>
    </row>
    <row r="509" spans="1:4" s="745" customFormat="1" ht="11.25" customHeight="1" x14ac:dyDescent="0.2">
      <c r="A509" s="1110"/>
      <c r="B509" s="752">
        <v>388</v>
      </c>
      <c r="C509" s="752">
        <v>388</v>
      </c>
      <c r="D509" s="748" t="s">
        <v>1226</v>
      </c>
    </row>
    <row r="510" spans="1:4" s="745" customFormat="1" ht="11.25" customHeight="1" x14ac:dyDescent="0.2">
      <c r="A510" s="1111"/>
      <c r="B510" s="753">
        <v>28652.649999999998</v>
      </c>
      <c r="C510" s="753">
        <v>28652.645239999998</v>
      </c>
      <c r="D510" s="749" t="s">
        <v>11</v>
      </c>
    </row>
    <row r="511" spans="1:4" s="745" customFormat="1" ht="11.25" customHeight="1" x14ac:dyDescent="0.2">
      <c r="A511" s="1109" t="s">
        <v>1411</v>
      </c>
      <c r="B511" s="751">
        <v>45.6</v>
      </c>
      <c r="C511" s="751">
        <v>45.6</v>
      </c>
      <c r="D511" s="747" t="s">
        <v>1231</v>
      </c>
    </row>
    <row r="512" spans="1:4" s="745" customFormat="1" ht="11.25" customHeight="1" x14ac:dyDescent="0.2">
      <c r="A512" s="1110"/>
      <c r="B512" s="752">
        <v>21.08</v>
      </c>
      <c r="C512" s="752">
        <v>21.08</v>
      </c>
      <c r="D512" s="748" t="s">
        <v>996</v>
      </c>
    </row>
    <row r="513" spans="1:4" s="745" customFormat="1" ht="11.25" customHeight="1" x14ac:dyDescent="0.2">
      <c r="A513" s="1110"/>
      <c r="B513" s="752">
        <v>3609.14</v>
      </c>
      <c r="C513" s="752">
        <v>3609.1300299999998</v>
      </c>
      <c r="D513" s="748" t="s">
        <v>1267</v>
      </c>
    </row>
    <row r="514" spans="1:4" s="745" customFormat="1" ht="11.25" customHeight="1" x14ac:dyDescent="0.2">
      <c r="A514" s="1110"/>
      <c r="B514" s="752">
        <v>30</v>
      </c>
      <c r="C514" s="752">
        <v>30</v>
      </c>
      <c r="D514" s="748" t="s">
        <v>1257</v>
      </c>
    </row>
    <row r="515" spans="1:4" s="745" customFormat="1" ht="21" x14ac:dyDescent="0.2">
      <c r="A515" s="1110"/>
      <c r="B515" s="752">
        <v>56.4</v>
      </c>
      <c r="C515" s="752">
        <v>56.398000000000003</v>
      </c>
      <c r="D515" s="748" t="s">
        <v>4447</v>
      </c>
    </row>
    <row r="516" spans="1:4" s="745" customFormat="1" ht="11.25" customHeight="1" x14ac:dyDescent="0.2">
      <c r="A516" s="1110"/>
      <c r="B516" s="752">
        <v>193.5</v>
      </c>
      <c r="C516" s="752">
        <v>193.5</v>
      </c>
      <c r="D516" s="748" t="s">
        <v>1233</v>
      </c>
    </row>
    <row r="517" spans="1:4" s="745" customFormat="1" ht="11.25" customHeight="1" x14ac:dyDescent="0.2">
      <c r="A517" s="1110"/>
      <c r="B517" s="752">
        <v>35118.480000000003</v>
      </c>
      <c r="C517" s="752">
        <v>35118.476000000002</v>
      </c>
      <c r="D517" s="748" t="s">
        <v>1007</v>
      </c>
    </row>
    <row r="518" spans="1:4" s="745" customFormat="1" ht="11.25" customHeight="1" x14ac:dyDescent="0.2">
      <c r="A518" s="1110"/>
      <c r="B518" s="752">
        <v>3244</v>
      </c>
      <c r="C518" s="752">
        <v>3244</v>
      </c>
      <c r="D518" s="748" t="s">
        <v>1225</v>
      </c>
    </row>
    <row r="519" spans="1:4" s="745" customFormat="1" ht="11.25" customHeight="1" x14ac:dyDescent="0.2">
      <c r="A519" s="1110"/>
      <c r="B519" s="752">
        <v>557</v>
      </c>
      <c r="C519" s="752">
        <v>557</v>
      </c>
      <c r="D519" s="748" t="s">
        <v>1226</v>
      </c>
    </row>
    <row r="520" spans="1:4" s="745" customFormat="1" ht="11.25" customHeight="1" x14ac:dyDescent="0.2">
      <c r="A520" s="1111"/>
      <c r="B520" s="753">
        <v>42875.200000000004</v>
      </c>
      <c r="C520" s="753">
        <v>42875.184030000004</v>
      </c>
      <c r="D520" s="749" t="s">
        <v>11</v>
      </c>
    </row>
    <row r="521" spans="1:4" s="745" customFormat="1" ht="11.25" customHeight="1" x14ac:dyDescent="0.2">
      <c r="A521" s="1109" t="s">
        <v>1396</v>
      </c>
      <c r="B521" s="751">
        <v>69.7</v>
      </c>
      <c r="C521" s="751">
        <v>69.7</v>
      </c>
      <c r="D521" s="747" t="s">
        <v>996</v>
      </c>
    </row>
    <row r="522" spans="1:4" s="745" customFormat="1" ht="21" x14ac:dyDescent="0.2">
      <c r="A522" s="1110"/>
      <c r="B522" s="752">
        <v>75.209999999999994</v>
      </c>
      <c r="C522" s="752">
        <v>75.209999999999994</v>
      </c>
      <c r="D522" s="748" t="s">
        <v>4447</v>
      </c>
    </row>
    <row r="523" spans="1:4" s="745" customFormat="1" ht="11.25" customHeight="1" x14ac:dyDescent="0.2">
      <c r="A523" s="1110"/>
      <c r="B523" s="752">
        <v>42297.32</v>
      </c>
      <c r="C523" s="752">
        <v>42297.317999999999</v>
      </c>
      <c r="D523" s="748" t="s">
        <v>1007</v>
      </c>
    </row>
    <row r="524" spans="1:4" s="745" customFormat="1" ht="11.25" customHeight="1" x14ac:dyDescent="0.2">
      <c r="A524" s="1110"/>
      <c r="B524" s="752">
        <v>2970</v>
      </c>
      <c r="C524" s="752">
        <v>2970</v>
      </c>
      <c r="D524" s="748" t="s">
        <v>1225</v>
      </c>
    </row>
    <row r="525" spans="1:4" s="745" customFormat="1" ht="11.25" customHeight="1" x14ac:dyDescent="0.2">
      <c r="A525" s="1110"/>
      <c r="B525" s="752">
        <v>1202</v>
      </c>
      <c r="C525" s="752">
        <v>1202</v>
      </c>
      <c r="D525" s="748" t="s">
        <v>1226</v>
      </c>
    </row>
    <row r="526" spans="1:4" s="745" customFormat="1" ht="11.25" customHeight="1" x14ac:dyDescent="0.2">
      <c r="A526" s="1110"/>
      <c r="B526" s="752">
        <v>3618.86</v>
      </c>
      <c r="C526" s="752">
        <v>3618.8584500000002</v>
      </c>
      <c r="D526" s="748" t="s">
        <v>852</v>
      </c>
    </row>
    <row r="527" spans="1:4" s="745" customFormat="1" ht="11.25" customHeight="1" x14ac:dyDescent="0.2">
      <c r="A527" s="1110"/>
      <c r="B527" s="752">
        <v>400</v>
      </c>
      <c r="C527" s="752">
        <v>400</v>
      </c>
      <c r="D527" s="748" t="s">
        <v>4560</v>
      </c>
    </row>
    <row r="528" spans="1:4" s="745" customFormat="1" ht="11.25" customHeight="1" x14ac:dyDescent="0.2">
      <c r="A528" s="1110"/>
      <c r="B528" s="752">
        <v>334.4</v>
      </c>
      <c r="C528" s="752">
        <v>334.4</v>
      </c>
      <c r="D528" s="748" t="s">
        <v>1227</v>
      </c>
    </row>
    <row r="529" spans="1:4" s="745" customFormat="1" ht="11.25" customHeight="1" x14ac:dyDescent="0.2">
      <c r="A529" s="1110"/>
      <c r="B529" s="752">
        <v>50967.490000000005</v>
      </c>
      <c r="C529" s="752">
        <v>50967.486450000004</v>
      </c>
      <c r="D529" s="748" t="s">
        <v>11</v>
      </c>
    </row>
    <row r="530" spans="1:4" s="745" customFormat="1" ht="11.25" customHeight="1" x14ac:dyDescent="0.2">
      <c r="A530" s="1109" t="s">
        <v>1399</v>
      </c>
      <c r="B530" s="751">
        <v>74.8</v>
      </c>
      <c r="C530" s="751">
        <v>74.8</v>
      </c>
      <c r="D530" s="747" t="s">
        <v>996</v>
      </c>
    </row>
    <row r="531" spans="1:4" s="745" customFormat="1" ht="11.25" customHeight="1" x14ac:dyDescent="0.2">
      <c r="A531" s="1110"/>
      <c r="B531" s="752">
        <v>105</v>
      </c>
      <c r="C531" s="752">
        <v>105</v>
      </c>
      <c r="D531" s="748" t="s">
        <v>1233</v>
      </c>
    </row>
    <row r="532" spans="1:4" s="745" customFormat="1" ht="11.25" customHeight="1" x14ac:dyDescent="0.2">
      <c r="A532" s="1110"/>
      <c r="B532" s="752">
        <v>29096.240000000002</v>
      </c>
      <c r="C532" s="752">
        <v>29062.684999999998</v>
      </c>
      <c r="D532" s="748" t="s">
        <v>1007</v>
      </c>
    </row>
    <row r="533" spans="1:4" s="745" customFormat="1" ht="11.25" customHeight="1" x14ac:dyDescent="0.2">
      <c r="A533" s="1110"/>
      <c r="B533" s="752">
        <v>2659</v>
      </c>
      <c r="C533" s="752">
        <v>2659</v>
      </c>
      <c r="D533" s="748" t="s">
        <v>1225</v>
      </c>
    </row>
    <row r="534" spans="1:4" s="745" customFormat="1" ht="11.25" customHeight="1" x14ac:dyDescent="0.2">
      <c r="A534" s="1110"/>
      <c r="B534" s="752">
        <v>406</v>
      </c>
      <c r="C534" s="752">
        <v>406</v>
      </c>
      <c r="D534" s="748" t="s">
        <v>1226</v>
      </c>
    </row>
    <row r="535" spans="1:4" s="745" customFormat="1" ht="21" x14ac:dyDescent="0.2">
      <c r="A535" s="1110"/>
      <c r="B535" s="752">
        <v>44</v>
      </c>
      <c r="C535" s="752">
        <v>44</v>
      </c>
      <c r="D535" s="748" t="s">
        <v>4001</v>
      </c>
    </row>
    <row r="536" spans="1:4" s="745" customFormat="1" ht="11.25" customHeight="1" x14ac:dyDescent="0.2">
      <c r="A536" s="1111"/>
      <c r="B536" s="753">
        <v>32385.040000000001</v>
      </c>
      <c r="C536" s="753">
        <v>32351.484999999997</v>
      </c>
      <c r="D536" s="749" t="s">
        <v>11</v>
      </c>
    </row>
    <row r="537" spans="1:4" s="745" customFormat="1" ht="11.25" customHeight="1" x14ac:dyDescent="0.2">
      <c r="A537" s="1109" t="s">
        <v>1419</v>
      </c>
      <c r="B537" s="751">
        <v>63.58</v>
      </c>
      <c r="C537" s="751">
        <v>63.58</v>
      </c>
      <c r="D537" s="747" t="s">
        <v>996</v>
      </c>
    </row>
    <row r="538" spans="1:4" s="745" customFormat="1" ht="21" x14ac:dyDescent="0.2">
      <c r="A538" s="1110"/>
      <c r="B538" s="752">
        <v>488.8</v>
      </c>
      <c r="C538" s="752">
        <v>488.8</v>
      </c>
      <c r="D538" s="748" t="s">
        <v>4447</v>
      </c>
    </row>
    <row r="539" spans="1:4" s="745" customFormat="1" ht="11.25" customHeight="1" x14ac:dyDescent="0.2">
      <c r="A539" s="1110"/>
      <c r="B539" s="752">
        <v>36458.5</v>
      </c>
      <c r="C539" s="752">
        <v>36458.500999999997</v>
      </c>
      <c r="D539" s="748" t="s">
        <v>1007</v>
      </c>
    </row>
    <row r="540" spans="1:4" s="745" customFormat="1" ht="11.25" customHeight="1" x14ac:dyDescent="0.2">
      <c r="A540" s="1110"/>
      <c r="B540" s="752">
        <v>3430</v>
      </c>
      <c r="C540" s="752">
        <v>3430</v>
      </c>
      <c r="D540" s="748" t="s">
        <v>1225</v>
      </c>
    </row>
    <row r="541" spans="1:4" s="745" customFormat="1" ht="11.25" customHeight="1" x14ac:dyDescent="0.2">
      <c r="A541" s="1110"/>
      <c r="B541" s="752">
        <v>555</v>
      </c>
      <c r="C541" s="752">
        <v>555</v>
      </c>
      <c r="D541" s="748" t="s">
        <v>1226</v>
      </c>
    </row>
    <row r="542" spans="1:4" s="745" customFormat="1" ht="11.25" customHeight="1" x14ac:dyDescent="0.2">
      <c r="A542" s="1110"/>
      <c r="B542" s="752">
        <v>908.59</v>
      </c>
      <c r="C542" s="752">
        <v>0</v>
      </c>
      <c r="D542" s="748" t="s">
        <v>2451</v>
      </c>
    </row>
    <row r="543" spans="1:4" s="745" customFormat="1" ht="11.25" customHeight="1" x14ac:dyDescent="0.2">
      <c r="A543" s="1110"/>
      <c r="B543" s="752">
        <v>30</v>
      </c>
      <c r="C543" s="752">
        <v>30</v>
      </c>
      <c r="D543" s="748" t="s">
        <v>856</v>
      </c>
    </row>
    <row r="544" spans="1:4" s="745" customFormat="1" ht="11.25" customHeight="1" x14ac:dyDescent="0.2">
      <c r="A544" s="1111"/>
      <c r="B544" s="753">
        <v>41934.469999999994</v>
      </c>
      <c r="C544" s="753">
        <v>41025.880999999994</v>
      </c>
      <c r="D544" s="749" t="s">
        <v>11</v>
      </c>
    </row>
    <row r="545" spans="1:4" s="745" customFormat="1" ht="11.25" customHeight="1" x14ac:dyDescent="0.2">
      <c r="A545" s="1109" t="s">
        <v>1465</v>
      </c>
      <c r="B545" s="751">
        <v>100</v>
      </c>
      <c r="C545" s="751">
        <v>100</v>
      </c>
      <c r="D545" s="747" t="s">
        <v>1257</v>
      </c>
    </row>
    <row r="546" spans="1:4" s="745" customFormat="1" ht="11.25" customHeight="1" x14ac:dyDescent="0.2">
      <c r="A546" s="1110"/>
      <c r="B546" s="752">
        <v>14.28</v>
      </c>
      <c r="C546" s="752">
        <v>14.28</v>
      </c>
      <c r="D546" s="748" t="s">
        <v>1235</v>
      </c>
    </row>
    <row r="547" spans="1:4" s="745" customFormat="1" ht="21" x14ac:dyDescent="0.2">
      <c r="A547" s="1110"/>
      <c r="B547" s="752">
        <v>42.3</v>
      </c>
      <c r="C547" s="752">
        <v>42.304000000000002</v>
      </c>
      <c r="D547" s="748" t="s">
        <v>4447</v>
      </c>
    </row>
    <row r="548" spans="1:4" s="745" customFormat="1" ht="11.25" customHeight="1" x14ac:dyDescent="0.2">
      <c r="A548" s="1110"/>
      <c r="B548" s="752">
        <v>108</v>
      </c>
      <c r="C548" s="752">
        <v>108</v>
      </c>
      <c r="D548" s="748" t="s">
        <v>1233</v>
      </c>
    </row>
    <row r="549" spans="1:4" s="745" customFormat="1" ht="11.25" customHeight="1" x14ac:dyDescent="0.2">
      <c r="A549" s="1110"/>
      <c r="B549" s="752">
        <v>34408.300000000003</v>
      </c>
      <c r="C549" s="752">
        <v>34408.296999999999</v>
      </c>
      <c r="D549" s="748" t="s">
        <v>1007</v>
      </c>
    </row>
    <row r="550" spans="1:4" s="745" customFormat="1" ht="11.25" customHeight="1" x14ac:dyDescent="0.2">
      <c r="A550" s="1110"/>
      <c r="B550" s="752">
        <v>4975</v>
      </c>
      <c r="C550" s="752">
        <v>4975</v>
      </c>
      <c r="D550" s="748" t="s">
        <v>1225</v>
      </c>
    </row>
    <row r="551" spans="1:4" s="745" customFormat="1" ht="11.25" customHeight="1" x14ac:dyDescent="0.2">
      <c r="A551" s="1110"/>
      <c r="B551" s="752">
        <v>1854</v>
      </c>
      <c r="C551" s="752">
        <v>1854</v>
      </c>
      <c r="D551" s="748" t="s">
        <v>1226</v>
      </c>
    </row>
    <row r="552" spans="1:4" s="745" customFormat="1" ht="11.25" customHeight="1" x14ac:dyDescent="0.2">
      <c r="A552" s="1110"/>
      <c r="B552" s="752">
        <v>1191.1600000000001</v>
      </c>
      <c r="C552" s="752">
        <v>1191.1559999999999</v>
      </c>
      <c r="D552" s="748" t="s">
        <v>1266</v>
      </c>
    </row>
    <row r="553" spans="1:4" s="745" customFormat="1" ht="11.25" customHeight="1" x14ac:dyDescent="0.2">
      <c r="A553" s="1110"/>
      <c r="B553" s="752">
        <v>280.3</v>
      </c>
      <c r="C553" s="752">
        <v>280.3</v>
      </c>
      <c r="D553" s="748" t="s">
        <v>1227</v>
      </c>
    </row>
    <row r="554" spans="1:4" s="745" customFormat="1" ht="11.25" customHeight="1" x14ac:dyDescent="0.2">
      <c r="A554" s="1111"/>
      <c r="B554" s="753">
        <v>42973.34</v>
      </c>
      <c r="C554" s="753">
        <v>42973.337000000007</v>
      </c>
      <c r="D554" s="749" t="s">
        <v>11</v>
      </c>
    </row>
    <row r="555" spans="1:4" s="745" customFormat="1" ht="11.25" customHeight="1" x14ac:dyDescent="0.2">
      <c r="A555" s="1109" t="s">
        <v>1430</v>
      </c>
      <c r="B555" s="751">
        <v>70</v>
      </c>
      <c r="C555" s="751">
        <v>70</v>
      </c>
      <c r="D555" s="747" t="s">
        <v>1231</v>
      </c>
    </row>
    <row r="556" spans="1:4" s="745" customFormat="1" ht="11.25" customHeight="1" x14ac:dyDescent="0.2">
      <c r="A556" s="1110"/>
      <c r="B556" s="752">
        <v>17</v>
      </c>
      <c r="C556" s="752">
        <v>17</v>
      </c>
      <c r="D556" s="748" t="s">
        <v>996</v>
      </c>
    </row>
    <row r="557" spans="1:4" s="745" customFormat="1" ht="11.25" customHeight="1" x14ac:dyDescent="0.2">
      <c r="A557" s="1110"/>
      <c r="B557" s="752">
        <v>100</v>
      </c>
      <c r="C557" s="752">
        <v>100</v>
      </c>
      <c r="D557" s="748" t="s">
        <v>1257</v>
      </c>
    </row>
    <row r="558" spans="1:4" s="745" customFormat="1" ht="11.25" customHeight="1" x14ac:dyDescent="0.2">
      <c r="A558" s="1110"/>
      <c r="B558" s="752">
        <v>60</v>
      </c>
      <c r="C558" s="752">
        <v>60</v>
      </c>
      <c r="D558" s="748" t="s">
        <v>1125</v>
      </c>
    </row>
    <row r="559" spans="1:4" s="745" customFormat="1" ht="21" x14ac:dyDescent="0.2">
      <c r="A559" s="1110"/>
      <c r="B559" s="752">
        <v>649.09</v>
      </c>
      <c r="C559" s="752">
        <v>643.89499999999998</v>
      </c>
      <c r="D559" s="748" t="s">
        <v>4447</v>
      </c>
    </row>
    <row r="560" spans="1:4" s="745" customFormat="1" ht="11.25" customHeight="1" x14ac:dyDescent="0.2">
      <c r="A560" s="1110"/>
      <c r="B560" s="752">
        <v>24.2</v>
      </c>
      <c r="C560" s="752">
        <v>24.2</v>
      </c>
      <c r="D560" s="748" t="s">
        <v>1230</v>
      </c>
    </row>
    <row r="561" spans="1:4" s="745" customFormat="1" ht="11.25" customHeight="1" x14ac:dyDescent="0.2">
      <c r="A561" s="1110"/>
      <c r="B561" s="752">
        <v>92516.24</v>
      </c>
      <c r="C561" s="752">
        <v>92516.239000000001</v>
      </c>
      <c r="D561" s="748" t="s">
        <v>1007</v>
      </c>
    </row>
    <row r="562" spans="1:4" s="745" customFormat="1" ht="11.25" customHeight="1" x14ac:dyDescent="0.2">
      <c r="A562" s="1110"/>
      <c r="B562" s="752">
        <v>3717</v>
      </c>
      <c r="C562" s="752">
        <v>3717</v>
      </c>
      <c r="D562" s="748" t="s">
        <v>1225</v>
      </c>
    </row>
    <row r="563" spans="1:4" s="745" customFormat="1" ht="11.25" customHeight="1" x14ac:dyDescent="0.2">
      <c r="A563" s="1110"/>
      <c r="B563" s="752">
        <v>3697</v>
      </c>
      <c r="C563" s="752">
        <v>3691.4949999999999</v>
      </c>
      <c r="D563" s="748" t="s">
        <v>1226</v>
      </c>
    </row>
    <row r="564" spans="1:4" s="745" customFormat="1" ht="11.25" customHeight="1" x14ac:dyDescent="0.2">
      <c r="A564" s="1110"/>
      <c r="B564" s="752">
        <v>1176.17</v>
      </c>
      <c r="C564" s="752">
        <v>1176.16265</v>
      </c>
      <c r="D564" s="748" t="s">
        <v>2452</v>
      </c>
    </row>
    <row r="565" spans="1:4" s="745" customFormat="1" ht="11.25" customHeight="1" x14ac:dyDescent="0.2">
      <c r="A565" s="1110"/>
      <c r="B565" s="752">
        <v>874.95</v>
      </c>
      <c r="C565" s="752">
        <v>874.95400000000006</v>
      </c>
      <c r="D565" s="748" t="s">
        <v>1266</v>
      </c>
    </row>
    <row r="566" spans="1:4" s="745" customFormat="1" ht="11.25" customHeight="1" x14ac:dyDescent="0.2">
      <c r="A566" s="1111"/>
      <c r="B566" s="753">
        <v>102901.65</v>
      </c>
      <c r="C566" s="753">
        <v>102890.94564999999</v>
      </c>
      <c r="D566" s="749" t="s">
        <v>11</v>
      </c>
    </row>
    <row r="567" spans="1:4" s="745" customFormat="1" ht="11.25" customHeight="1" x14ac:dyDescent="0.2">
      <c r="A567" s="1109" t="s">
        <v>1400</v>
      </c>
      <c r="B567" s="751">
        <v>21.25</v>
      </c>
      <c r="C567" s="751">
        <v>21.25</v>
      </c>
      <c r="D567" s="747" t="s">
        <v>996</v>
      </c>
    </row>
    <row r="568" spans="1:4" s="745" customFormat="1" ht="11.25" customHeight="1" x14ac:dyDescent="0.2">
      <c r="A568" s="1110"/>
      <c r="B568" s="752">
        <v>60</v>
      </c>
      <c r="C568" s="752">
        <v>60</v>
      </c>
      <c r="D568" s="748" t="s">
        <v>1257</v>
      </c>
    </row>
    <row r="569" spans="1:4" s="745" customFormat="1" ht="11.25" customHeight="1" x14ac:dyDescent="0.2">
      <c r="A569" s="1110"/>
      <c r="B569" s="752">
        <v>133.1</v>
      </c>
      <c r="C569" s="752">
        <v>133.1</v>
      </c>
      <c r="D569" s="748" t="s">
        <v>1235</v>
      </c>
    </row>
    <row r="570" spans="1:4" s="745" customFormat="1" ht="21" x14ac:dyDescent="0.2">
      <c r="A570" s="1110"/>
      <c r="B570" s="752">
        <v>56.4</v>
      </c>
      <c r="C570" s="752">
        <v>56.398000000000003</v>
      </c>
      <c r="D570" s="748" t="s">
        <v>4447</v>
      </c>
    </row>
    <row r="571" spans="1:4" s="745" customFormat="1" ht="11.25" customHeight="1" x14ac:dyDescent="0.2">
      <c r="A571" s="1110"/>
      <c r="B571" s="752">
        <v>233.86</v>
      </c>
      <c r="C571" s="752">
        <v>233.86</v>
      </c>
      <c r="D571" s="748" t="s">
        <v>1233</v>
      </c>
    </row>
    <row r="572" spans="1:4" s="745" customFormat="1" ht="11.25" customHeight="1" x14ac:dyDescent="0.2">
      <c r="A572" s="1110"/>
      <c r="B572" s="752">
        <v>39860.19</v>
      </c>
      <c r="C572" s="752">
        <v>39860.188000000002</v>
      </c>
      <c r="D572" s="748" t="s">
        <v>1007</v>
      </c>
    </row>
    <row r="573" spans="1:4" s="745" customFormat="1" ht="11.25" customHeight="1" x14ac:dyDescent="0.2">
      <c r="A573" s="1110"/>
      <c r="B573" s="752">
        <v>2573</v>
      </c>
      <c r="C573" s="752">
        <v>2573</v>
      </c>
      <c r="D573" s="748" t="s">
        <v>1225</v>
      </c>
    </row>
    <row r="574" spans="1:4" s="745" customFormat="1" ht="11.25" customHeight="1" x14ac:dyDescent="0.2">
      <c r="A574" s="1110"/>
      <c r="B574" s="752">
        <v>412</v>
      </c>
      <c r="C574" s="752">
        <v>412</v>
      </c>
      <c r="D574" s="748" t="s">
        <v>1226</v>
      </c>
    </row>
    <row r="575" spans="1:4" s="745" customFormat="1" ht="11.25" customHeight="1" x14ac:dyDescent="0.2">
      <c r="A575" s="1110"/>
      <c r="B575" s="752">
        <v>10</v>
      </c>
      <c r="C575" s="752">
        <v>10</v>
      </c>
      <c r="D575" s="748" t="s">
        <v>1234</v>
      </c>
    </row>
    <row r="576" spans="1:4" s="745" customFormat="1" ht="11.25" customHeight="1" x14ac:dyDescent="0.2">
      <c r="A576" s="1110"/>
      <c r="B576" s="752">
        <v>626.22</v>
      </c>
      <c r="C576" s="752">
        <v>626.22271999999998</v>
      </c>
      <c r="D576" s="748" t="s">
        <v>856</v>
      </c>
    </row>
    <row r="577" spans="1:4" s="745" customFormat="1" ht="11.25" customHeight="1" x14ac:dyDescent="0.2">
      <c r="A577" s="1111"/>
      <c r="B577" s="753">
        <v>43986.020000000004</v>
      </c>
      <c r="C577" s="753">
        <v>43986.01872</v>
      </c>
      <c r="D577" s="749" t="s">
        <v>11</v>
      </c>
    </row>
    <row r="578" spans="1:4" s="745" customFormat="1" ht="11.25" customHeight="1" x14ac:dyDescent="0.2">
      <c r="A578" s="1109" t="s">
        <v>1551</v>
      </c>
      <c r="B578" s="751">
        <v>50</v>
      </c>
      <c r="C578" s="751">
        <v>50</v>
      </c>
      <c r="D578" s="747" t="s">
        <v>1225</v>
      </c>
    </row>
    <row r="579" spans="1:4" s="745" customFormat="1" ht="11.25" customHeight="1" x14ac:dyDescent="0.2">
      <c r="A579" s="1111"/>
      <c r="B579" s="753">
        <v>50</v>
      </c>
      <c r="C579" s="753">
        <v>50</v>
      </c>
      <c r="D579" s="749" t="s">
        <v>11</v>
      </c>
    </row>
    <row r="580" spans="1:4" s="745" customFormat="1" ht="11.25" customHeight="1" x14ac:dyDescent="0.2">
      <c r="A580" s="1109" t="s">
        <v>1556</v>
      </c>
      <c r="B580" s="751">
        <v>191.43</v>
      </c>
      <c r="C580" s="751">
        <v>191.43100000000001</v>
      </c>
      <c r="D580" s="747" t="s">
        <v>1232</v>
      </c>
    </row>
    <row r="581" spans="1:4" s="745" customFormat="1" ht="11.25" customHeight="1" x14ac:dyDescent="0.2">
      <c r="A581" s="1110"/>
      <c r="B581" s="752">
        <v>100</v>
      </c>
      <c r="C581" s="752">
        <v>100</v>
      </c>
      <c r="D581" s="748" t="s">
        <v>1257</v>
      </c>
    </row>
    <row r="582" spans="1:4" s="745" customFormat="1" ht="11.25" customHeight="1" x14ac:dyDescent="0.2">
      <c r="A582" s="1110"/>
      <c r="B582" s="752">
        <v>3450</v>
      </c>
      <c r="C582" s="752">
        <v>3450</v>
      </c>
      <c r="D582" s="748" t="s">
        <v>959</v>
      </c>
    </row>
    <row r="583" spans="1:4" s="745" customFormat="1" ht="11.25" customHeight="1" x14ac:dyDescent="0.2">
      <c r="A583" s="1110"/>
      <c r="B583" s="752">
        <v>5200</v>
      </c>
      <c r="C583" s="752">
        <v>5200</v>
      </c>
      <c r="D583" s="748" t="s">
        <v>1265</v>
      </c>
    </row>
    <row r="584" spans="1:4" s="745" customFormat="1" ht="11.25" customHeight="1" x14ac:dyDescent="0.2">
      <c r="A584" s="1110"/>
      <c r="B584" s="752">
        <v>757.64</v>
      </c>
      <c r="C584" s="752">
        <v>757.63699999999994</v>
      </c>
      <c r="D584" s="748" t="s">
        <v>1233</v>
      </c>
    </row>
    <row r="585" spans="1:4" s="745" customFormat="1" ht="11.25" customHeight="1" x14ac:dyDescent="0.2">
      <c r="A585" s="1110"/>
      <c r="B585" s="752">
        <v>4475</v>
      </c>
      <c r="C585" s="752">
        <v>4475</v>
      </c>
      <c r="D585" s="748" t="s">
        <v>1225</v>
      </c>
    </row>
    <row r="586" spans="1:4" s="745" customFormat="1" ht="11.25" customHeight="1" x14ac:dyDescent="0.2">
      <c r="A586" s="1110"/>
      <c r="B586" s="752">
        <v>401</v>
      </c>
      <c r="C586" s="752">
        <v>401</v>
      </c>
      <c r="D586" s="748" t="s">
        <v>1226</v>
      </c>
    </row>
    <row r="587" spans="1:4" s="745" customFormat="1" ht="11.25" customHeight="1" x14ac:dyDescent="0.2">
      <c r="A587" s="1111"/>
      <c r="B587" s="753">
        <v>14575.07</v>
      </c>
      <c r="C587" s="753">
        <v>14575.068000000001</v>
      </c>
      <c r="D587" s="749" t="s">
        <v>11</v>
      </c>
    </row>
    <row r="588" spans="1:4" s="745" customFormat="1" ht="11.25" customHeight="1" x14ac:dyDescent="0.2">
      <c r="A588" s="1109" t="s">
        <v>1444</v>
      </c>
      <c r="B588" s="751">
        <v>105.59</v>
      </c>
      <c r="C588" s="751">
        <v>90.616900000000001</v>
      </c>
      <c r="D588" s="747" t="s">
        <v>970</v>
      </c>
    </row>
    <row r="589" spans="1:4" s="745" customFormat="1" ht="11.25" customHeight="1" x14ac:dyDescent="0.2">
      <c r="A589" s="1110"/>
      <c r="B589" s="752">
        <v>59.5</v>
      </c>
      <c r="C589" s="752">
        <v>59.5</v>
      </c>
      <c r="D589" s="748" t="s">
        <v>996</v>
      </c>
    </row>
    <row r="590" spans="1:4" s="745" customFormat="1" ht="11.25" customHeight="1" x14ac:dyDescent="0.2">
      <c r="A590" s="1110"/>
      <c r="B590" s="752">
        <v>100</v>
      </c>
      <c r="C590" s="752">
        <v>100</v>
      </c>
      <c r="D590" s="748" t="s">
        <v>1257</v>
      </c>
    </row>
    <row r="591" spans="1:4" s="745" customFormat="1" ht="11.25" customHeight="1" x14ac:dyDescent="0.2">
      <c r="A591" s="1110"/>
      <c r="B591" s="752">
        <v>550</v>
      </c>
      <c r="C591" s="752">
        <v>550</v>
      </c>
      <c r="D591" s="748" t="s">
        <v>854</v>
      </c>
    </row>
    <row r="592" spans="1:4" s="745" customFormat="1" ht="11.25" customHeight="1" x14ac:dyDescent="0.2">
      <c r="A592" s="1110"/>
      <c r="B592" s="752">
        <v>11</v>
      </c>
      <c r="C592" s="752">
        <v>11</v>
      </c>
      <c r="D592" s="748" t="s">
        <v>1228</v>
      </c>
    </row>
    <row r="593" spans="1:4" s="745" customFormat="1" ht="11.25" customHeight="1" x14ac:dyDescent="0.2">
      <c r="A593" s="1110"/>
      <c r="B593" s="752">
        <v>3924.58</v>
      </c>
      <c r="C593" s="752">
        <v>3924.5782100000001</v>
      </c>
      <c r="D593" s="748" t="s">
        <v>4561</v>
      </c>
    </row>
    <row r="594" spans="1:4" s="745" customFormat="1" ht="11.25" customHeight="1" x14ac:dyDescent="0.2">
      <c r="A594" s="1110"/>
      <c r="B594" s="752">
        <v>167</v>
      </c>
      <c r="C594" s="752">
        <v>167</v>
      </c>
      <c r="D594" s="748" t="s">
        <v>1233</v>
      </c>
    </row>
    <row r="595" spans="1:4" s="745" customFormat="1" ht="11.25" customHeight="1" x14ac:dyDescent="0.2">
      <c r="A595" s="1110"/>
      <c r="B595" s="752">
        <v>20</v>
      </c>
      <c r="C595" s="752">
        <v>20</v>
      </c>
      <c r="D595" s="748" t="s">
        <v>1230</v>
      </c>
    </row>
    <row r="596" spans="1:4" s="745" customFormat="1" ht="11.25" customHeight="1" x14ac:dyDescent="0.2">
      <c r="A596" s="1110"/>
      <c r="B596" s="752">
        <v>59876.350000000006</v>
      </c>
      <c r="C596" s="752">
        <v>59876.344000000005</v>
      </c>
      <c r="D596" s="748" t="s">
        <v>1007</v>
      </c>
    </row>
    <row r="597" spans="1:4" s="745" customFormat="1" ht="11.25" customHeight="1" x14ac:dyDescent="0.2">
      <c r="A597" s="1110"/>
      <c r="B597" s="752">
        <v>7354</v>
      </c>
      <c r="C597" s="752">
        <v>7354</v>
      </c>
      <c r="D597" s="748" t="s">
        <v>1225</v>
      </c>
    </row>
    <row r="598" spans="1:4" s="745" customFormat="1" ht="11.25" customHeight="1" x14ac:dyDescent="0.2">
      <c r="A598" s="1110"/>
      <c r="B598" s="752">
        <v>1711</v>
      </c>
      <c r="C598" s="752">
        <v>1711</v>
      </c>
      <c r="D598" s="748" t="s">
        <v>1226</v>
      </c>
    </row>
    <row r="599" spans="1:4" s="745" customFormat="1" ht="11.25" customHeight="1" x14ac:dyDescent="0.2">
      <c r="A599" s="1110"/>
      <c r="B599" s="752">
        <v>1666</v>
      </c>
      <c r="C599" s="752">
        <v>1666</v>
      </c>
      <c r="D599" s="748" t="s">
        <v>852</v>
      </c>
    </row>
    <row r="600" spans="1:4" s="745" customFormat="1" ht="11.25" customHeight="1" x14ac:dyDescent="0.2">
      <c r="A600" s="1110"/>
      <c r="B600" s="752">
        <v>1417.1499999999999</v>
      </c>
      <c r="C600" s="752">
        <v>1307.258</v>
      </c>
      <c r="D600" s="748" t="s">
        <v>1266</v>
      </c>
    </row>
    <row r="601" spans="1:4" s="745" customFormat="1" ht="11.25" customHeight="1" x14ac:dyDescent="0.2">
      <c r="A601" s="1110"/>
      <c r="B601" s="752">
        <v>317</v>
      </c>
      <c r="C601" s="752">
        <v>317</v>
      </c>
      <c r="D601" s="748" t="s">
        <v>1227</v>
      </c>
    </row>
    <row r="602" spans="1:4" s="745" customFormat="1" ht="11.25" customHeight="1" x14ac:dyDescent="0.2">
      <c r="A602" s="1110"/>
      <c r="B602" s="752">
        <v>6800.31</v>
      </c>
      <c r="C602" s="752">
        <v>6800.3093499999995</v>
      </c>
      <c r="D602" s="748" t="s">
        <v>2453</v>
      </c>
    </row>
    <row r="603" spans="1:4" s="745" customFormat="1" ht="11.25" customHeight="1" x14ac:dyDescent="0.2">
      <c r="A603" s="1110"/>
      <c r="B603" s="752">
        <v>84079.48</v>
      </c>
      <c r="C603" s="752">
        <v>83954.60646000001</v>
      </c>
      <c r="D603" s="748" t="s">
        <v>11</v>
      </c>
    </row>
    <row r="604" spans="1:4" s="745" customFormat="1" ht="11.25" customHeight="1" x14ac:dyDescent="0.2">
      <c r="A604" s="1109" t="s">
        <v>1412</v>
      </c>
      <c r="B604" s="751">
        <v>25.42</v>
      </c>
      <c r="C604" s="751">
        <v>25.414999999999999</v>
      </c>
      <c r="D604" s="747" t="s">
        <v>996</v>
      </c>
    </row>
    <row r="605" spans="1:4" s="745" customFormat="1" ht="11.25" customHeight="1" x14ac:dyDescent="0.2">
      <c r="A605" s="1110"/>
      <c r="B605" s="752">
        <v>33.4</v>
      </c>
      <c r="C605" s="752">
        <v>33.4</v>
      </c>
      <c r="D605" s="748" t="s">
        <v>1233</v>
      </c>
    </row>
    <row r="606" spans="1:4" s="745" customFormat="1" ht="11.25" customHeight="1" x14ac:dyDescent="0.2">
      <c r="A606" s="1110"/>
      <c r="B606" s="752">
        <v>105.6</v>
      </c>
      <c r="C606" s="752">
        <v>105.6</v>
      </c>
      <c r="D606" s="748" t="s">
        <v>2454</v>
      </c>
    </row>
    <row r="607" spans="1:4" s="745" customFormat="1" ht="11.25" customHeight="1" x14ac:dyDescent="0.2">
      <c r="A607" s="1110"/>
      <c r="B607" s="752">
        <v>30601.46</v>
      </c>
      <c r="C607" s="752">
        <v>30601.464</v>
      </c>
      <c r="D607" s="748" t="s">
        <v>1007</v>
      </c>
    </row>
    <row r="608" spans="1:4" s="745" customFormat="1" ht="11.25" customHeight="1" x14ac:dyDescent="0.2">
      <c r="A608" s="1110"/>
      <c r="B608" s="752">
        <v>3302</v>
      </c>
      <c r="C608" s="752">
        <v>3302</v>
      </c>
      <c r="D608" s="748" t="s">
        <v>1225</v>
      </c>
    </row>
    <row r="609" spans="1:4" s="745" customFormat="1" ht="11.25" customHeight="1" x14ac:dyDescent="0.2">
      <c r="A609" s="1110"/>
      <c r="B609" s="752">
        <v>1041</v>
      </c>
      <c r="C609" s="752">
        <v>1041</v>
      </c>
      <c r="D609" s="748" t="s">
        <v>1226</v>
      </c>
    </row>
    <row r="610" spans="1:4" s="745" customFormat="1" ht="11.25" customHeight="1" x14ac:dyDescent="0.2">
      <c r="A610" s="1110"/>
      <c r="B610" s="752">
        <v>638.17000000000007</v>
      </c>
      <c r="C610" s="752">
        <v>638.16</v>
      </c>
      <c r="D610" s="748" t="s">
        <v>1266</v>
      </c>
    </row>
    <row r="611" spans="1:4" s="745" customFormat="1" ht="11.25" customHeight="1" x14ac:dyDescent="0.2">
      <c r="A611" s="1110"/>
      <c r="B611" s="752">
        <v>24.54</v>
      </c>
      <c r="C611" s="752">
        <v>24.54316</v>
      </c>
      <c r="D611" s="748" t="s">
        <v>1000</v>
      </c>
    </row>
    <row r="612" spans="1:4" s="745" customFormat="1" ht="11.25" customHeight="1" x14ac:dyDescent="0.2">
      <c r="A612" s="1111"/>
      <c r="B612" s="753">
        <v>35771.589999999997</v>
      </c>
      <c r="C612" s="753">
        <v>35771.582160000005</v>
      </c>
      <c r="D612" s="749" t="s">
        <v>11</v>
      </c>
    </row>
    <row r="613" spans="1:4" s="745" customFormat="1" ht="11.25" customHeight="1" x14ac:dyDescent="0.2">
      <c r="A613" s="1109" t="s">
        <v>1488</v>
      </c>
      <c r="B613" s="751">
        <v>11.07</v>
      </c>
      <c r="C613" s="751">
        <v>11.06545</v>
      </c>
      <c r="D613" s="747" t="s">
        <v>1257</v>
      </c>
    </row>
    <row r="614" spans="1:4" s="745" customFormat="1" ht="11.25" customHeight="1" x14ac:dyDescent="0.2">
      <c r="A614" s="1110"/>
      <c r="B614" s="752">
        <v>11193.66</v>
      </c>
      <c r="C614" s="752">
        <v>11193.657999999999</v>
      </c>
      <c r="D614" s="748" t="s">
        <v>1007</v>
      </c>
    </row>
    <row r="615" spans="1:4" s="745" customFormat="1" ht="11.25" customHeight="1" x14ac:dyDescent="0.2">
      <c r="A615" s="1110"/>
      <c r="B615" s="752">
        <v>958</v>
      </c>
      <c r="C615" s="752">
        <v>958</v>
      </c>
      <c r="D615" s="748" t="s">
        <v>1225</v>
      </c>
    </row>
    <row r="616" spans="1:4" s="745" customFormat="1" ht="11.25" customHeight="1" x14ac:dyDescent="0.2">
      <c r="A616" s="1110"/>
      <c r="B616" s="752">
        <v>157</v>
      </c>
      <c r="C616" s="752">
        <v>157</v>
      </c>
      <c r="D616" s="748" t="s">
        <v>1226</v>
      </c>
    </row>
    <row r="617" spans="1:4" s="745" customFormat="1" ht="11.25" customHeight="1" x14ac:dyDescent="0.2">
      <c r="A617" s="1111"/>
      <c r="B617" s="753">
        <v>12319.73</v>
      </c>
      <c r="C617" s="753">
        <v>12319.72345</v>
      </c>
      <c r="D617" s="749" t="s">
        <v>11</v>
      </c>
    </row>
    <row r="618" spans="1:4" s="745" customFormat="1" ht="11.25" customHeight="1" x14ac:dyDescent="0.2">
      <c r="A618" s="1109" t="s">
        <v>1486</v>
      </c>
      <c r="B618" s="751">
        <v>832.05</v>
      </c>
      <c r="C618" s="751">
        <v>832.04640000000006</v>
      </c>
      <c r="D618" s="747" t="s">
        <v>2455</v>
      </c>
    </row>
    <row r="619" spans="1:4" s="745" customFormat="1" ht="11.25" customHeight="1" x14ac:dyDescent="0.2">
      <c r="A619" s="1110"/>
      <c r="B619" s="752">
        <v>13.83</v>
      </c>
      <c r="C619" s="752">
        <v>13.83</v>
      </c>
      <c r="D619" s="748" t="s">
        <v>1257</v>
      </c>
    </row>
    <row r="620" spans="1:4" s="745" customFormat="1" ht="11.25" customHeight="1" x14ac:dyDescent="0.2">
      <c r="A620" s="1110"/>
      <c r="B620" s="752">
        <v>11215.84</v>
      </c>
      <c r="C620" s="752">
        <v>11215.839</v>
      </c>
      <c r="D620" s="748" t="s">
        <v>1007</v>
      </c>
    </row>
    <row r="621" spans="1:4" s="745" customFormat="1" ht="11.25" customHeight="1" x14ac:dyDescent="0.2">
      <c r="A621" s="1110"/>
      <c r="B621" s="752">
        <v>1104</v>
      </c>
      <c r="C621" s="752">
        <v>1104</v>
      </c>
      <c r="D621" s="748" t="s">
        <v>1225</v>
      </c>
    </row>
    <row r="622" spans="1:4" s="745" customFormat="1" ht="11.25" customHeight="1" x14ac:dyDescent="0.2">
      <c r="A622" s="1110"/>
      <c r="B622" s="752">
        <v>300</v>
      </c>
      <c r="C622" s="752">
        <v>297.91000000000003</v>
      </c>
      <c r="D622" s="748" t="s">
        <v>1226</v>
      </c>
    </row>
    <row r="623" spans="1:4" s="745" customFormat="1" ht="11.25" customHeight="1" x14ac:dyDescent="0.2">
      <c r="A623" s="1110"/>
      <c r="B623" s="752">
        <v>2277.27</v>
      </c>
      <c r="C623" s="752">
        <v>2277.2669999999998</v>
      </c>
      <c r="D623" s="748" t="s">
        <v>4562</v>
      </c>
    </row>
    <row r="624" spans="1:4" s="745" customFormat="1" ht="11.25" customHeight="1" x14ac:dyDescent="0.2">
      <c r="A624" s="1110"/>
      <c r="B624" s="752">
        <v>1291.22</v>
      </c>
      <c r="C624" s="752">
        <v>1291.2184099999999</v>
      </c>
      <c r="D624" s="748" t="s">
        <v>856</v>
      </c>
    </row>
    <row r="625" spans="1:4" s="745" customFormat="1" ht="11.25" customHeight="1" x14ac:dyDescent="0.2">
      <c r="A625" s="1111"/>
      <c r="B625" s="753">
        <v>17034.21</v>
      </c>
      <c r="C625" s="753">
        <v>17032.110809999998</v>
      </c>
      <c r="D625" s="749" t="s">
        <v>11</v>
      </c>
    </row>
    <row r="626" spans="1:4" s="745" customFormat="1" ht="11.25" customHeight="1" x14ac:dyDescent="0.2">
      <c r="A626" s="1109" t="s">
        <v>1480</v>
      </c>
      <c r="B626" s="751">
        <v>13.83</v>
      </c>
      <c r="C626" s="751">
        <v>13.83</v>
      </c>
      <c r="D626" s="747" t="s">
        <v>1257</v>
      </c>
    </row>
    <row r="627" spans="1:4" s="745" customFormat="1" ht="11.25" customHeight="1" x14ac:dyDescent="0.2">
      <c r="A627" s="1110"/>
      <c r="B627" s="752">
        <v>40.830000000000005</v>
      </c>
      <c r="C627" s="752">
        <v>40.817700000000002</v>
      </c>
      <c r="D627" s="748" t="s">
        <v>4118</v>
      </c>
    </row>
    <row r="628" spans="1:4" s="745" customFormat="1" ht="11.25" customHeight="1" x14ac:dyDescent="0.2">
      <c r="A628" s="1110"/>
      <c r="B628" s="752">
        <v>12961.81</v>
      </c>
      <c r="C628" s="752">
        <v>12961.808000000001</v>
      </c>
      <c r="D628" s="748" t="s">
        <v>1007</v>
      </c>
    </row>
    <row r="629" spans="1:4" s="745" customFormat="1" ht="11.25" customHeight="1" x14ac:dyDescent="0.2">
      <c r="A629" s="1110"/>
      <c r="B629" s="752">
        <v>1905</v>
      </c>
      <c r="C629" s="752">
        <v>1905</v>
      </c>
      <c r="D629" s="748" t="s">
        <v>1225</v>
      </c>
    </row>
    <row r="630" spans="1:4" s="745" customFormat="1" ht="11.25" customHeight="1" x14ac:dyDescent="0.2">
      <c r="A630" s="1110"/>
      <c r="B630" s="752">
        <v>248</v>
      </c>
      <c r="C630" s="752">
        <v>248</v>
      </c>
      <c r="D630" s="748" t="s">
        <v>1226</v>
      </c>
    </row>
    <row r="631" spans="1:4" s="745" customFormat="1" ht="11.25" customHeight="1" x14ac:dyDescent="0.2">
      <c r="A631" s="1110"/>
      <c r="B631" s="752">
        <v>331.75</v>
      </c>
      <c r="C631" s="752">
        <v>331.75200000000001</v>
      </c>
      <c r="D631" s="748" t="s">
        <v>1266</v>
      </c>
    </row>
    <row r="632" spans="1:4" s="745" customFormat="1" ht="11.25" customHeight="1" x14ac:dyDescent="0.2">
      <c r="A632" s="1111"/>
      <c r="B632" s="753">
        <v>15501.22</v>
      </c>
      <c r="C632" s="753">
        <v>15501.207700000001</v>
      </c>
      <c r="D632" s="749" t="s">
        <v>11</v>
      </c>
    </row>
    <row r="633" spans="1:4" s="745" customFormat="1" ht="11.25" customHeight="1" x14ac:dyDescent="0.2">
      <c r="A633" s="1109" t="s">
        <v>1479</v>
      </c>
      <c r="B633" s="751">
        <v>13.83</v>
      </c>
      <c r="C633" s="751">
        <v>13.83</v>
      </c>
      <c r="D633" s="747" t="s">
        <v>1257</v>
      </c>
    </row>
    <row r="634" spans="1:4" s="745" customFormat="1" ht="11.25" customHeight="1" x14ac:dyDescent="0.2">
      <c r="A634" s="1110"/>
      <c r="B634" s="752">
        <v>8692.65</v>
      </c>
      <c r="C634" s="752">
        <v>8692.6450000000004</v>
      </c>
      <c r="D634" s="748" t="s">
        <v>1007</v>
      </c>
    </row>
    <row r="635" spans="1:4" s="745" customFormat="1" ht="11.25" customHeight="1" x14ac:dyDescent="0.2">
      <c r="A635" s="1110"/>
      <c r="B635" s="752">
        <v>1140</v>
      </c>
      <c r="C635" s="752">
        <v>1140</v>
      </c>
      <c r="D635" s="748" t="s">
        <v>1225</v>
      </c>
    </row>
    <row r="636" spans="1:4" s="745" customFormat="1" ht="11.25" customHeight="1" x14ac:dyDescent="0.2">
      <c r="A636" s="1110"/>
      <c r="B636" s="752">
        <v>255</v>
      </c>
      <c r="C636" s="752">
        <v>255</v>
      </c>
      <c r="D636" s="748" t="s">
        <v>1226</v>
      </c>
    </row>
    <row r="637" spans="1:4" s="745" customFormat="1" ht="11.25" customHeight="1" x14ac:dyDescent="0.2">
      <c r="A637" s="1111"/>
      <c r="B637" s="753">
        <v>10101.48</v>
      </c>
      <c r="C637" s="753">
        <v>10101.475</v>
      </c>
      <c r="D637" s="749" t="s">
        <v>11</v>
      </c>
    </row>
    <row r="638" spans="1:4" s="745" customFormat="1" ht="11.25" customHeight="1" x14ac:dyDescent="0.2">
      <c r="A638" s="1109" t="s">
        <v>1485</v>
      </c>
      <c r="B638" s="751">
        <v>7968.63</v>
      </c>
      <c r="C638" s="751">
        <v>7968.6319999999996</v>
      </c>
      <c r="D638" s="747" t="s">
        <v>1007</v>
      </c>
    </row>
    <row r="639" spans="1:4" s="745" customFormat="1" ht="11.25" customHeight="1" x14ac:dyDescent="0.2">
      <c r="A639" s="1110"/>
      <c r="B639" s="752">
        <v>671</v>
      </c>
      <c r="C639" s="752">
        <v>671</v>
      </c>
      <c r="D639" s="748" t="s">
        <v>1225</v>
      </c>
    </row>
    <row r="640" spans="1:4" s="745" customFormat="1" ht="11.25" customHeight="1" x14ac:dyDescent="0.2">
      <c r="A640" s="1110"/>
      <c r="B640" s="752">
        <v>129</v>
      </c>
      <c r="C640" s="752">
        <v>129</v>
      </c>
      <c r="D640" s="748" t="s">
        <v>1226</v>
      </c>
    </row>
    <row r="641" spans="1:4" s="745" customFormat="1" ht="11.25" customHeight="1" x14ac:dyDescent="0.2">
      <c r="A641" s="1110"/>
      <c r="B641" s="752">
        <v>1560.23</v>
      </c>
      <c r="C641" s="752">
        <v>1560.2295900000001</v>
      </c>
      <c r="D641" s="748" t="s">
        <v>2456</v>
      </c>
    </row>
    <row r="642" spans="1:4" s="745" customFormat="1" ht="11.25" customHeight="1" x14ac:dyDescent="0.2">
      <c r="A642" s="1111"/>
      <c r="B642" s="753">
        <v>10328.86</v>
      </c>
      <c r="C642" s="753">
        <v>10328.86159</v>
      </c>
      <c r="D642" s="749" t="s">
        <v>11</v>
      </c>
    </row>
    <row r="643" spans="1:4" s="745" customFormat="1" ht="11.25" customHeight="1" x14ac:dyDescent="0.2">
      <c r="A643" s="1109" t="s">
        <v>1394</v>
      </c>
      <c r="B643" s="751">
        <v>38.25</v>
      </c>
      <c r="C643" s="751">
        <v>38.25</v>
      </c>
      <c r="D643" s="747" t="s">
        <v>996</v>
      </c>
    </row>
    <row r="644" spans="1:4" s="745" customFormat="1" ht="11.25" customHeight="1" x14ac:dyDescent="0.2">
      <c r="A644" s="1110"/>
      <c r="B644" s="752">
        <v>213.48000000000002</v>
      </c>
      <c r="C644" s="752">
        <v>213.48000000000002</v>
      </c>
      <c r="D644" s="748" t="s">
        <v>1233</v>
      </c>
    </row>
    <row r="645" spans="1:4" s="745" customFormat="1" ht="11.25" customHeight="1" x14ac:dyDescent="0.2">
      <c r="A645" s="1110"/>
      <c r="B645" s="752">
        <v>39782.199999999997</v>
      </c>
      <c r="C645" s="752">
        <v>39782.195</v>
      </c>
      <c r="D645" s="748" t="s">
        <v>1007</v>
      </c>
    </row>
    <row r="646" spans="1:4" s="745" customFormat="1" ht="11.25" customHeight="1" x14ac:dyDescent="0.2">
      <c r="A646" s="1110"/>
      <c r="B646" s="752">
        <v>3183</v>
      </c>
      <c r="C646" s="752">
        <v>3183</v>
      </c>
      <c r="D646" s="748" t="s">
        <v>1225</v>
      </c>
    </row>
    <row r="647" spans="1:4" s="745" customFormat="1" ht="11.25" customHeight="1" x14ac:dyDescent="0.2">
      <c r="A647" s="1110"/>
      <c r="B647" s="752">
        <v>789</v>
      </c>
      <c r="C647" s="752">
        <v>789</v>
      </c>
      <c r="D647" s="748" t="s">
        <v>1226</v>
      </c>
    </row>
    <row r="648" spans="1:4" s="745" customFormat="1" ht="11.25" customHeight="1" x14ac:dyDescent="0.2">
      <c r="A648" s="1110"/>
      <c r="B648" s="752">
        <v>350</v>
      </c>
      <c r="C648" s="752">
        <v>0</v>
      </c>
      <c r="D648" s="748" t="s">
        <v>4563</v>
      </c>
    </row>
    <row r="649" spans="1:4" s="745" customFormat="1" ht="21" x14ac:dyDescent="0.2">
      <c r="A649" s="1110"/>
      <c r="B649" s="752">
        <v>325</v>
      </c>
      <c r="C649" s="752">
        <v>325</v>
      </c>
      <c r="D649" s="748" t="s">
        <v>4001</v>
      </c>
    </row>
    <row r="650" spans="1:4" s="745" customFormat="1" ht="11.25" customHeight="1" x14ac:dyDescent="0.2">
      <c r="A650" s="1111"/>
      <c r="B650" s="753">
        <v>44680.93</v>
      </c>
      <c r="C650" s="753">
        <v>44330.925000000003</v>
      </c>
      <c r="D650" s="749" t="s">
        <v>11</v>
      </c>
    </row>
    <row r="651" spans="1:4" s="745" customFormat="1" ht="11.25" customHeight="1" x14ac:dyDescent="0.2">
      <c r="A651" s="1109" t="s">
        <v>1439</v>
      </c>
      <c r="B651" s="751">
        <v>4.17</v>
      </c>
      <c r="C651" s="751">
        <v>4.165</v>
      </c>
      <c r="D651" s="747" t="s">
        <v>996</v>
      </c>
    </row>
    <row r="652" spans="1:4" s="745" customFormat="1" ht="11.25" customHeight="1" x14ac:dyDescent="0.2">
      <c r="A652" s="1110"/>
      <c r="B652" s="752">
        <v>30</v>
      </c>
      <c r="C652" s="752">
        <v>30</v>
      </c>
      <c r="D652" s="748" t="s">
        <v>1257</v>
      </c>
    </row>
    <row r="653" spans="1:4" s="745" customFormat="1" ht="11.25" customHeight="1" x14ac:dyDescent="0.2">
      <c r="A653" s="1110"/>
      <c r="B653" s="752">
        <v>32</v>
      </c>
      <c r="C653" s="752">
        <v>32</v>
      </c>
      <c r="D653" s="748" t="s">
        <v>3785</v>
      </c>
    </row>
    <row r="654" spans="1:4" s="745" customFormat="1" ht="21" x14ac:dyDescent="0.2">
      <c r="A654" s="1110"/>
      <c r="B654" s="752">
        <v>404.2</v>
      </c>
      <c r="C654" s="752">
        <v>404.19499999999999</v>
      </c>
      <c r="D654" s="748" t="s">
        <v>4447</v>
      </c>
    </row>
    <row r="655" spans="1:4" s="745" customFormat="1" ht="11.25" customHeight="1" x14ac:dyDescent="0.2">
      <c r="A655" s="1110"/>
      <c r="B655" s="752">
        <v>202.4</v>
      </c>
      <c r="C655" s="752">
        <v>202.4</v>
      </c>
      <c r="D655" s="748" t="s">
        <v>1233</v>
      </c>
    </row>
    <row r="656" spans="1:4" s="745" customFormat="1" ht="11.25" customHeight="1" x14ac:dyDescent="0.2">
      <c r="A656" s="1110"/>
      <c r="B656" s="752">
        <v>55897.149999999994</v>
      </c>
      <c r="C656" s="752">
        <v>55897.148999999998</v>
      </c>
      <c r="D656" s="748" t="s">
        <v>1007</v>
      </c>
    </row>
    <row r="657" spans="1:4" s="745" customFormat="1" ht="11.25" customHeight="1" x14ac:dyDescent="0.2">
      <c r="A657" s="1110"/>
      <c r="B657" s="752">
        <v>7258</v>
      </c>
      <c r="C657" s="752">
        <v>7258</v>
      </c>
      <c r="D657" s="748" t="s">
        <v>1225</v>
      </c>
    </row>
    <row r="658" spans="1:4" s="745" customFormat="1" ht="11.25" customHeight="1" x14ac:dyDescent="0.2">
      <c r="A658" s="1110"/>
      <c r="B658" s="752">
        <v>1096</v>
      </c>
      <c r="C658" s="752">
        <v>1096</v>
      </c>
      <c r="D658" s="748" t="s">
        <v>1226</v>
      </c>
    </row>
    <row r="659" spans="1:4" s="745" customFormat="1" ht="11.25" customHeight="1" x14ac:dyDescent="0.2">
      <c r="A659" s="1111"/>
      <c r="B659" s="753">
        <v>64923.919999999991</v>
      </c>
      <c r="C659" s="753">
        <v>64923.909</v>
      </c>
      <c r="D659" s="749" t="s">
        <v>11</v>
      </c>
    </row>
    <row r="660" spans="1:4" s="745" customFormat="1" ht="11.25" customHeight="1" x14ac:dyDescent="0.2">
      <c r="A660" s="1109" t="s">
        <v>1414</v>
      </c>
      <c r="B660" s="751">
        <v>383.57</v>
      </c>
      <c r="C660" s="751">
        <v>383.57</v>
      </c>
      <c r="D660" s="747" t="s">
        <v>1262</v>
      </c>
    </row>
    <row r="661" spans="1:4" s="745" customFormat="1" ht="11.25" customHeight="1" x14ac:dyDescent="0.2">
      <c r="A661" s="1110"/>
      <c r="B661" s="752">
        <v>259.51</v>
      </c>
      <c r="C661" s="752">
        <v>259.505</v>
      </c>
      <c r="D661" s="748" t="s">
        <v>996</v>
      </c>
    </row>
    <row r="662" spans="1:4" s="745" customFormat="1" ht="21" x14ac:dyDescent="0.2">
      <c r="A662" s="1110"/>
      <c r="B662" s="752">
        <v>84.61</v>
      </c>
      <c r="C662" s="752">
        <v>84.606999999999999</v>
      </c>
      <c r="D662" s="748" t="s">
        <v>4447</v>
      </c>
    </row>
    <row r="663" spans="1:4" s="745" customFormat="1" ht="11.25" customHeight="1" x14ac:dyDescent="0.2">
      <c r="A663" s="1110"/>
      <c r="B663" s="752">
        <v>9</v>
      </c>
      <c r="C663" s="752">
        <v>9</v>
      </c>
      <c r="D663" s="748" t="s">
        <v>1233</v>
      </c>
    </row>
    <row r="664" spans="1:4" s="745" customFormat="1" ht="11.25" customHeight="1" x14ac:dyDescent="0.2">
      <c r="A664" s="1110"/>
      <c r="B664" s="752">
        <v>148.5</v>
      </c>
      <c r="C664" s="752">
        <v>148.5</v>
      </c>
      <c r="D664" s="748" t="s">
        <v>1230</v>
      </c>
    </row>
    <row r="665" spans="1:4" s="745" customFormat="1" ht="11.25" customHeight="1" x14ac:dyDescent="0.2">
      <c r="A665" s="1110"/>
      <c r="B665" s="752">
        <v>51510.58</v>
      </c>
      <c r="C665" s="752">
        <v>51510.574999999997</v>
      </c>
      <c r="D665" s="748" t="s">
        <v>1007</v>
      </c>
    </row>
    <row r="666" spans="1:4" s="745" customFormat="1" ht="11.25" customHeight="1" x14ac:dyDescent="0.2">
      <c r="A666" s="1110"/>
      <c r="B666" s="752">
        <v>5537</v>
      </c>
      <c r="C666" s="752">
        <v>5537</v>
      </c>
      <c r="D666" s="748" t="s">
        <v>1225</v>
      </c>
    </row>
    <row r="667" spans="1:4" s="745" customFormat="1" ht="11.25" customHeight="1" x14ac:dyDescent="0.2">
      <c r="A667" s="1110"/>
      <c r="B667" s="752">
        <v>547</v>
      </c>
      <c r="C667" s="752">
        <v>547</v>
      </c>
      <c r="D667" s="748" t="s">
        <v>1226</v>
      </c>
    </row>
    <row r="668" spans="1:4" s="745" customFormat="1" ht="11.25" customHeight="1" x14ac:dyDescent="0.2">
      <c r="A668" s="1110"/>
      <c r="B668" s="752">
        <v>1400</v>
      </c>
      <c r="C668" s="752">
        <v>0</v>
      </c>
      <c r="D668" s="748" t="s">
        <v>2474</v>
      </c>
    </row>
    <row r="669" spans="1:4" s="745" customFormat="1" ht="11.25" customHeight="1" x14ac:dyDescent="0.2">
      <c r="A669" s="1111"/>
      <c r="B669" s="753">
        <v>59879.77</v>
      </c>
      <c r="C669" s="753">
        <v>58479.756999999998</v>
      </c>
      <c r="D669" s="749" t="s">
        <v>11</v>
      </c>
    </row>
    <row r="670" spans="1:4" s="745" customFormat="1" ht="11.25" customHeight="1" x14ac:dyDescent="0.2">
      <c r="A670" s="1109" t="s">
        <v>1441</v>
      </c>
      <c r="B670" s="751">
        <v>17</v>
      </c>
      <c r="C670" s="751">
        <v>17</v>
      </c>
      <c r="D670" s="747" t="s">
        <v>996</v>
      </c>
    </row>
    <row r="671" spans="1:4" s="745" customFormat="1" ht="11.25" customHeight="1" x14ac:dyDescent="0.2">
      <c r="A671" s="1110"/>
      <c r="B671" s="752">
        <v>100</v>
      </c>
      <c r="C671" s="752">
        <v>100</v>
      </c>
      <c r="D671" s="748" t="s">
        <v>1257</v>
      </c>
    </row>
    <row r="672" spans="1:4" s="745" customFormat="1" ht="21" x14ac:dyDescent="0.2">
      <c r="A672" s="1110"/>
      <c r="B672" s="752">
        <v>206.8</v>
      </c>
      <c r="C672" s="752">
        <v>206.79599999999999</v>
      </c>
      <c r="D672" s="748" t="s">
        <v>4447</v>
      </c>
    </row>
    <row r="673" spans="1:4" s="745" customFormat="1" ht="11.25" customHeight="1" x14ac:dyDescent="0.2">
      <c r="A673" s="1110"/>
      <c r="B673" s="752">
        <v>47698.060000000005</v>
      </c>
      <c r="C673" s="752">
        <v>47661.682999999997</v>
      </c>
      <c r="D673" s="748" t="s">
        <v>1007</v>
      </c>
    </row>
    <row r="674" spans="1:4" s="745" customFormat="1" ht="11.25" customHeight="1" x14ac:dyDescent="0.2">
      <c r="A674" s="1110"/>
      <c r="B674" s="752">
        <v>5922</v>
      </c>
      <c r="C674" s="752">
        <v>5922</v>
      </c>
      <c r="D674" s="748" t="s">
        <v>1225</v>
      </c>
    </row>
    <row r="675" spans="1:4" s="745" customFormat="1" ht="11.25" customHeight="1" x14ac:dyDescent="0.2">
      <c r="A675" s="1110"/>
      <c r="B675" s="752">
        <v>1222</v>
      </c>
      <c r="C675" s="752">
        <v>1162.1973</v>
      </c>
      <c r="D675" s="748" t="s">
        <v>1226</v>
      </c>
    </row>
    <row r="676" spans="1:4" s="745" customFormat="1" ht="11.25" customHeight="1" x14ac:dyDescent="0.2">
      <c r="A676" s="1111"/>
      <c r="B676" s="753">
        <v>55165.860000000008</v>
      </c>
      <c r="C676" s="753">
        <v>55069.676299999999</v>
      </c>
      <c r="D676" s="749" t="s">
        <v>11</v>
      </c>
    </row>
    <row r="677" spans="1:4" s="745" customFormat="1" ht="11.25" customHeight="1" x14ac:dyDescent="0.2">
      <c r="A677" s="1109" t="s">
        <v>1427</v>
      </c>
      <c r="B677" s="751">
        <v>4.25</v>
      </c>
      <c r="C677" s="751">
        <v>4.25</v>
      </c>
      <c r="D677" s="747" t="s">
        <v>996</v>
      </c>
    </row>
    <row r="678" spans="1:4" s="745" customFormat="1" ht="11.25" customHeight="1" x14ac:dyDescent="0.2">
      <c r="A678" s="1110"/>
      <c r="B678" s="752">
        <v>100</v>
      </c>
      <c r="C678" s="752">
        <v>100</v>
      </c>
      <c r="D678" s="748" t="s">
        <v>1257</v>
      </c>
    </row>
    <row r="679" spans="1:4" s="745" customFormat="1" ht="21" x14ac:dyDescent="0.2">
      <c r="A679" s="1110"/>
      <c r="B679" s="752">
        <v>178.61</v>
      </c>
      <c r="C679" s="752">
        <v>178.607</v>
      </c>
      <c r="D679" s="748" t="s">
        <v>4447</v>
      </c>
    </row>
    <row r="680" spans="1:4" s="745" customFormat="1" ht="11.25" customHeight="1" x14ac:dyDescent="0.2">
      <c r="A680" s="1110"/>
      <c r="B680" s="752">
        <v>195</v>
      </c>
      <c r="C680" s="752">
        <v>195</v>
      </c>
      <c r="D680" s="748" t="s">
        <v>1233</v>
      </c>
    </row>
    <row r="681" spans="1:4" s="745" customFormat="1" ht="11.25" customHeight="1" x14ac:dyDescent="0.2">
      <c r="A681" s="1110"/>
      <c r="B681" s="752">
        <v>47542.600000000006</v>
      </c>
      <c r="C681" s="752">
        <v>47542.593000000001</v>
      </c>
      <c r="D681" s="748" t="s">
        <v>1007</v>
      </c>
    </row>
    <row r="682" spans="1:4" s="745" customFormat="1" ht="11.25" customHeight="1" x14ac:dyDescent="0.2">
      <c r="A682" s="1110"/>
      <c r="B682" s="752">
        <v>4495</v>
      </c>
      <c r="C682" s="752">
        <v>4495</v>
      </c>
      <c r="D682" s="748" t="s">
        <v>1225</v>
      </c>
    </row>
    <row r="683" spans="1:4" s="745" customFormat="1" ht="11.25" customHeight="1" x14ac:dyDescent="0.2">
      <c r="A683" s="1110"/>
      <c r="B683" s="752">
        <v>1035</v>
      </c>
      <c r="C683" s="752">
        <v>1031.6569999999999</v>
      </c>
      <c r="D683" s="748" t="s">
        <v>1226</v>
      </c>
    </row>
    <row r="684" spans="1:4" s="745" customFormat="1" ht="11.25" customHeight="1" x14ac:dyDescent="0.2">
      <c r="A684" s="1110"/>
      <c r="B684" s="752">
        <v>550</v>
      </c>
      <c r="C684" s="752">
        <v>550</v>
      </c>
      <c r="D684" s="748" t="s">
        <v>4564</v>
      </c>
    </row>
    <row r="685" spans="1:4" s="745" customFormat="1" ht="11.25" customHeight="1" x14ac:dyDescent="0.2">
      <c r="A685" s="1111"/>
      <c r="B685" s="753">
        <v>54100.460000000006</v>
      </c>
      <c r="C685" s="753">
        <v>54097.106999999996</v>
      </c>
      <c r="D685" s="749" t="s">
        <v>11</v>
      </c>
    </row>
    <row r="686" spans="1:4" s="745" customFormat="1" ht="11.25" customHeight="1" x14ac:dyDescent="0.2">
      <c r="A686" s="1109" t="s">
        <v>1436</v>
      </c>
      <c r="B686" s="751">
        <v>17.43</v>
      </c>
      <c r="C686" s="751">
        <v>17.425000000000001</v>
      </c>
      <c r="D686" s="747" t="s">
        <v>996</v>
      </c>
    </row>
    <row r="687" spans="1:4" s="745" customFormat="1" ht="11.25" customHeight="1" x14ac:dyDescent="0.2">
      <c r="A687" s="1110"/>
      <c r="B687" s="752">
        <v>90</v>
      </c>
      <c r="C687" s="752">
        <v>90</v>
      </c>
      <c r="D687" s="748" t="s">
        <v>1257</v>
      </c>
    </row>
    <row r="688" spans="1:4" s="745" customFormat="1" ht="11.25" customHeight="1" x14ac:dyDescent="0.2">
      <c r="A688" s="1110"/>
      <c r="B688" s="752">
        <v>180</v>
      </c>
      <c r="C688" s="752">
        <v>180</v>
      </c>
      <c r="D688" s="748" t="s">
        <v>1233</v>
      </c>
    </row>
    <row r="689" spans="1:4" s="745" customFormat="1" ht="11.25" customHeight="1" x14ac:dyDescent="0.2">
      <c r="A689" s="1110"/>
      <c r="B689" s="752">
        <v>24799.21</v>
      </c>
      <c r="C689" s="752">
        <v>24799.205999999998</v>
      </c>
      <c r="D689" s="748" t="s">
        <v>1007</v>
      </c>
    </row>
    <row r="690" spans="1:4" s="745" customFormat="1" ht="11.25" customHeight="1" x14ac:dyDescent="0.2">
      <c r="A690" s="1110"/>
      <c r="B690" s="752">
        <v>1876</v>
      </c>
      <c r="C690" s="752">
        <v>1876</v>
      </c>
      <c r="D690" s="748" t="s">
        <v>1225</v>
      </c>
    </row>
    <row r="691" spans="1:4" s="745" customFormat="1" ht="11.25" customHeight="1" x14ac:dyDescent="0.2">
      <c r="A691" s="1110"/>
      <c r="B691" s="752">
        <v>408</v>
      </c>
      <c r="C691" s="752">
        <v>408</v>
      </c>
      <c r="D691" s="748" t="s">
        <v>1226</v>
      </c>
    </row>
    <row r="692" spans="1:4" s="745" customFormat="1" ht="11.25" customHeight="1" x14ac:dyDescent="0.2">
      <c r="A692" s="1110"/>
      <c r="B692" s="752">
        <v>27370.639999999999</v>
      </c>
      <c r="C692" s="752">
        <v>27370.630999999998</v>
      </c>
      <c r="D692" s="748" t="s">
        <v>11</v>
      </c>
    </row>
    <row r="693" spans="1:4" s="745" customFormat="1" ht="11.25" customHeight="1" x14ac:dyDescent="0.2">
      <c r="A693" s="1109" t="s">
        <v>1428</v>
      </c>
      <c r="B693" s="751">
        <v>100</v>
      </c>
      <c r="C693" s="751">
        <v>100</v>
      </c>
      <c r="D693" s="747" t="s">
        <v>1257</v>
      </c>
    </row>
    <row r="694" spans="1:4" s="745" customFormat="1" ht="21" x14ac:dyDescent="0.2">
      <c r="A694" s="1110"/>
      <c r="B694" s="752">
        <v>141</v>
      </c>
      <c r="C694" s="752">
        <v>141.00200000000001</v>
      </c>
      <c r="D694" s="748" t="s">
        <v>4447</v>
      </c>
    </row>
    <row r="695" spans="1:4" s="745" customFormat="1" ht="11.25" customHeight="1" x14ac:dyDescent="0.2">
      <c r="A695" s="1110"/>
      <c r="B695" s="752">
        <v>108</v>
      </c>
      <c r="C695" s="752">
        <v>108</v>
      </c>
      <c r="D695" s="748" t="s">
        <v>1233</v>
      </c>
    </row>
    <row r="696" spans="1:4" s="745" customFormat="1" ht="11.25" customHeight="1" x14ac:dyDescent="0.2">
      <c r="A696" s="1110"/>
      <c r="B696" s="752">
        <v>27752.959999999999</v>
      </c>
      <c r="C696" s="752">
        <v>27752.962</v>
      </c>
      <c r="D696" s="748" t="s">
        <v>1007</v>
      </c>
    </row>
    <row r="697" spans="1:4" s="745" customFormat="1" ht="11.25" customHeight="1" x14ac:dyDescent="0.2">
      <c r="A697" s="1110"/>
      <c r="B697" s="752">
        <v>2957</v>
      </c>
      <c r="C697" s="752">
        <v>2957</v>
      </c>
      <c r="D697" s="748" t="s">
        <v>1225</v>
      </c>
    </row>
    <row r="698" spans="1:4" s="745" customFormat="1" ht="11.25" customHeight="1" x14ac:dyDescent="0.2">
      <c r="A698" s="1110"/>
      <c r="B698" s="752">
        <v>387</v>
      </c>
      <c r="C698" s="752">
        <v>387</v>
      </c>
      <c r="D698" s="748" t="s">
        <v>1226</v>
      </c>
    </row>
    <row r="699" spans="1:4" s="745" customFormat="1" ht="11.25" customHeight="1" x14ac:dyDescent="0.2">
      <c r="A699" s="1111"/>
      <c r="B699" s="753">
        <v>31445.96</v>
      </c>
      <c r="C699" s="753">
        <v>31445.964</v>
      </c>
      <c r="D699" s="749" t="s">
        <v>11</v>
      </c>
    </row>
    <row r="700" spans="1:4" s="745" customFormat="1" ht="11.25" customHeight="1" x14ac:dyDescent="0.2">
      <c r="A700" s="1109" t="s">
        <v>1471</v>
      </c>
      <c r="B700" s="751">
        <v>90</v>
      </c>
      <c r="C700" s="751">
        <v>90</v>
      </c>
      <c r="D700" s="747" t="s">
        <v>1257</v>
      </c>
    </row>
    <row r="701" spans="1:4" s="745" customFormat="1" ht="11.25" customHeight="1" x14ac:dyDescent="0.2">
      <c r="A701" s="1110"/>
      <c r="B701" s="752">
        <v>17.420000000000002</v>
      </c>
      <c r="C701" s="752">
        <v>13.961</v>
      </c>
      <c r="D701" s="748" t="s">
        <v>1004</v>
      </c>
    </row>
    <row r="702" spans="1:4" s="745" customFormat="1" ht="11.25" customHeight="1" x14ac:dyDescent="0.2">
      <c r="A702" s="1110"/>
      <c r="B702" s="752">
        <v>31373.780000000002</v>
      </c>
      <c r="C702" s="752">
        <v>31373.78</v>
      </c>
      <c r="D702" s="748" t="s">
        <v>1007</v>
      </c>
    </row>
    <row r="703" spans="1:4" s="745" customFormat="1" ht="11.25" customHeight="1" x14ac:dyDescent="0.2">
      <c r="A703" s="1110"/>
      <c r="B703" s="752">
        <v>1921</v>
      </c>
      <c r="C703" s="752">
        <v>1921</v>
      </c>
      <c r="D703" s="748" t="s">
        <v>1225</v>
      </c>
    </row>
    <row r="704" spans="1:4" s="745" customFormat="1" ht="11.25" customHeight="1" x14ac:dyDescent="0.2">
      <c r="A704" s="1110"/>
      <c r="B704" s="752">
        <v>573</v>
      </c>
      <c r="C704" s="752">
        <v>573</v>
      </c>
      <c r="D704" s="748" t="s">
        <v>1226</v>
      </c>
    </row>
    <row r="705" spans="1:4" s="745" customFormat="1" ht="11.25" customHeight="1" x14ac:dyDescent="0.2">
      <c r="A705" s="1110"/>
      <c r="B705" s="752">
        <v>911.37</v>
      </c>
      <c r="C705" s="752">
        <v>911.36899999999991</v>
      </c>
      <c r="D705" s="748" t="s">
        <v>1266</v>
      </c>
    </row>
    <row r="706" spans="1:4" s="745" customFormat="1" ht="11.25" customHeight="1" x14ac:dyDescent="0.2">
      <c r="A706" s="1110"/>
      <c r="B706" s="752">
        <v>460</v>
      </c>
      <c r="C706" s="752">
        <v>460</v>
      </c>
      <c r="D706" s="748" t="s">
        <v>4565</v>
      </c>
    </row>
    <row r="707" spans="1:4" s="745" customFormat="1" ht="11.25" customHeight="1" x14ac:dyDescent="0.2">
      <c r="A707" s="1111"/>
      <c r="B707" s="753">
        <v>35346.57</v>
      </c>
      <c r="C707" s="753">
        <v>35343.11</v>
      </c>
      <c r="D707" s="749" t="s">
        <v>11</v>
      </c>
    </row>
    <row r="708" spans="1:4" s="745" customFormat="1" ht="11.25" customHeight="1" x14ac:dyDescent="0.2">
      <c r="A708" s="1109" t="s">
        <v>1468</v>
      </c>
      <c r="B708" s="751">
        <v>157.31</v>
      </c>
      <c r="C708" s="751">
        <v>157.31200000000001</v>
      </c>
      <c r="D708" s="747" t="s">
        <v>1257</v>
      </c>
    </row>
    <row r="709" spans="1:4" s="745" customFormat="1" ht="11.25" customHeight="1" x14ac:dyDescent="0.2">
      <c r="A709" s="1110"/>
      <c r="B709" s="752">
        <v>25738.23</v>
      </c>
      <c r="C709" s="752">
        <v>25738.224999999999</v>
      </c>
      <c r="D709" s="748" t="s">
        <v>1007</v>
      </c>
    </row>
    <row r="710" spans="1:4" s="745" customFormat="1" ht="11.25" customHeight="1" x14ac:dyDescent="0.2">
      <c r="A710" s="1110"/>
      <c r="B710" s="752">
        <v>1666</v>
      </c>
      <c r="C710" s="752">
        <v>1666</v>
      </c>
      <c r="D710" s="748" t="s">
        <v>1225</v>
      </c>
    </row>
    <row r="711" spans="1:4" s="745" customFormat="1" ht="11.25" customHeight="1" x14ac:dyDescent="0.2">
      <c r="A711" s="1110"/>
      <c r="B711" s="752">
        <v>189</v>
      </c>
      <c r="C711" s="752">
        <v>189</v>
      </c>
      <c r="D711" s="748" t="s">
        <v>1226</v>
      </c>
    </row>
    <row r="712" spans="1:4" s="745" customFormat="1" ht="11.25" customHeight="1" x14ac:dyDescent="0.2">
      <c r="A712" s="1111"/>
      <c r="B712" s="753">
        <v>27750.54</v>
      </c>
      <c r="C712" s="753">
        <v>27750.537</v>
      </c>
      <c r="D712" s="749" t="s">
        <v>11</v>
      </c>
    </row>
    <row r="713" spans="1:4" s="745" customFormat="1" ht="11.25" customHeight="1" x14ac:dyDescent="0.2">
      <c r="A713" s="1109" t="s">
        <v>1560</v>
      </c>
      <c r="B713" s="751">
        <v>8403.2999999999993</v>
      </c>
      <c r="C713" s="751">
        <v>8395.2839999999997</v>
      </c>
      <c r="D713" s="747" t="s">
        <v>1007</v>
      </c>
    </row>
    <row r="714" spans="1:4" s="745" customFormat="1" ht="11.25" customHeight="1" x14ac:dyDescent="0.2">
      <c r="A714" s="1110"/>
      <c r="B714" s="752">
        <v>757</v>
      </c>
      <c r="C714" s="752">
        <v>757</v>
      </c>
      <c r="D714" s="748" t="s">
        <v>1225</v>
      </c>
    </row>
    <row r="715" spans="1:4" s="745" customFormat="1" ht="11.25" customHeight="1" x14ac:dyDescent="0.2">
      <c r="A715" s="1110"/>
      <c r="B715" s="752">
        <v>63</v>
      </c>
      <c r="C715" s="752">
        <v>63</v>
      </c>
      <c r="D715" s="748" t="s">
        <v>1226</v>
      </c>
    </row>
    <row r="716" spans="1:4" s="745" customFormat="1" ht="11.25" customHeight="1" x14ac:dyDescent="0.2">
      <c r="A716" s="1111"/>
      <c r="B716" s="753">
        <v>9223.2999999999993</v>
      </c>
      <c r="C716" s="753">
        <v>9215.2839999999997</v>
      </c>
      <c r="D716" s="749" t="s">
        <v>11</v>
      </c>
    </row>
    <row r="717" spans="1:4" s="745" customFormat="1" ht="11.25" customHeight="1" x14ac:dyDescent="0.2">
      <c r="A717" s="1109" t="s">
        <v>1559</v>
      </c>
      <c r="B717" s="751">
        <v>118.68</v>
      </c>
      <c r="C717" s="751">
        <v>118.041</v>
      </c>
      <c r="D717" s="747" t="s">
        <v>997</v>
      </c>
    </row>
    <row r="718" spans="1:4" s="745" customFormat="1" ht="11.25" customHeight="1" x14ac:dyDescent="0.2">
      <c r="A718" s="1110"/>
      <c r="B718" s="752">
        <v>15624.66</v>
      </c>
      <c r="C718" s="752">
        <v>15624.656000000001</v>
      </c>
      <c r="D718" s="748" t="s">
        <v>1007</v>
      </c>
    </row>
    <row r="719" spans="1:4" s="745" customFormat="1" ht="11.25" customHeight="1" x14ac:dyDescent="0.2">
      <c r="A719" s="1110"/>
      <c r="B719" s="752">
        <v>968</v>
      </c>
      <c r="C719" s="752">
        <v>968</v>
      </c>
      <c r="D719" s="748" t="s">
        <v>1225</v>
      </c>
    </row>
    <row r="720" spans="1:4" s="745" customFormat="1" ht="11.25" customHeight="1" x14ac:dyDescent="0.2">
      <c r="A720" s="1110"/>
      <c r="B720" s="752">
        <v>58</v>
      </c>
      <c r="C720" s="752">
        <v>58</v>
      </c>
      <c r="D720" s="748" t="s">
        <v>1226</v>
      </c>
    </row>
    <row r="721" spans="1:4" s="745" customFormat="1" ht="11.25" customHeight="1" x14ac:dyDescent="0.2">
      <c r="A721" s="1110"/>
      <c r="B721" s="752">
        <v>257.10000000000002</v>
      </c>
      <c r="C721" s="752">
        <v>257.09145999999998</v>
      </c>
      <c r="D721" s="748" t="s">
        <v>2458</v>
      </c>
    </row>
    <row r="722" spans="1:4" s="745" customFormat="1" ht="11.25" customHeight="1" x14ac:dyDescent="0.2">
      <c r="A722" s="1111"/>
      <c r="B722" s="753">
        <v>17026.439999999999</v>
      </c>
      <c r="C722" s="753">
        <v>17025.78846</v>
      </c>
      <c r="D722" s="749" t="s">
        <v>11</v>
      </c>
    </row>
    <row r="723" spans="1:4" s="745" customFormat="1" ht="11.25" customHeight="1" x14ac:dyDescent="0.2">
      <c r="A723" s="1109" t="s">
        <v>1554</v>
      </c>
      <c r="B723" s="751">
        <v>183.4</v>
      </c>
      <c r="C723" s="751">
        <v>183.4</v>
      </c>
      <c r="D723" s="747" t="s">
        <v>997</v>
      </c>
    </row>
    <row r="724" spans="1:4" s="745" customFormat="1" ht="11.25" customHeight="1" x14ac:dyDescent="0.2">
      <c r="A724" s="1110"/>
      <c r="B724" s="752">
        <v>16203.66</v>
      </c>
      <c r="C724" s="752">
        <v>16203.656000000001</v>
      </c>
      <c r="D724" s="748" t="s">
        <v>1007</v>
      </c>
    </row>
    <row r="725" spans="1:4" s="745" customFormat="1" ht="11.25" customHeight="1" x14ac:dyDescent="0.2">
      <c r="A725" s="1110"/>
      <c r="B725" s="752">
        <v>1073</v>
      </c>
      <c r="C725" s="752">
        <v>1073</v>
      </c>
      <c r="D725" s="748" t="s">
        <v>1225</v>
      </c>
    </row>
    <row r="726" spans="1:4" s="745" customFormat="1" ht="11.25" customHeight="1" x14ac:dyDescent="0.2">
      <c r="A726" s="1110"/>
      <c r="B726" s="752">
        <v>43</v>
      </c>
      <c r="C726" s="752">
        <v>43</v>
      </c>
      <c r="D726" s="748" t="s">
        <v>1226</v>
      </c>
    </row>
    <row r="727" spans="1:4" s="745" customFormat="1" ht="11.25" customHeight="1" x14ac:dyDescent="0.2">
      <c r="A727" s="1111"/>
      <c r="B727" s="753">
        <v>17503.060000000001</v>
      </c>
      <c r="C727" s="753">
        <v>17503.056</v>
      </c>
      <c r="D727" s="749" t="s">
        <v>11</v>
      </c>
    </row>
    <row r="728" spans="1:4" s="745" customFormat="1" ht="11.25" customHeight="1" x14ac:dyDescent="0.2">
      <c r="A728" s="1109" t="s">
        <v>1555</v>
      </c>
      <c r="B728" s="751">
        <v>100.01</v>
      </c>
      <c r="C728" s="751">
        <v>100.009</v>
      </c>
      <c r="D728" s="747" t="s">
        <v>997</v>
      </c>
    </row>
    <row r="729" spans="1:4" s="745" customFormat="1" ht="11.25" customHeight="1" x14ac:dyDescent="0.2">
      <c r="A729" s="1110"/>
      <c r="B729" s="752">
        <v>12227.43</v>
      </c>
      <c r="C729" s="752">
        <v>12227.432000000001</v>
      </c>
      <c r="D729" s="748" t="s">
        <v>1007</v>
      </c>
    </row>
    <row r="730" spans="1:4" s="745" customFormat="1" ht="11.25" customHeight="1" x14ac:dyDescent="0.2">
      <c r="A730" s="1110"/>
      <c r="B730" s="752">
        <v>964</v>
      </c>
      <c r="C730" s="752">
        <v>964</v>
      </c>
      <c r="D730" s="748" t="s">
        <v>1225</v>
      </c>
    </row>
    <row r="731" spans="1:4" s="745" customFormat="1" ht="11.25" customHeight="1" x14ac:dyDescent="0.2">
      <c r="A731" s="1110"/>
      <c r="B731" s="752">
        <v>45</v>
      </c>
      <c r="C731" s="752">
        <v>45</v>
      </c>
      <c r="D731" s="748" t="s">
        <v>1226</v>
      </c>
    </row>
    <row r="732" spans="1:4" s="745" customFormat="1" ht="11.25" customHeight="1" x14ac:dyDescent="0.2">
      <c r="A732" s="1111"/>
      <c r="B732" s="753">
        <v>13336.44</v>
      </c>
      <c r="C732" s="753">
        <v>13336.441000000001</v>
      </c>
      <c r="D732" s="749" t="s">
        <v>11</v>
      </c>
    </row>
    <row r="733" spans="1:4" s="745" customFormat="1" ht="11.25" customHeight="1" x14ac:dyDescent="0.2">
      <c r="A733" s="1109" t="s">
        <v>1558</v>
      </c>
      <c r="B733" s="751">
        <v>26.56</v>
      </c>
      <c r="C733" s="751">
        <v>26.561</v>
      </c>
      <c r="D733" s="747" t="s">
        <v>997</v>
      </c>
    </row>
    <row r="734" spans="1:4" s="745" customFormat="1" ht="11.25" customHeight="1" x14ac:dyDescent="0.2">
      <c r="A734" s="1110"/>
      <c r="B734" s="752">
        <v>12819.52</v>
      </c>
      <c r="C734" s="752">
        <v>12819.52</v>
      </c>
      <c r="D734" s="748" t="s">
        <v>1007</v>
      </c>
    </row>
    <row r="735" spans="1:4" s="745" customFormat="1" ht="11.25" customHeight="1" x14ac:dyDescent="0.2">
      <c r="A735" s="1110"/>
      <c r="B735" s="752">
        <v>707</v>
      </c>
      <c r="C735" s="752">
        <v>707</v>
      </c>
      <c r="D735" s="748" t="s">
        <v>1225</v>
      </c>
    </row>
    <row r="736" spans="1:4" s="745" customFormat="1" ht="11.25" customHeight="1" x14ac:dyDescent="0.2">
      <c r="A736" s="1110"/>
      <c r="B736" s="752">
        <v>56</v>
      </c>
      <c r="C736" s="752">
        <v>56</v>
      </c>
      <c r="D736" s="748" t="s">
        <v>1226</v>
      </c>
    </row>
    <row r="737" spans="1:4" s="745" customFormat="1" ht="11.25" customHeight="1" x14ac:dyDescent="0.2">
      <c r="A737" s="1111"/>
      <c r="B737" s="753">
        <v>13609.08</v>
      </c>
      <c r="C737" s="753">
        <v>13609.081</v>
      </c>
      <c r="D737" s="749" t="s">
        <v>11</v>
      </c>
    </row>
    <row r="738" spans="1:4" s="745" customFormat="1" ht="11.25" customHeight="1" x14ac:dyDescent="0.2">
      <c r="A738" s="1109" t="s">
        <v>1552</v>
      </c>
      <c r="B738" s="751">
        <v>124.09</v>
      </c>
      <c r="C738" s="751">
        <v>124.08799999999999</v>
      </c>
      <c r="D738" s="747" t="s">
        <v>997</v>
      </c>
    </row>
    <row r="739" spans="1:4" s="745" customFormat="1" ht="11.25" customHeight="1" x14ac:dyDescent="0.2">
      <c r="A739" s="1110"/>
      <c r="B739" s="752">
        <v>25736.82</v>
      </c>
      <c r="C739" s="752">
        <v>25736.815999999999</v>
      </c>
      <c r="D739" s="748" t="s">
        <v>1007</v>
      </c>
    </row>
    <row r="740" spans="1:4" s="745" customFormat="1" ht="11.25" customHeight="1" x14ac:dyDescent="0.2">
      <c r="A740" s="1110"/>
      <c r="B740" s="752">
        <v>1137</v>
      </c>
      <c r="C740" s="752">
        <v>1137</v>
      </c>
      <c r="D740" s="748" t="s">
        <v>1225</v>
      </c>
    </row>
    <row r="741" spans="1:4" s="745" customFormat="1" ht="11.25" customHeight="1" x14ac:dyDescent="0.2">
      <c r="A741" s="1110"/>
      <c r="B741" s="752">
        <v>31</v>
      </c>
      <c r="C741" s="752">
        <v>31</v>
      </c>
      <c r="D741" s="748" t="s">
        <v>1226</v>
      </c>
    </row>
    <row r="742" spans="1:4" s="745" customFormat="1" ht="11.25" customHeight="1" x14ac:dyDescent="0.2">
      <c r="A742" s="1111"/>
      <c r="B742" s="753">
        <v>27028.91</v>
      </c>
      <c r="C742" s="753">
        <v>27028.903999999999</v>
      </c>
      <c r="D742" s="749" t="s">
        <v>11</v>
      </c>
    </row>
    <row r="743" spans="1:4" s="745" customFormat="1" ht="11.25" customHeight="1" x14ac:dyDescent="0.2">
      <c r="A743" s="1109" t="s">
        <v>1404</v>
      </c>
      <c r="B743" s="751">
        <v>21.25</v>
      </c>
      <c r="C743" s="751">
        <v>21.25</v>
      </c>
      <c r="D743" s="747" t="s">
        <v>996</v>
      </c>
    </row>
    <row r="744" spans="1:4" s="745" customFormat="1" ht="11.25" customHeight="1" x14ac:dyDescent="0.2">
      <c r="A744" s="1110"/>
      <c r="B744" s="752">
        <v>30</v>
      </c>
      <c r="C744" s="752">
        <v>30</v>
      </c>
      <c r="D744" s="748" t="s">
        <v>1257</v>
      </c>
    </row>
    <row r="745" spans="1:4" s="745" customFormat="1" ht="11.25" customHeight="1" x14ac:dyDescent="0.2">
      <c r="A745" s="1110"/>
      <c r="B745" s="752">
        <v>150</v>
      </c>
      <c r="C745" s="752">
        <v>150</v>
      </c>
      <c r="D745" s="748" t="s">
        <v>1235</v>
      </c>
    </row>
    <row r="746" spans="1:4" s="745" customFormat="1" ht="11.25" customHeight="1" x14ac:dyDescent="0.2">
      <c r="A746" s="1110"/>
      <c r="B746" s="752">
        <v>205.2</v>
      </c>
      <c r="C746" s="752">
        <v>205.2</v>
      </c>
      <c r="D746" s="748" t="s">
        <v>1233</v>
      </c>
    </row>
    <row r="747" spans="1:4" s="745" customFormat="1" ht="11.25" customHeight="1" x14ac:dyDescent="0.2">
      <c r="A747" s="1110"/>
      <c r="B747" s="752">
        <v>27013.18</v>
      </c>
      <c r="C747" s="752">
        <v>27013.177</v>
      </c>
      <c r="D747" s="748" t="s">
        <v>1007</v>
      </c>
    </row>
    <row r="748" spans="1:4" s="745" customFormat="1" ht="11.25" customHeight="1" x14ac:dyDescent="0.2">
      <c r="A748" s="1110"/>
      <c r="B748" s="752">
        <v>2736</v>
      </c>
      <c r="C748" s="752">
        <v>2736</v>
      </c>
      <c r="D748" s="748" t="s">
        <v>1225</v>
      </c>
    </row>
    <row r="749" spans="1:4" s="745" customFormat="1" ht="11.25" customHeight="1" x14ac:dyDescent="0.2">
      <c r="A749" s="1110"/>
      <c r="B749" s="752">
        <v>441</v>
      </c>
      <c r="C749" s="752">
        <v>441</v>
      </c>
      <c r="D749" s="748" t="s">
        <v>1226</v>
      </c>
    </row>
    <row r="750" spans="1:4" s="745" customFormat="1" ht="11.25" customHeight="1" x14ac:dyDescent="0.2">
      <c r="A750" s="1110"/>
      <c r="B750" s="752">
        <v>1264.9000000000001</v>
      </c>
      <c r="C750" s="752">
        <v>666.08900000000006</v>
      </c>
      <c r="D750" s="748" t="s">
        <v>2459</v>
      </c>
    </row>
    <row r="751" spans="1:4" s="745" customFormat="1" ht="11.25" customHeight="1" x14ac:dyDescent="0.2">
      <c r="A751" s="1110"/>
      <c r="B751" s="752">
        <v>1279.47</v>
      </c>
      <c r="C751" s="752">
        <v>1263.3320000000001</v>
      </c>
      <c r="D751" s="748" t="s">
        <v>1266</v>
      </c>
    </row>
    <row r="752" spans="1:4" s="745" customFormat="1" ht="11.25" customHeight="1" x14ac:dyDescent="0.2">
      <c r="A752" s="1111"/>
      <c r="B752" s="753">
        <v>33141</v>
      </c>
      <c r="C752" s="753">
        <v>32526.048000000003</v>
      </c>
      <c r="D752" s="749" t="s">
        <v>11</v>
      </c>
    </row>
    <row r="753" spans="1:4" s="745" customFormat="1" ht="11.25" customHeight="1" x14ac:dyDescent="0.2">
      <c r="A753" s="1109" t="s">
        <v>1415</v>
      </c>
      <c r="B753" s="751">
        <v>25.93</v>
      </c>
      <c r="C753" s="751">
        <v>25.925000000000001</v>
      </c>
      <c r="D753" s="747" t="s">
        <v>996</v>
      </c>
    </row>
    <row r="754" spans="1:4" s="745" customFormat="1" ht="11.25" customHeight="1" x14ac:dyDescent="0.2">
      <c r="A754" s="1110"/>
      <c r="B754" s="752">
        <v>90</v>
      </c>
      <c r="C754" s="752">
        <v>90</v>
      </c>
      <c r="D754" s="748" t="s">
        <v>1257</v>
      </c>
    </row>
    <row r="755" spans="1:4" s="745" customFormat="1" ht="11.25" customHeight="1" x14ac:dyDescent="0.2">
      <c r="A755" s="1110"/>
      <c r="B755" s="752">
        <v>1500</v>
      </c>
      <c r="C755" s="752">
        <v>1500</v>
      </c>
      <c r="D755" s="748" t="s">
        <v>4566</v>
      </c>
    </row>
    <row r="756" spans="1:4" s="745" customFormat="1" ht="11.25" customHeight="1" x14ac:dyDescent="0.2">
      <c r="A756" s="1110"/>
      <c r="B756" s="752">
        <v>195</v>
      </c>
      <c r="C756" s="752">
        <v>195</v>
      </c>
      <c r="D756" s="748" t="s">
        <v>1233</v>
      </c>
    </row>
    <row r="757" spans="1:4" s="745" customFormat="1" ht="11.25" customHeight="1" x14ac:dyDescent="0.2">
      <c r="A757" s="1110"/>
      <c r="B757" s="752">
        <v>26487.97</v>
      </c>
      <c r="C757" s="752">
        <v>26487.967000000001</v>
      </c>
      <c r="D757" s="748" t="s">
        <v>1007</v>
      </c>
    </row>
    <row r="758" spans="1:4" s="745" customFormat="1" ht="11.25" customHeight="1" x14ac:dyDescent="0.2">
      <c r="A758" s="1110"/>
      <c r="B758" s="752">
        <v>3644</v>
      </c>
      <c r="C758" s="752">
        <v>3644</v>
      </c>
      <c r="D758" s="748" t="s">
        <v>1225</v>
      </c>
    </row>
    <row r="759" spans="1:4" s="745" customFormat="1" ht="11.25" customHeight="1" x14ac:dyDescent="0.2">
      <c r="A759" s="1110"/>
      <c r="B759" s="752">
        <v>570</v>
      </c>
      <c r="C759" s="752">
        <v>570</v>
      </c>
      <c r="D759" s="748" t="s">
        <v>1226</v>
      </c>
    </row>
    <row r="760" spans="1:4" s="745" customFormat="1" ht="11.25" customHeight="1" x14ac:dyDescent="0.2">
      <c r="A760" s="1111"/>
      <c r="B760" s="753">
        <v>32512.9</v>
      </c>
      <c r="C760" s="753">
        <v>32512.892</v>
      </c>
      <c r="D760" s="749" t="s">
        <v>11</v>
      </c>
    </row>
    <row r="761" spans="1:4" s="745" customFormat="1" ht="11.25" customHeight="1" x14ac:dyDescent="0.2">
      <c r="A761" s="1109" t="s">
        <v>1401</v>
      </c>
      <c r="B761" s="751">
        <v>60</v>
      </c>
      <c r="C761" s="751">
        <v>60</v>
      </c>
      <c r="D761" s="747" t="s">
        <v>1257</v>
      </c>
    </row>
    <row r="762" spans="1:4" s="745" customFormat="1" ht="11.25" customHeight="1" x14ac:dyDescent="0.2">
      <c r="A762" s="1110"/>
      <c r="B762" s="752">
        <v>415</v>
      </c>
      <c r="C762" s="752">
        <v>415</v>
      </c>
      <c r="D762" s="748" t="s">
        <v>854</v>
      </c>
    </row>
    <row r="763" spans="1:4" s="745" customFormat="1" ht="21" x14ac:dyDescent="0.2">
      <c r="A763" s="1110"/>
      <c r="B763" s="752">
        <v>610.99</v>
      </c>
      <c r="C763" s="752">
        <v>610.99</v>
      </c>
      <c r="D763" s="748" t="s">
        <v>4447</v>
      </c>
    </row>
    <row r="764" spans="1:4" s="745" customFormat="1" ht="11.25" customHeight="1" x14ac:dyDescent="0.2">
      <c r="A764" s="1110"/>
      <c r="B764" s="752">
        <v>180</v>
      </c>
      <c r="C764" s="752">
        <v>180</v>
      </c>
      <c r="D764" s="748" t="s">
        <v>1233</v>
      </c>
    </row>
    <row r="765" spans="1:4" s="745" customFormat="1" ht="11.25" customHeight="1" x14ac:dyDescent="0.2">
      <c r="A765" s="1110"/>
      <c r="B765" s="752">
        <v>40</v>
      </c>
      <c r="C765" s="752">
        <v>40</v>
      </c>
      <c r="D765" s="748" t="s">
        <v>1230</v>
      </c>
    </row>
    <row r="766" spans="1:4" s="745" customFormat="1" ht="11.25" customHeight="1" x14ac:dyDescent="0.2">
      <c r="A766" s="1110"/>
      <c r="B766" s="752">
        <v>59055.7</v>
      </c>
      <c r="C766" s="752">
        <v>59055.693999999996</v>
      </c>
      <c r="D766" s="748" t="s">
        <v>1007</v>
      </c>
    </row>
    <row r="767" spans="1:4" s="745" customFormat="1" ht="11.25" customHeight="1" x14ac:dyDescent="0.2">
      <c r="A767" s="1110"/>
      <c r="B767" s="752">
        <v>3319</v>
      </c>
      <c r="C767" s="752">
        <v>3319</v>
      </c>
      <c r="D767" s="748" t="s">
        <v>1008</v>
      </c>
    </row>
    <row r="768" spans="1:4" s="745" customFormat="1" ht="11.25" customHeight="1" x14ac:dyDescent="0.2">
      <c r="A768" s="1110"/>
      <c r="B768" s="752">
        <v>6021</v>
      </c>
      <c r="C768" s="752">
        <v>6021</v>
      </c>
      <c r="D768" s="748" t="s">
        <v>1225</v>
      </c>
    </row>
    <row r="769" spans="1:4" s="745" customFormat="1" ht="11.25" customHeight="1" x14ac:dyDescent="0.2">
      <c r="A769" s="1110"/>
      <c r="B769" s="752">
        <v>1529</v>
      </c>
      <c r="C769" s="752">
        <v>1529</v>
      </c>
      <c r="D769" s="748" t="s">
        <v>1226</v>
      </c>
    </row>
    <row r="770" spans="1:4" s="745" customFormat="1" ht="11.25" customHeight="1" x14ac:dyDescent="0.2">
      <c r="A770" s="1110"/>
      <c r="B770" s="752">
        <v>1135.06</v>
      </c>
      <c r="C770" s="752">
        <v>1135.06</v>
      </c>
      <c r="D770" s="748" t="s">
        <v>1266</v>
      </c>
    </row>
    <row r="771" spans="1:4" s="745" customFormat="1" ht="21" x14ac:dyDescent="0.2">
      <c r="A771" s="1110"/>
      <c r="B771" s="752">
        <v>312</v>
      </c>
      <c r="C771" s="752">
        <v>312</v>
      </c>
      <c r="D771" s="748" t="s">
        <v>4001</v>
      </c>
    </row>
    <row r="772" spans="1:4" s="745" customFormat="1" ht="11.25" customHeight="1" x14ac:dyDescent="0.2">
      <c r="A772" s="1110"/>
      <c r="B772" s="752">
        <v>1539.52</v>
      </c>
      <c r="C772" s="752">
        <v>114.46599999999999</v>
      </c>
      <c r="D772" s="748" t="s">
        <v>2460</v>
      </c>
    </row>
    <row r="773" spans="1:4" s="745" customFormat="1" ht="11.25" customHeight="1" x14ac:dyDescent="0.2">
      <c r="A773" s="1111"/>
      <c r="B773" s="753">
        <v>74217.27</v>
      </c>
      <c r="C773" s="753">
        <v>72792.209999999992</v>
      </c>
      <c r="D773" s="749" t="s">
        <v>11</v>
      </c>
    </row>
    <row r="774" spans="1:4" s="745" customFormat="1" ht="11.25" customHeight="1" x14ac:dyDescent="0.2">
      <c r="A774" s="1109" t="s">
        <v>2461</v>
      </c>
      <c r="B774" s="751">
        <v>100</v>
      </c>
      <c r="C774" s="751">
        <v>100</v>
      </c>
      <c r="D774" s="747" t="s">
        <v>1257</v>
      </c>
    </row>
    <row r="775" spans="1:4" s="745" customFormat="1" ht="21" x14ac:dyDescent="0.2">
      <c r="A775" s="1110"/>
      <c r="B775" s="752">
        <v>766.11</v>
      </c>
      <c r="C775" s="752">
        <v>766.10599999999999</v>
      </c>
      <c r="D775" s="748" t="s">
        <v>4447</v>
      </c>
    </row>
    <row r="776" spans="1:4" s="745" customFormat="1" ht="11.25" customHeight="1" x14ac:dyDescent="0.2">
      <c r="A776" s="1110"/>
      <c r="B776" s="752">
        <v>289</v>
      </c>
      <c r="C776" s="752">
        <v>289</v>
      </c>
      <c r="D776" s="748" t="s">
        <v>1233</v>
      </c>
    </row>
    <row r="777" spans="1:4" s="745" customFormat="1" ht="11.25" customHeight="1" x14ac:dyDescent="0.2">
      <c r="A777" s="1110"/>
      <c r="B777" s="752">
        <v>17416.329999999998</v>
      </c>
      <c r="C777" s="752">
        <v>17416.321</v>
      </c>
      <c r="D777" s="748" t="s">
        <v>1007</v>
      </c>
    </row>
    <row r="778" spans="1:4" s="745" customFormat="1" ht="11.25" customHeight="1" x14ac:dyDescent="0.2">
      <c r="A778" s="1110"/>
      <c r="B778" s="752">
        <v>4149</v>
      </c>
      <c r="C778" s="752">
        <v>4149</v>
      </c>
      <c r="D778" s="748" t="s">
        <v>1225</v>
      </c>
    </row>
    <row r="779" spans="1:4" s="745" customFormat="1" ht="11.25" customHeight="1" x14ac:dyDescent="0.2">
      <c r="A779" s="1110"/>
      <c r="B779" s="752">
        <v>820</v>
      </c>
      <c r="C779" s="752">
        <v>820</v>
      </c>
      <c r="D779" s="748" t="s">
        <v>1226</v>
      </c>
    </row>
    <row r="780" spans="1:4" s="745" customFormat="1" ht="21" x14ac:dyDescent="0.2">
      <c r="A780" s="1110"/>
      <c r="B780" s="752">
        <v>204</v>
      </c>
      <c r="C780" s="752">
        <v>204</v>
      </c>
      <c r="D780" s="748" t="s">
        <v>4001</v>
      </c>
    </row>
    <row r="781" spans="1:4" s="745" customFormat="1" ht="11.25" customHeight="1" x14ac:dyDescent="0.2">
      <c r="A781" s="1110"/>
      <c r="B781" s="752">
        <v>296</v>
      </c>
      <c r="C781" s="752">
        <v>296</v>
      </c>
      <c r="D781" s="748" t="s">
        <v>856</v>
      </c>
    </row>
    <row r="782" spans="1:4" s="745" customFormat="1" ht="11.25" customHeight="1" x14ac:dyDescent="0.2">
      <c r="A782" s="1111"/>
      <c r="B782" s="753">
        <v>24040.44</v>
      </c>
      <c r="C782" s="753">
        <v>24040.427</v>
      </c>
      <c r="D782" s="749" t="s">
        <v>11</v>
      </c>
    </row>
    <row r="783" spans="1:4" s="745" customFormat="1" ht="11.25" customHeight="1" x14ac:dyDescent="0.2">
      <c r="A783" s="1109" t="s">
        <v>1477</v>
      </c>
      <c r="B783" s="751">
        <v>75</v>
      </c>
      <c r="C783" s="751">
        <v>75</v>
      </c>
      <c r="D783" s="747" t="s">
        <v>1257</v>
      </c>
    </row>
    <row r="784" spans="1:4" s="745" customFormat="1" ht="21" x14ac:dyDescent="0.2">
      <c r="A784" s="1110"/>
      <c r="B784" s="752">
        <v>8.98</v>
      </c>
      <c r="C784" s="752">
        <v>8.984</v>
      </c>
      <c r="D784" s="748" t="s">
        <v>4447</v>
      </c>
    </row>
    <row r="785" spans="1:4" s="745" customFormat="1" ht="11.25" customHeight="1" x14ac:dyDescent="0.2">
      <c r="A785" s="1110"/>
      <c r="B785" s="752">
        <v>132</v>
      </c>
      <c r="C785" s="752">
        <v>132</v>
      </c>
      <c r="D785" s="748" t="s">
        <v>1233</v>
      </c>
    </row>
    <row r="786" spans="1:4" s="745" customFormat="1" ht="11.25" customHeight="1" x14ac:dyDescent="0.2">
      <c r="A786" s="1110"/>
      <c r="B786" s="752">
        <v>36.67</v>
      </c>
      <c r="C786" s="752">
        <v>36.665999999999997</v>
      </c>
      <c r="D786" s="748" t="s">
        <v>4118</v>
      </c>
    </row>
    <row r="787" spans="1:4" s="745" customFormat="1" ht="11.25" customHeight="1" x14ac:dyDescent="0.2">
      <c r="A787" s="1110"/>
      <c r="B787" s="752">
        <v>0.48</v>
      </c>
      <c r="C787" s="752">
        <v>0.48</v>
      </c>
      <c r="D787" s="748" t="s">
        <v>1004</v>
      </c>
    </row>
    <row r="788" spans="1:4" s="745" customFormat="1" ht="11.25" customHeight="1" x14ac:dyDescent="0.2">
      <c r="A788" s="1110"/>
      <c r="B788" s="752">
        <v>24260.780000000002</v>
      </c>
      <c r="C788" s="752">
        <v>24260.777000000002</v>
      </c>
      <c r="D788" s="748" t="s">
        <v>1007</v>
      </c>
    </row>
    <row r="789" spans="1:4" s="745" customFormat="1" ht="11.25" customHeight="1" x14ac:dyDescent="0.2">
      <c r="A789" s="1110"/>
      <c r="B789" s="752">
        <v>3410</v>
      </c>
      <c r="C789" s="752">
        <v>3410</v>
      </c>
      <c r="D789" s="748" t="s">
        <v>1225</v>
      </c>
    </row>
    <row r="790" spans="1:4" s="745" customFormat="1" ht="11.25" customHeight="1" x14ac:dyDescent="0.2">
      <c r="A790" s="1110"/>
      <c r="B790" s="752">
        <v>790</v>
      </c>
      <c r="C790" s="752">
        <v>790</v>
      </c>
      <c r="D790" s="748" t="s">
        <v>1226</v>
      </c>
    </row>
    <row r="791" spans="1:4" s="745" customFormat="1" ht="11.25" customHeight="1" x14ac:dyDescent="0.2">
      <c r="A791" s="1110"/>
      <c r="B791" s="752">
        <v>742.41</v>
      </c>
      <c r="C791" s="752">
        <v>742.41</v>
      </c>
      <c r="D791" s="748" t="s">
        <v>1266</v>
      </c>
    </row>
    <row r="792" spans="1:4" s="745" customFormat="1" ht="11.25" customHeight="1" x14ac:dyDescent="0.2">
      <c r="A792" s="1111"/>
      <c r="B792" s="753">
        <v>29456.320000000003</v>
      </c>
      <c r="C792" s="753">
        <v>29456.317000000003</v>
      </c>
      <c r="D792" s="749" t="s">
        <v>11</v>
      </c>
    </row>
    <row r="793" spans="1:4" s="745" customFormat="1" ht="11.25" customHeight="1" x14ac:dyDescent="0.2">
      <c r="A793" s="1109" t="s">
        <v>1447</v>
      </c>
      <c r="B793" s="751">
        <v>770.63</v>
      </c>
      <c r="C793" s="751">
        <v>0</v>
      </c>
      <c r="D793" s="747" t="s">
        <v>971</v>
      </c>
    </row>
    <row r="794" spans="1:4" s="745" customFormat="1" ht="11.25" customHeight="1" x14ac:dyDescent="0.2">
      <c r="A794" s="1110"/>
      <c r="B794" s="752">
        <v>100</v>
      </c>
      <c r="C794" s="752">
        <v>100</v>
      </c>
      <c r="D794" s="748" t="s">
        <v>1257</v>
      </c>
    </row>
    <row r="795" spans="1:4" s="745" customFormat="1" ht="11.25" customHeight="1" x14ac:dyDescent="0.2">
      <c r="A795" s="1110"/>
      <c r="B795" s="752">
        <v>34330.589999999997</v>
      </c>
      <c r="C795" s="752">
        <v>34317.541000000005</v>
      </c>
      <c r="D795" s="748" t="s">
        <v>1007</v>
      </c>
    </row>
    <row r="796" spans="1:4" s="745" customFormat="1" ht="11.25" customHeight="1" x14ac:dyDescent="0.2">
      <c r="A796" s="1110"/>
      <c r="B796" s="752">
        <v>2348</v>
      </c>
      <c r="C796" s="752">
        <v>2348</v>
      </c>
      <c r="D796" s="748" t="s">
        <v>1225</v>
      </c>
    </row>
    <row r="797" spans="1:4" s="745" customFormat="1" ht="11.25" customHeight="1" x14ac:dyDescent="0.2">
      <c r="A797" s="1110"/>
      <c r="B797" s="752">
        <v>220</v>
      </c>
      <c r="C797" s="752">
        <v>220</v>
      </c>
      <c r="D797" s="748" t="s">
        <v>1226</v>
      </c>
    </row>
    <row r="798" spans="1:4" s="745" customFormat="1" ht="11.25" customHeight="1" x14ac:dyDescent="0.2">
      <c r="A798" s="1111"/>
      <c r="B798" s="753">
        <v>37769.219999999994</v>
      </c>
      <c r="C798" s="753">
        <v>36985.541000000005</v>
      </c>
      <c r="D798" s="749" t="s">
        <v>11</v>
      </c>
    </row>
    <row r="799" spans="1:4" s="745" customFormat="1" ht="11.25" customHeight="1" x14ac:dyDescent="0.2">
      <c r="A799" s="1109" t="s">
        <v>1450</v>
      </c>
      <c r="B799" s="751">
        <v>85.68</v>
      </c>
      <c r="C799" s="751">
        <v>85.68</v>
      </c>
      <c r="D799" s="747" t="s">
        <v>1257</v>
      </c>
    </row>
    <row r="800" spans="1:4" s="745" customFormat="1" ht="21" x14ac:dyDescent="0.2">
      <c r="A800" s="1110"/>
      <c r="B800" s="752">
        <v>73.31</v>
      </c>
      <c r="C800" s="752">
        <v>73.309739999999991</v>
      </c>
      <c r="D800" s="748" t="s">
        <v>4447</v>
      </c>
    </row>
    <row r="801" spans="1:4" s="745" customFormat="1" ht="11.25" customHeight="1" x14ac:dyDescent="0.2">
      <c r="A801" s="1110"/>
      <c r="B801" s="752">
        <v>9133.2099999999991</v>
      </c>
      <c r="C801" s="752">
        <v>9133.2129999999997</v>
      </c>
      <c r="D801" s="748" t="s">
        <v>1007</v>
      </c>
    </row>
    <row r="802" spans="1:4" s="745" customFormat="1" ht="11.25" customHeight="1" x14ac:dyDescent="0.2">
      <c r="A802" s="1110"/>
      <c r="B802" s="752">
        <v>1395</v>
      </c>
      <c r="C802" s="752">
        <v>1395</v>
      </c>
      <c r="D802" s="748" t="s">
        <v>1225</v>
      </c>
    </row>
    <row r="803" spans="1:4" s="745" customFormat="1" ht="11.25" customHeight="1" x14ac:dyDescent="0.2">
      <c r="A803" s="1110"/>
      <c r="B803" s="752">
        <v>10687.199999999999</v>
      </c>
      <c r="C803" s="752">
        <v>10687.202740000001</v>
      </c>
      <c r="D803" s="748" t="s">
        <v>11</v>
      </c>
    </row>
    <row r="804" spans="1:4" s="745" customFormat="1" ht="11.25" customHeight="1" x14ac:dyDescent="0.2">
      <c r="A804" s="1109" t="s">
        <v>1476</v>
      </c>
      <c r="B804" s="751">
        <v>30</v>
      </c>
      <c r="C804" s="751">
        <v>30</v>
      </c>
      <c r="D804" s="747" t="s">
        <v>1257</v>
      </c>
    </row>
    <row r="805" spans="1:4" s="745" customFormat="1" ht="11.25" customHeight="1" x14ac:dyDescent="0.2">
      <c r="A805" s="1110"/>
      <c r="B805" s="752">
        <v>330</v>
      </c>
      <c r="C805" s="752">
        <v>330</v>
      </c>
      <c r="D805" s="748" t="s">
        <v>854</v>
      </c>
    </row>
    <row r="806" spans="1:4" s="745" customFormat="1" ht="11.25" customHeight="1" x14ac:dyDescent="0.2">
      <c r="A806" s="1110"/>
      <c r="B806" s="752">
        <v>261.5</v>
      </c>
      <c r="C806" s="752">
        <v>261.5</v>
      </c>
      <c r="D806" s="748" t="s">
        <v>1233</v>
      </c>
    </row>
    <row r="807" spans="1:4" s="745" customFormat="1" ht="11.25" customHeight="1" x14ac:dyDescent="0.2">
      <c r="A807" s="1110"/>
      <c r="B807" s="752">
        <v>47.93</v>
      </c>
      <c r="C807" s="752">
        <v>27.023</v>
      </c>
      <c r="D807" s="748" t="s">
        <v>1004</v>
      </c>
    </row>
    <row r="808" spans="1:4" s="745" customFormat="1" ht="11.25" customHeight="1" x14ac:dyDescent="0.2">
      <c r="A808" s="1110"/>
      <c r="B808" s="752">
        <v>40928.28</v>
      </c>
      <c r="C808" s="752">
        <v>40928.277000000002</v>
      </c>
      <c r="D808" s="748" t="s">
        <v>1007</v>
      </c>
    </row>
    <row r="809" spans="1:4" s="745" customFormat="1" ht="11.25" customHeight="1" x14ac:dyDescent="0.2">
      <c r="A809" s="1110"/>
      <c r="B809" s="752">
        <v>10340</v>
      </c>
      <c r="C809" s="752">
        <v>10340</v>
      </c>
      <c r="D809" s="748" t="s">
        <v>1225</v>
      </c>
    </row>
    <row r="810" spans="1:4" s="745" customFormat="1" ht="11.25" customHeight="1" x14ac:dyDescent="0.2">
      <c r="A810" s="1110"/>
      <c r="B810" s="752">
        <v>1909</v>
      </c>
      <c r="C810" s="752">
        <v>1898.922</v>
      </c>
      <c r="D810" s="748" t="s">
        <v>1226</v>
      </c>
    </row>
    <row r="811" spans="1:4" s="745" customFormat="1" ht="11.25" customHeight="1" x14ac:dyDescent="0.2">
      <c r="A811" s="1110"/>
      <c r="B811" s="752">
        <v>28.87</v>
      </c>
      <c r="C811" s="752">
        <v>28.869</v>
      </c>
      <c r="D811" s="748" t="s">
        <v>1227</v>
      </c>
    </row>
    <row r="812" spans="1:4" s="745" customFormat="1" ht="11.25" customHeight="1" x14ac:dyDescent="0.2">
      <c r="A812" s="1111"/>
      <c r="B812" s="753">
        <v>53875.58</v>
      </c>
      <c r="C812" s="753">
        <v>53844.591</v>
      </c>
      <c r="D812" s="749" t="s">
        <v>11</v>
      </c>
    </row>
    <row r="813" spans="1:4" s="745" customFormat="1" ht="11.25" customHeight="1" x14ac:dyDescent="0.2">
      <c r="A813" s="1109" t="s">
        <v>1472</v>
      </c>
      <c r="B813" s="751">
        <v>100</v>
      </c>
      <c r="C813" s="751">
        <v>100</v>
      </c>
      <c r="D813" s="747" t="s">
        <v>1257</v>
      </c>
    </row>
    <row r="814" spans="1:4" s="745" customFormat="1" ht="11.25" customHeight="1" x14ac:dyDescent="0.2">
      <c r="A814" s="1110"/>
      <c r="B814" s="752">
        <v>1300</v>
      </c>
      <c r="C814" s="752">
        <v>1300</v>
      </c>
      <c r="D814" s="748" t="s">
        <v>854</v>
      </c>
    </row>
    <row r="815" spans="1:4" s="745" customFormat="1" ht="21" x14ac:dyDescent="0.2">
      <c r="A815" s="1110"/>
      <c r="B815" s="752">
        <v>134.51</v>
      </c>
      <c r="C815" s="752">
        <v>73.408000000000015</v>
      </c>
      <c r="D815" s="748" t="s">
        <v>4447</v>
      </c>
    </row>
    <row r="816" spans="1:4" s="745" customFormat="1" ht="11.25" customHeight="1" x14ac:dyDescent="0.2">
      <c r="A816" s="1110"/>
      <c r="B816" s="752">
        <v>495</v>
      </c>
      <c r="C816" s="752">
        <v>495</v>
      </c>
      <c r="D816" s="748" t="s">
        <v>1233</v>
      </c>
    </row>
    <row r="817" spans="1:4" s="745" customFormat="1" ht="11.25" customHeight="1" x14ac:dyDescent="0.2">
      <c r="A817" s="1110"/>
      <c r="B817" s="752">
        <v>66488.92</v>
      </c>
      <c r="C817" s="752">
        <v>66488.92</v>
      </c>
      <c r="D817" s="748" t="s">
        <v>1007</v>
      </c>
    </row>
    <row r="818" spans="1:4" s="745" customFormat="1" ht="11.25" customHeight="1" x14ac:dyDescent="0.2">
      <c r="A818" s="1110"/>
      <c r="B818" s="752">
        <v>11932</v>
      </c>
      <c r="C818" s="752">
        <v>11932</v>
      </c>
      <c r="D818" s="748" t="s">
        <v>1225</v>
      </c>
    </row>
    <row r="819" spans="1:4" s="745" customFormat="1" ht="11.25" customHeight="1" x14ac:dyDescent="0.2">
      <c r="A819" s="1110"/>
      <c r="B819" s="752">
        <v>2822</v>
      </c>
      <c r="C819" s="752">
        <v>2822</v>
      </c>
      <c r="D819" s="748" t="s">
        <v>1226</v>
      </c>
    </row>
    <row r="820" spans="1:4" s="745" customFormat="1" ht="11.25" customHeight="1" x14ac:dyDescent="0.2">
      <c r="A820" s="1110"/>
      <c r="B820" s="752">
        <v>1666</v>
      </c>
      <c r="C820" s="752">
        <v>1666</v>
      </c>
      <c r="D820" s="748" t="s">
        <v>852</v>
      </c>
    </row>
    <row r="821" spans="1:4" s="745" customFormat="1" ht="21" x14ac:dyDescent="0.2">
      <c r="A821" s="1110"/>
      <c r="B821" s="752">
        <v>804</v>
      </c>
      <c r="C821" s="752">
        <v>804</v>
      </c>
      <c r="D821" s="748" t="s">
        <v>4001</v>
      </c>
    </row>
    <row r="822" spans="1:4" s="745" customFormat="1" ht="11.25" customHeight="1" x14ac:dyDescent="0.2">
      <c r="A822" s="1110"/>
      <c r="B822" s="752">
        <v>485.9</v>
      </c>
      <c r="C822" s="752">
        <v>485.9</v>
      </c>
      <c r="D822" s="748" t="s">
        <v>1227</v>
      </c>
    </row>
    <row r="823" spans="1:4" s="745" customFormat="1" ht="11.25" customHeight="1" x14ac:dyDescent="0.2">
      <c r="A823" s="1110"/>
      <c r="B823" s="752">
        <v>6000</v>
      </c>
      <c r="C823" s="752">
        <v>0</v>
      </c>
      <c r="D823" s="748" t="s">
        <v>4567</v>
      </c>
    </row>
    <row r="824" spans="1:4" s="745" customFormat="1" ht="11.25" customHeight="1" x14ac:dyDescent="0.2">
      <c r="A824" s="1111"/>
      <c r="B824" s="753">
        <v>92228.329999999987</v>
      </c>
      <c r="C824" s="753">
        <v>86167.227999999988</v>
      </c>
      <c r="D824" s="749" t="s">
        <v>11</v>
      </c>
    </row>
    <row r="825" spans="1:4" s="745" customFormat="1" ht="11.25" customHeight="1" x14ac:dyDescent="0.2">
      <c r="A825" s="1109" t="s">
        <v>1469</v>
      </c>
      <c r="B825" s="751">
        <v>8.5</v>
      </c>
      <c r="C825" s="751">
        <v>8.5</v>
      </c>
      <c r="D825" s="747" t="s">
        <v>996</v>
      </c>
    </row>
    <row r="826" spans="1:4" s="745" customFormat="1" ht="11.25" customHeight="1" x14ac:dyDescent="0.2">
      <c r="A826" s="1110"/>
      <c r="B826" s="752">
        <v>75</v>
      </c>
      <c r="C826" s="752">
        <v>75</v>
      </c>
      <c r="D826" s="748" t="s">
        <v>1257</v>
      </c>
    </row>
    <row r="827" spans="1:4" s="745" customFormat="1" ht="11.25" customHeight="1" x14ac:dyDescent="0.2">
      <c r="A827" s="1110"/>
      <c r="B827" s="752">
        <v>300</v>
      </c>
      <c r="C827" s="752">
        <v>300</v>
      </c>
      <c r="D827" s="748" t="s">
        <v>2462</v>
      </c>
    </row>
    <row r="828" spans="1:4" s="745" customFormat="1" ht="21" x14ac:dyDescent="0.2">
      <c r="A828" s="1110"/>
      <c r="B828" s="752">
        <v>493.5</v>
      </c>
      <c r="C828" s="752">
        <v>493.49799999999999</v>
      </c>
      <c r="D828" s="748" t="s">
        <v>4447</v>
      </c>
    </row>
    <row r="829" spans="1:4" s="745" customFormat="1" ht="11.25" customHeight="1" x14ac:dyDescent="0.2">
      <c r="A829" s="1110"/>
      <c r="B829" s="752">
        <v>891</v>
      </c>
      <c r="C829" s="752">
        <v>891</v>
      </c>
      <c r="D829" s="748" t="s">
        <v>1233</v>
      </c>
    </row>
    <row r="830" spans="1:4" s="745" customFormat="1" ht="11.25" customHeight="1" x14ac:dyDescent="0.2">
      <c r="A830" s="1110"/>
      <c r="B830" s="752">
        <v>37694.380000000005</v>
      </c>
      <c r="C830" s="752">
        <v>37694.376000000004</v>
      </c>
      <c r="D830" s="748" t="s">
        <v>1007</v>
      </c>
    </row>
    <row r="831" spans="1:4" s="745" customFormat="1" ht="11.25" customHeight="1" x14ac:dyDescent="0.2">
      <c r="A831" s="1110"/>
      <c r="B831" s="752">
        <v>6153</v>
      </c>
      <c r="C831" s="752">
        <v>6153</v>
      </c>
      <c r="D831" s="748" t="s">
        <v>1225</v>
      </c>
    </row>
    <row r="832" spans="1:4" s="745" customFormat="1" ht="11.25" customHeight="1" x14ac:dyDescent="0.2">
      <c r="A832" s="1110"/>
      <c r="B832" s="752">
        <v>1388</v>
      </c>
      <c r="C832" s="752">
        <v>1386.8040000000001</v>
      </c>
      <c r="D832" s="748" t="s">
        <v>1226</v>
      </c>
    </row>
    <row r="833" spans="1:4" s="745" customFormat="1" ht="11.25" customHeight="1" x14ac:dyDescent="0.2">
      <c r="A833" s="1110"/>
      <c r="B833" s="752">
        <v>284.35000000000002</v>
      </c>
      <c r="C833" s="752">
        <v>284.35000000000002</v>
      </c>
      <c r="D833" s="748" t="s">
        <v>2463</v>
      </c>
    </row>
    <row r="834" spans="1:4" s="745" customFormat="1" ht="11.25" customHeight="1" x14ac:dyDescent="0.2">
      <c r="A834" s="1111"/>
      <c r="B834" s="753">
        <v>47287.73</v>
      </c>
      <c r="C834" s="753">
        <v>47286.527999999998</v>
      </c>
      <c r="D834" s="749" t="s">
        <v>11</v>
      </c>
    </row>
    <row r="835" spans="1:4" s="745" customFormat="1" ht="11.25" customHeight="1" x14ac:dyDescent="0.2">
      <c r="A835" s="1109" t="s">
        <v>1448</v>
      </c>
      <c r="B835" s="751">
        <v>4.68</v>
      </c>
      <c r="C835" s="751">
        <v>4.6749999999999998</v>
      </c>
      <c r="D835" s="747" t="s">
        <v>996</v>
      </c>
    </row>
    <row r="836" spans="1:4" s="745" customFormat="1" ht="11.25" customHeight="1" x14ac:dyDescent="0.2">
      <c r="A836" s="1110"/>
      <c r="B836" s="752">
        <v>75</v>
      </c>
      <c r="C836" s="752">
        <v>75</v>
      </c>
      <c r="D836" s="748" t="s">
        <v>1257</v>
      </c>
    </row>
    <row r="837" spans="1:4" s="745" customFormat="1" ht="11.25" customHeight="1" x14ac:dyDescent="0.2">
      <c r="A837" s="1110"/>
      <c r="B837" s="752">
        <v>42</v>
      </c>
      <c r="C837" s="752">
        <v>42</v>
      </c>
      <c r="D837" s="748" t="s">
        <v>3785</v>
      </c>
    </row>
    <row r="838" spans="1:4" s="745" customFormat="1" ht="21" x14ac:dyDescent="0.2">
      <c r="A838" s="1110"/>
      <c r="B838" s="752">
        <v>183.31</v>
      </c>
      <c r="C838" s="752">
        <v>183.30500000000001</v>
      </c>
      <c r="D838" s="748" t="s">
        <v>4447</v>
      </c>
    </row>
    <row r="839" spans="1:4" s="745" customFormat="1" ht="11.25" customHeight="1" x14ac:dyDescent="0.2">
      <c r="A839" s="1110"/>
      <c r="B839" s="752">
        <v>193.4</v>
      </c>
      <c r="C839" s="752">
        <v>193.4</v>
      </c>
      <c r="D839" s="748" t="s">
        <v>1233</v>
      </c>
    </row>
    <row r="840" spans="1:4" s="745" customFormat="1" ht="11.25" customHeight="1" x14ac:dyDescent="0.2">
      <c r="A840" s="1110"/>
      <c r="B840" s="752">
        <v>38224.400000000001</v>
      </c>
      <c r="C840" s="752">
        <v>38224.398000000001</v>
      </c>
      <c r="D840" s="748" t="s">
        <v>1007</v>
      </c>
    </row>
    <row r="841" spans="1:4" s="745" customFormat="1" ht="11.25" customHeight="1" x14ac:dyDescent="0.2">
      <c r="A841" s="1110"/>
      <c r="B841" s="752">
        <v>4419</v>
      </c>
      <c r="C841" s="752">
        <v>4419</v>
      </c>
      <c r="D841" s="748" t="s">
        <v>1225</v>
      </c>
    </row>
    <row r="842" spans="1:4" s="745" customFormat="1" ht="11.25" customHeight="1" x14ac:dyDescent="0.2">
      <c r="A842" s="1110"/>
      <c r="B842" s="752">
        <v>824</v>
      </c>
      <c r="C842" s="752">
        <v>824</v>
      </c>
      <c r="D842" s="748" t="s">
        <v>1226</v>
      </c>
    </row>
    <row r="843" spans="1:4" s="745" customFormat="1" ht="11.25" customHeight="1" x14ac:dyDescent="0.2">
      <c r="A843" s="1110"/>
      <c r="B843" s="752">
        <v>7600</v>
      </c>
      <c r="C843" s="752">
        <v>4416.6063099999992</v>
      </c>
      <c r="D843" s="748" t="s">
        <v>4568</v>
      </c>
    </row>
    <row r="844" spans="1:4" s="745" customFormat="1" ht="11.25" customHeight="1" x14ac:dyDescent="0.2">
      <c r="A844" s="1111"/>
      <c r="B844" s="753">
        <v>51565.79</v>
      </c>
      <c r="C844" s="753">
        <v>48382.384309999994</v>
      </c>
      <c r="D844" s="749" t="s">
        <v>11</v>
      </c>
    </row>
    <row r="845" spans="1:4" s="745" customFormat="1" ht="11.25" customHeight="1" x14ac:dyDescent="0.2">
      <c r="A845" s="1109" t="s">
        <v>1449</v>
      </c>
      <c r="B845" s="751">
        <v>379.8</v>
      </c>
      <c r="C845" s="751">
        <v>133.16499999999999</v>
      </c>
      <c r="D845" s="747" t="s">
        <v>2464</v>
      </c>
    </row>
    <row r="846" spans="1:4" s="745" customFormat="1" ht="11.25" customHeight="1" x14ac:dyDescent="0.2">
      <c r="A846" s="1110"/>
      <c r="B846" s="752">
        <v>29.75</v>
      </c>
      <c r="C846" s="752">
        <v>29.75</v>
      </c>
      <c r="D846" s="748" t="s">
        <v>996</v>
      </c>
    </row>
    <row r="847" spans="1:4" s="745" customFormat="1" ht="11.25" customHeight="1" x14ac:dyDescent="0.2">
      <c r="A847" s="1110"/>
      <c r="B847" s="752">
        <v>857.2600000000001</v>
      </c>
      <c r="C847" s="752">
        <v>857.24776999999995</v>
      </c>
      <c r="D847" s="748" t="s">
        <v>1268</v>
      </c>
    </row>
    <row r="848" spans="1:4" s="745" customFormat="1" ht="11.25" customHeight="1" x14ac:dyDescent="0.2">
      <c r="A848" s="1110"/>
      <c r="B848" s="752">
        <v>30</v>
      </c>
      <c r="C848" s="752">
        <v>30</v>
      </c>
      <c r="D848" s="748" t="s">
        <v>1257</v>
      </c>
    </row>
    <row r="849" spans="1:4" s="745" customFormat="1" ht="21" x14ac:dyDescent="0.2">
      <c r="A849" s="1110"/>
      <c r="B849" s="752">
        <v>178.61</v>
      </c>
      <c r="C849" s="752">
        <v>178.607</v>
      </c>
      <c r="D849" s="748" t="s">
        <v>4447</v>
      </c>
    </row>
    <row r="850" spans="1:4" s="745" customFormat="1" ht="11.25" customHeight="1" x14ac:dyDescent="0.2">
      <c r="A850" s="1110"/>
      <c r="B850" s="752">
        <v>280</v>
      </c>
      <c r="C850" s="752">
        <v>280</v>
      </c>
      <c r="D850" s="748" t="s">
        <v>1233</v>
      </c>
    </row>
    <row r="851" spans="1:4" s="745" customFormat="1" ht="11.25" customHeight="1" x14ac:dyDescent="0.2">
      <c r="A851" s="1110"/>
      <c r="B851" s="752">
        <v>7.16</v>
      </c>
      <c r="C851" s="752">
        <v>7.1589999999999998</v>
      </c>
      <c r="D851" s="748" t="s">
        <v>1004</v>
      </c>
    </row>
    <row r="852" spans="1:4" s="745" customFormat="1" ht="11.25" customHeight="1" x14ac:dyDescent="0.2">
      <c r="A852" s="1110"/>
      <c r="B852" s="752">
        <v>36897.4</v>
      </c>
      <c r="C852" s="752">
        <v>36871.043999999994</v>
      </c>
      <c r="D852" s="748" t="s">
        <v>1007</v>
      </c>
    </row>
    <row r="853" spans="1:4" s="745" customFormat="1" ht="11.25" customHeight="1" x14ac:dyDescent="0.2">
      <c r="A853" s="1110"/>
      <c r="B853" s="752">
        <v>8659</v>
      </c>
      <c r="C853" s="752">
        <v>8659</v>
      </c>
      <c r="D853" s="748" t="s">
        <v>1225</v>
      </c>
    </row>
    <row r="854" spans="1:4" s="745" customFormat="1" ht="11.25" customHeight="1" x14ac:dyDescent="0.2">
      <c r="A854" s="1110"/>
      <c r="B854" s="752">
        <v>1815</v>
      </c>
      <c r="C854" s="752">
        <v>1815</v>
      </c>
      <c r="D854" s="748" t="s">
        <v>1226</v>
      </c>
    </row>
    <row r="855" spans="1:4" s="745" customFormat="1" ht="11.25" customHeight="1" x14ac:dyDescent="0.2">
      <c r="A855" s="1111"/>
      <c r="B855" s="753">
        <v>49133.98</v>
      </c>
      <c r="C855" s="753">
        <v>48860.972769999993</v>
      </c>
      <c r="D855" s="749" t="s">
        <v>11</v>
      </c>
    </row>
    <row r="856" spans="1:4" s="745" customFormat="1" ht="11.25" customHeight="1" x14ac:dyDescent="0.2">
      <c r="A856" s="1109" t="s">
        <v>1433</v>
      </c>
      <c r="B856" s="751">
        <v>34</v>
      </c>
      <c r="C856" s="751">
        <v>34</v>
      </c>
      <c r="D856" s="747" t="s">
        <v>996</v>
      </c>
    </row>
    <row r="857" spans="1:4" s="745" customFormat="1" ht="11.25" customHeight="1" x14ac:dyDescent="0.2">
      <c r="A857" s="1110"/>
      <c r="B857" s="752">
        <v>30</v>
      </c>
      <c r="C857" s="752">
        <v>30</v>
      </c>
      <c r="D857" s="748" t="s">
        <v>1257</v>
      </c>
    </row>
    <row r="858" spans="1:4" s="745" customFormat="1" ht="11.25" customHeight="1" x14ac:dyDescent="0.2">
      <c r="A858" s="1110"/>
      <c r="B858" s="752">
        <v>180</v>
      </c>
      <c r="C858" s="752">
        <v>180</v>
      </c>
      <c r="D858" s="748" t="s">
        <v>1233</v>
      </c>
    </row>
    <row r="859" spans="1:4" s="745" customFormat="1" ht="11.25" customHeight="1" x14ac:dyDescent="0.2">
      <c r="A859" s="1110"/>
      <c r="B859" s="752">
        <v>28686.67</v>
      </c>
      <c r="C859" s="752">
        <v>28439.919999999998</v>
      </c>
      <c r="D859" s="748" t="s">
        <v>1007</v>
      </c>
    </row>
    <row r="860" spans="1:4" s="745" customFormat="1" ht="11.25" customHeight="1" x14ac:dyDescent="0.2">
      <c r="A860" s="1110"/>
      <c r="B860" s="752">
        <v>2090</v>
      </c>
      <c r="C860" s="752">
        <v>2090</v>
      </c>
      <c r="D860" s="748" t="s">
        <v>1225</v>
      </c>
    </row>
    <row r="861" spans="1:4" s="745" customFormat="1" ht="11.25" customHeight="1" x14ac:dyDescent="0.2">
      <c r="A861" s="1110"/>
      <c r="B861" s="752">
        <v>668</v>
      </c>
      <c r="C861" s="752">
        <v>668</v>
      </c>
      <c r="D861" s="748" t="s">
        <v>1226</v>
      </c>
    </row>
    <row r="862" spans="1:4" s="745" customFormat="1" ht="11.25" customHeight="1" x14ac:dyDescent="0.2">
      <c r="A862" s="1110"/>
      <c r="B862" s="752">
        <v>1319.71</v>
      </c>
      <c r="C862" s="752">
        <v>1319.7080000000001</v>
      </c>
      <c r="D862" s="748" t="s">
        <v>1266</v>
      </c>
    </row>
    <row r="863" spans="1:4" s="745" customFormat="1" ht="11.25" customHeight="1" x14ac:dyDescent="0.2">
      <c r="A863" s="1111"/>
      <c r="B863" s="753">
        <v>33008.379999999997</v>
      </c>
      <c r="C863" s="753">
        <v>32761.627999999997</v>
      </c>
      <c r="D863" s="749" t="s">
        <v>11</v>
      </c>
    </row>
    <row r="864" spans="1:4" s="745" customFormat="1" ht="11.25" customHeight="1" x14ac:dyDescent="0.2">
      <c r="A864" s="1109" t="s">
        <v>1423</v>
      </c>
      <c r="B864" s="751">
        <v>42.5</v>
      </c>
      <c r="C864" s="751">
        <v>42.5</v>
      </c>
      <c r="D864" s="747" t="s">
        <v>996</v>
      </c>
    </row>
    <row r="865" spans="1:4" s="745" customFormat="1" ht="11.25" customHeight="1" x14ac:dyDescent="0.2">
      <c r="A865" s="1110"/>
      <c r="B865" s="752">
        <v>188.45999999999998</v>
      </c>
      <c r="C865" s="752">
        <v>188.458</v>
      </c>
      <c r="D865" s="748" t="s">
        <v>1257</v>
      </c>
    </row>
    <row r="866" spans="1:4" s="745" customFormat="1" ht="11.25" customHeight="1" x14ac:dyDescent="0.2">
      <c r="A866" s="1110"/>
      <c r="B866" s="752">
        <v>189</v>
      </c>
      <c r="C866" s="752">
        <v>189</v>
      </c>
      <c r="D866" s="748" t="s">
        <v>1233</v>
      </c>
    </row>
    <row r="867" spans="1:4" s="745" customFormat="1" ht="11.25" customHeight="1" x14ac:dyDescent="0.2">
      <c r="A867" s="1110"/>
      <c r="B867" s="752">
        <v>47706.91</v>
      </c>
      <c r="C867" s="752">
        <v>47706.912000000004</v>
      </c>
      <c r="D867" s="748" t="s">
        <v>1007</v>
      </c>
    </row>
    <row r="868" spans="1:4" s="745" customFormat="1" ht="11.25" customHeight="1" x14ac:dyDescent="0.2">
      <c r="A868" s="1110"/>
      <c r="B868" s="752">
        <v>5131</v>
      </c>
      <c r="C868" s="752">
        <v>5131</v>
      </c>
      <c r="D868" s="748" t="s">
        <v>1225</v>
      </c>
    </row>
    <row r="869" spans="1:4" s="745" customFormat="1" ht="11.25" customHeight="1" x14ac:dyDescent="0.2">
      <c r="A869" s="1110"/>
      <c r="B869" s="752">
        <v>1370</v>
      </c>
      <c r="C869" s="752">
        <v>1370</v>
      </c>
      <c r="D869" s="748" t="s">
        <v>1226</v>
      </c>
    </row>
    <row r="870" spans="1:4" s="745" customFormat="1" ht="11.25" customHeight="1" x14ac:dyDescent="0.2">
      <c r="A870" s="1110"/>
      <c r="B870" s="752">
        <v>1972.3899999999999</v>
      </c>
      <c r="C870" s="752">
        <v>1972.383</v>
      </c>
      <c r="D870" s="748" t="s">
        <v>1266</v>
      </c>
    </row>
    <row r="871" spans="1:4" s="745" customFormat="1" ht="11.25" customHeight="1" x14ac:dyDescent="0.2">
      <c r="A871" s="1111"/>
      <c r="B871" s="753">
        <v>56600.26</v>
      </c>
      <c r="C871" s="753">
        <v>56600.253000000004</v>
      </c>
      <c r="D871" s="749" t="s">
        <v>11</v>
      </c>
    </row>
    <row r="872" spans="1:4" s="745" customFormat="1" ht="11.25" customHeight="1" x14ac:dyDescent="0.2">
      <c r="A872" s="1109" t="s">
        <v>1434</v>
      </c>
      <c r="B872" s="751">
        <v>30</v>
      </c>
      <c r="C872" s="751">
        <v>30</v>
      </c>
      <c r="D872" s="747" t="s">
        <v>1257</v>
      </c>
    </row>
    <row r="873" spans="1:4" s="745" customFormat="1" ht="11.25" customHeight="1" x14ac:dyDescent="0.2">
      <c r="A873" s="1110"/>
      <c r="B873" s="752">
        <v>90</v>
      </c>
      <c r="C873" s="752">
        <v>90</v>
      </c>
      <c r="D873" s="748" t="s">
        <v>1233</v>
      </c>
    </row>
    <row r="874" spans="1:4" s="745" customFormat="1" ht="11.25" customHeight="1" x14ac:dyDescent="0.2">
      <c r="A874" s="1110"/>
      <c r="B874" s="752">
        <v>25196.05</v>
      </c>
      <c r="C874" s="752">
        <v>25196.050999999999</v>
      </c>
      <c r="D874" s="748" t="s">
        <v>1007</v>
      </c>
    </row>
    <row r="875" spans="1:4" s="745" customFormat="1" ht="11.25" customHeight="1" x14ac:dyDescent="0.2">
      <c r="A875" s="1110"/>
      <c r="B875" s="752">
        <v>4086</v>
      </c>
      <c r="C875" s="752">
        <v>4086</v>
      </c>
      <c r="D875" s="748" t="s">
        <v>1225</v>
      </c>
    </row>
    <row r="876" spans="1:4" s="745" customFormat="1" ht="11.25" customHeight="1" x14ac:dyDescent="0.2">
      <c r="A876" s="1110"/>
      <c r="B876" s="752">
        <v>526</v>
      </c>
      <c r="C876" s="752">
        <v>526</v>
      </c>
      <c r="D876" s="748" t="s">
        <v>1226</v>
      </c>
    </row>
    <row r="877" spans="1:4" s="745" customFormat="1" ht="11.25" customHeight="1" x14ac:dyDescent="0.2">
      <c r="A877" s="1110"/>
      <c r="B877" s="752">
        <v>29928.05</v>
      </c>
      <c r="C877" s="752">
        <v>29928.050999999999</v>
      </c>
      <c r="D877" s="748" t="s">
        <v>11</v>
      </c>
    </row>
    <row r="878" spans="1:4" s="745" customFormat="1" ht="11.25" customHeight="1" x14ac:dyDescent="0.2">
      <c r="A878" s="1109" t="s">
        <v>1442</v>
      </c>
      <c r="B878" s="751">
        <v>4.25</v>
      </c>
      <c r="C878" s="751">
        <v>4.25</v>
      </c>
      <c r="D878" s="747" t="s">
        <v>996</v>
      </c>
    </row>
    <row r="879" spans="1:4" s="745" customFormat="1" ht="11.25" customHeight="1" x14ac:dyDescent="0.2">
      <c r="A879" s="1110"/>
      <c r="B879" s="752">
        <v>100</v>
      </c>
      <c r="C879" s="752">
        <v>100</v>
      </c>
      <c r="D879" s="748" t="s">
        <v>1257</v>
      </c>
    </row>
    <row r="880" spans="1:4" s="745" customFormat="1" ht="21" x14ac:dyDescent="0.2">
      <c r="A880" s="1110"/>
      <c r="B880" s="752">
        <v>206.8</v>
      </c>
      <c r="C880" s="752">
        <v>206.79599999999999</v>
      </c>
      <c r="D880" s="748" t="s">
        <v>4447</v>
      </c>
    </row>
    <row r="881" spans="1:4" s="745" customFormat="1" ht="11.25" customHeight="1" x14ac:dyDescent="0.2">
      <c r="A881" s="1110"/>
      <c r="B881" s="752">
        <v>189</v>
      </c>
      <c r="C881" s="752">
        <v>188.22800000000001</v>
      </c>
      <c r="D881" s="748" t="s">
        <v>1233</v>
      </c>
    </row>
    <row r="882" spans="1:4" s="745" customFormat="1" ht="11.25" customHeight="1" x14ac:dyDescent="0.2">
      <c r="A882" s="1110"/>
      <c r="B882" s="752">
        <v>20545.919999999998</v>
      </c>
      <c r="C882" s="752">
        <v>20545.915000000001</v>
      </c>
      <c r="D882" s="748" t="s">
        <v>1007</v>
      </c>
    </row>
    <row r="883" spans="1:4" s="745" customFormat="1" ht="11.25" customHeight="1" x14ac:dyDescent="0.2">
      <c r="A883" s="1110"/>
      <c r="B883" s="752">
        <v>3193</v>
      </c>
      <c r="C883" s="752">
        <v>3193</v>
      </c>
      <c r="D883" s="748" t="s">
        <v>1225</v>
      </c>
    </row>
    <row r="884" spans="1:4" s="745" customFormat="1" ht="11.25" customHeight="1" x14ac:dyDescent="0.2">
      <c r="A884" s="1110"/>
      <c r="B884" s="752">
        <v>387</v>
      </c>
      <c r="C884" s="752">
        <v>387</v>
      </c>
      <c r="D884" s="748" t="s">
        <v>1226</v>
      </c>
    </row>
    <row r="885" spans="1:4" s="745" customFormat="1" ht="11.25" customHeight="1" x14ac:dyDescent="0.2">
      <c r="A885" s="1110"/>
      <c r="B885" s="752">
        <v>1000</v>
      </c>
      <c r="C885" s="752">
        <v>1000</v>
      </c>
      <c r="D885" s="748" t="s">
        <v>4569</v>
      </c>
    </row>
    <row r="886" spans="1:4" s="745" customFormat="1" ht="11.25" customHeight="1" x14ac:dyDescent="0.2">
      <c r="A886" s="1111"/>
      <c r="B886" s="753">
        <v>25625.969999999998</v>
      </c>
      <c r="C886" s="753">
        <v>25625.188999999998</v>
      </c>
      <c r="D886" s="749" t="s">
        <v>11</v>
      </c>
    </row>
    <row r="887" spans="1:4" s="745" customFormat="1" ht="11.25" customHeight="1" x14ac:dyDescent="0.2">
      <c r="A887" s="1109" t="s">
        <v>1425</v>
      </c>
      <c r="B887" s="751">
        <v>21.25</v>
      </c>
      <c r="C887" s="751">
        <v>21.25</v>
      </c>
      <c r="D887" s="747" t="s">
        <v>996</v>
      </c>
    </row>
    <row r="888" spans="1:4" s="745" customFormat="1" ht="11.25" customHeight="1" x14ac:dyDescent="0.2">
      <c r="A888" s="1110"/>
      <c r="B888" s="752">
        <v>100</v>
      </c>
      <c r="C888" s="752">
        <v>100</v>
      </c>
      <c r="D888" s="748" t="s">
        <v>1257</v>
      </c>
    </row>
    <row r="889" spans="1:4" s="745" customFormat="1" ht="11.25" customHeight="1" x14ac:dyDescent="0.2">
      <c r="A889" s="1110"/>
      <c r="B889" s="752">
        <v>195</v>
      </c>
      <c r="C889" s="752">
        <v>195</v>
      </c>
      <c r="D889" s="748" t="s">
        <v>1233</v>
      </c>
    </row>
    <row r="890" spans="1:4" s="745" customFormat="1" ht="11.25" customHeight="1" x14ac:dyDescent="0.2">
      <c r="A890" s="1110"/>
      <c r="B890" s="752">
        <v>33272.629999999997</v>
      </c>
      <c r="C890" s="752">
        <v>33272.633000000002</v>
      </c>
      <c r="D890" s="748" t="s">
        <v>1007</v>
      </c>
    </row>
    <row r="891" spans="1:4" s="745" customFormat="1" ht="11.25" customHeight="1" x14ac:dyDescent="0.2">
      <c r="A891" s="1110"/>
      <c r="B891" s="752">
        <v>3531</v>
      </c>
      <c r="C891" s="752">
        <v>3531</v>
      </c>
      <c r="D891" s="748" t="s">
        <v>1225</v>
      </c>
    </row>
    <row r="892" spans="1:4" s="745" customFormat="1" ht="11.25" customHeight="1" x14ac:dyDescent="0.2">
      <c r="A892" s="1110"/>
      <c r="B892" s="752">
        <v>888</v>
      </c>
      <c r="C892" s="752">
        <v>888</v>
      </c>
      <c r="D892" s="748" t="s">
        <v>1226</v>
      </c>
    </row>
    <row r="893" spans="1:4" s="745" customFormat="1" ht="11.25" customHeight="1" x14ac:dyDescent="0.2">
      <c r="A893" s="1111"/>
      <c r="B893" s="753">
        <v>38007.879999999997</v>
      </c>
      <c r="C893" s="753">
        <v>38007.883000000002</v>
      </c>
      <c r="D893" s="749" t="s">
        <v>11</v>
      </c>
    </row>
    <row r="894" spans="1:4" s="745" customFormat="1" ht="11.25" customHeight="1" x14ac:dyDescent="0.2">
      <c r="A894" s="1109" t="s">
        <v>1435</v>
      </c>
      <c r="B894" s="751">
        <v>63.24</v>
      </c>
      <c r="C894" s="751">
        <v>63.24</v>
      </c>
      <c r="D894" s="747" t="s">
        <v>996</v>
      </c>
    </row>
    <row r="895" spans="1:4" s="745" customFormat="1" ht="11.25" customHeight="1" x14ac:dyDescent="0.2">
      <c r="A895" s="1110"/>
      <c r="B895" s="752">
        <v>100</v>
      </c>
      <c r="C895" s="752">
        <v>100</v>
      </c>
      <c r="D895" s="748" t="s">
        <v>1257</v>
      </c>
    </row>
    <row r="896" spans="1:4" s="745" customFormat="1" ht="21" x14ac:dyDescent="0.2">
      <c r="A896" s="1110"/>
      <c r="B896" s="752">
        <v>47</v>
      </c>
      <c r="C896" s="752">
        <v>47.002000000000002</v>
      </c>
      <c r="D896" s="748" t="s">
        <v>4447</v>
      </c>
    </row>
    <row r="897" spans="1:4" s="745" customFormat="1" ht="11.25" customHeight="1" x14ac:dyDescent="0.2">
      <c r="A897" s="1110"/>
      <c r="B897" s="752">
        <v>178</v>
      </c>
      <c r="C897" s="752">
        <v>178</v>
      </c>
      <c r="D897" s="748" t="s">
        <v>1233</v>
      </c>
    </row>
    <row r="898" spans="1:4" s="745" customFormat="1" ht="11.25" customHeight="1" x14ac:dyDescent="0.2">
      <c r="A898" s="1110"/>
      <c r="B898" s="752">
        <v>29375.51</v>
      </c>
      <c r="C898" s="752">
        <v>29375.512999999999</v>
      </c>
      <c r="D898" s="748" t="s">
        <v>1007</v>
      </c>
    </row>
    <row r="899" spans="1:4" s="745" customFormat="1" ht="11.25" customHeight="1" x14ac:dyDescent="0.2">
      <c r="A899" s="1110"/>
      <c r="B899" s="752">
        <v>3962</v>
      </c>
      <c r="C899" s="752">
        <v>3962</v>
      </c>
      <c r="D899" s="748" t="s">
        <v>1225</v>
      </c>
    </row>
    <row r="900" spans="1:4" s="745" customFormat="1" ht="11.25" customHeight="1" x14ac:dyDescent="0.2">
      <c r="A900" s="1110"/>
      <c r="B900" s="752">
        <v>1524</v>
      </c>
      <c r="C900" s="752">
        <v>1524</v>
      </c>
      <c r="D900" s="748" t="s">
        <v>1226</v>
      </c>
    </row>
    <row r="901" spans="1:4" s="745" customFormat="1" ht="11.25" customHeight="1" x14ac:dyDescent="0.2">
      <c r="A901" s="1111"/>
      <c r="B901" s="753">
        <v>35249.760000000002</v>
      </c>
      <c r="C901" s="753">
        <v>35249.754999999997</v>
      </c>
      <c r="D901" s="749" t="s">
        <v>11</v>
      </c>
    </row>
    <row r="902" spans="1:4" s="745" customFormat="1" ht="11.25" customHeight="1" x14ac:dyDescent="0.2">
      <c r="A902" s="1109" t="s">
        <v>1445</v>
      </c>
      <c r="B902" s="751">
        <v>42.84</v>
      </c>
      <c r="C902" s="751">
        <v>42.84</v>
      </c>
      <c r="D902" s="747" t="s">
        <v>996</v>
      </c>
    </row>
    <row r="903" spans="1:4" s="745" customFormat="1" ht="11.25" customHeight="1" x14ac:dyDescent="0.2">
      <c r="A903" s="1110"/>
      <c r="B903" s="752">
        <v>100</v>
      </c>
      <c r="C903" s="752">
        <v>100</v>
      </c>
      <c r="D903" s="748" t="s">
        <v>1257</v>
      </c>
    </row>
    <row r="904" spans="1:4" s="745" customFormat="1" ht="21" x14ac:dyDescent="0.2">
      <c r="A904" s="1110"/>
      <c r="B904" s="752">
        <v>103.4</v>
      </c>
      <c r="C904" s="752">
        <v>103.398</v>
      </c>
      <c r="D904" s="748" t="s">
        <v>4447</v>
      </c>
    </row>
    <row r="905" spans="1:4" s="745" customFormat="1" ht="11.25" customHeight="1" x14ac:dyDescent="0.2">
      <c r="A905" s="1110"/>
      <c r="B905" s="752">
        <v>544</v>
      </c>
      <c r="C905" s="752">
        <v>544</v>
      </c>
      <c r="D905" s="748" t="s">
        <v>1233</v>
      </c>
    </row>
    <row r="906" spans="1:4" s="745" customFormat="1" ht="11.25" customHeight="1" x14ac:dyDescent="0.2">
      <c r="A906" s="1110"/>
      <c r="B906" s="752">
        <v>60619.6</v>
      </c>
      <c r="C906" s="752">
        <v>60619.595000000001</v>
      </c>
      <c r="D906" s="748" t="s">
        <v>1007</v>
      </c>
    </row>
    <row r="907" spans="1:4" s="745" customFormat="1" ht="11.25" customHeight="1" x14ac:dyDescent="0.2">
      <c r="A907" s="1110"/>
      <c r="B907" s="752">
        <v>7369</v>
      </c>
      <c r="C907" s="752">
        <v>7369</v>
      </c>
      <c r="D907" s="748" t="s">
        <v>1225</v>
      </c>
    </row>
    <row r="908" spans="1:4" s="745" customFormat="1" ht="11.25" customHeight="1" x14ac:dyDescent="0.2">
      <c r="A908" s="1110"/>
      <c r="B908" s="752">
        <v>2628</v>
      </c>
      <c r="C908" s="752">
        <v>2600.1622000000002</v>
      </c>
      <c r="D908" s="748" t="s">
        <v>1226</v>
      </c>
    </row>
    <row r="909" spans="1:4" s="745" customFormat="1" ht="11.25" customHeight="1" x14ac:dyDescent="0.2">
      <c r="A909" s="1110"/>
      <c r="B909" s="752">
        <v>274.89999999999998</v>
      </c>
      <c r="C909" s="752">
        <v>274.05913999999996</v>
      </c>
      <c r="D909" s="748" t="s">
        <v>1227</v>
      </c>
    </row>
    <row r="910" spans="1:4" s="745" customFormat="1" ht="11.25" customHeight="1" x14ac:dyDescent="0.2">
      <c r="A910" s="1111"/>
      <c r="B910" s="753">
        <v>71681.740000000005</v>
      </c>
      <c r="C910" s="753">
        <v>71653.054339999988</v>
      </c>
      <c r="D910" s="749" t="s">
        <v>11</v>
      </c>
    </row>
    <row r="911" spans="1:4" s="745" customFormat="1" ht="11.25" customHeight="1" x14ac:dyDescent="0.2">
      <c r="A911" s="1109" t="s">
        <v>1426</v>
      </c>
      <c r="B911" s="751">
        <v>30</v>
      </c>
      <c r="C911" s="751">
        <v>30</v>
      </c>
      <c r="D911" s="747" t="s">
        <v>1257</v>
      </c>
    </row>
    <row r="912" spans="1:4" s="745" customFormat="1" ht="11.25" customHeight="1" x14ac:dyDescent="0.2">
      <c r="A912" s="1110"/>
      <c r="B912" s="752">
        <v>3760</v>
      </c>
      <c r="C912" s="752">
        <v>3210</v>
      </c>
      <c r="D912" s="748" t="s">
        <v>959</v>
      </c>
    </row>
    <row r="913" spans="1:4" s="745" customFormat="1" ht="11.25" customHeight="1" x14ac:dyDescent="0.2">
      <c r="A913" s="1110"/>
      <c r="B913" s="752">
        <v>4500</v>
      </c>
      <c r="C913" s="752">
        <v>4500</v>
      </c>
      <c r="D913" s="748" t="s">
        <v>4570</v>
      </c>
    </row>
    <row r="914" spans="1:4" s="745" customFormat="1" ht="11.25" customHeight="1" x14ac:dyDescent="0.2">
      <c r="A914" s="1110"/>
      <c r="B914" s="752">
        <v>695.5</v>
      </c>
      <c r="C914" s="752">
        <v>695.5</v>
      </c>
      <c r="D914" s="748" t="s">
        <v>1233</v>
      </c>
    </row>
    <row r="915" spans="1:4" s="745" customFormat="1" ht="11.25" customHeight="1" x14ac:dyDescent="0.2">
      <c r="A915" s="1110"/>
      <c r="B915" s="752">
        <v>37959.22</v>
      </c>
      <c r="C915" s="752">
        <v>37959.220999999998</v>
      </c>
      <c r="D915" s="748" t="s">
        <v>1007</v>
      </c>
    </row>
    <row r="916" spans="1:4" s="745" customFormat="1" ht="11.25" customHeight="1" x14ac:dyDescent="0.2">
      <c r="A916" s="1110"/>
      <c r="B916" s="752">
        <v>3984</v>
      </c>
      <c r="C916" s="752">
        <v>3984</v>
      </c>
      <c r="D916" s="748" t="s">
        <v>1225</v>
      </c>
    </row>
    <row r="917" spans="1:4" s="745" customFormat="1" ht="11.25" customHeight="1" x14ac:dyDescent="0.2">
      <c r="A917" s="1110"/>
      <c r="B917" s="752">
        <v>1084</v>
      </c>
      <c r="C917" s="752">
        <v>1084</v>
      </c>
      <c r="D917" s="748" t="s">
        <v>1226</v>
      </c>
    </row>
    <row r="918" spans="1:4" s="745" customFormat="1" ht="11.25" customHeight="1" x14ac:dyDescent="0.2">
      <c r="A918" s="1110"/>
      <c r="B918" s="752">
        <v>11900</v>
      </c>
      <c r="C918" s="752">
        <v>3469.0257999999999</v>
      </c>
      <c r="D918" s="748" t="s">
        <v>4571</v>
      </c>
    </row>
    <row r="919" spans="1:4" s="745" customFormat="1" ht="11.25" customHeight="1" x14ac:dyDescent="0.2">
      <c r="A919" s="1110"/>
      <c r="B919" s="752">
        <v>5400</v>
      </c>
      <c r="C919" s="752">
        <v>1067.17794</v>
      </c>
      <c r="D919" s="748" t="s">
        <v>4572</v>
      </c>
    </row>
    <row r="920" spans="1:4" s="745" customFormat="1" ht="11.25" customHeight="1" x14ac:dyDescent="0.2">
      <c r="A920" s="1110"/>
      <c r="B920" s="752">
        <v>2250</v>
      </c>
      <c r="C920" s="752">
        <v>2250</v>
      </c>
      <c r="D920" s="748" t="s">
        <v>2465</v>
      </c>
    </row>
    <row r="921" spans="1:4" s="745" customFormat="1" ht="11.25" customHeight="1" x14ac:dyDescent="0.2">
      <c r="A921" s="1110"/>
      <c r="B921" s="752">
        <v>71562.720000000001</v>
      </c>
      <c r="C921" s="752">
        <v>58248.924740000002</v>
      </c>
      <c r="D921" s="748" t="s">
        <v>11</v>
      </c>
    </row>
    <row r="922" spans="1:4" s="745" customFormat="1" ht="11.25" customHeight="1" x14ac:dyDescent="0.2">
      <c r="A922" s="1109" t="s">
        <v>2466</v>
      </c>
      <c r="B922" s="751">
        <v>61.5</v>
      </c>
      <c r="C922" s="751">
        <v>61.5</v>
      </c>
      <c r="D922" s="747" t="s">
        <v>1231</v>
      </c>
    </row>
    <row r="923" spans="1:4" s="745" customFormat="1" ht="11.25" customHeight="1" x14ac:dyDescent="0.2">
      <c r="A923" s="1110"/>
      <c r="B923" s="752">
        <v>34</v>
      </c>
      <c r="C923" s="752">
        <v>34</v>
      </c>
      <c r="D923" s="748" t="s">
        <v>996</v>
      </c>
    </row>
    <row r="924" spans="1:4" s="745" customFormat="1" ht="11.25" customHeight="1" x14ac:dyDescent="0.2">
      <c r="A924" s="1110"/>
      <c r="B924" s="752">
        <v>100</v>
      </c>
      <c r="C924" s="752">
        <v>100</v>
      </c>
      <c r="D924" s="748" t="s">
        <v>1257</v>
      </c>
    </row>
    <row r="925" spans="1:4" s="745" customFormat="1" ht="11.25" customHeight="1" x14ac:dyDescent="0.2">
      <c r="A925" s="1110"/>
      <c r="B925" s="752">
        <v>39346.22</v>
      </c>
      <c r="C925" s="752">
        <v>39346.218000000001</v>
      </c>
      <c r="D925" s="748" t="s">
        <v>1007</v>
      </c>
    </row>
    <row r="926" spans="1:4" s="745" customFormat="1" ht="11.25" customHeight="1" x14ac:dyDescent="0.2">
      <c r="A926" s="1110"/>
      <c r="B926" s="752">
        <v>4093</v>
      </c>
      <c r="C926" s="752">
        <v>4093</v>
      </c>
      <c r="D926" s="748" t="s">
        <v>1225</v>
      </c>
    </row>
    <row r="927" spans="1:4" s="745" customFormat="1" ht="11.25" customHeight="1" x14ac:dyDescent="0.2">
      <c r="A927" s="1110"/>
      <c r="B927" s="752">
        <v>1131</v>
      </c>
      <c r="C927" s="752">
        <v>1121.7392400000001</v>
      </c>
      <c r="D927" s="748" t="s">
        <v>1226</v>
      </c>
    </row>
    <row r="928" spans="1:4" s="745" customFormat="1" ht="11.25" customHeight="1" x14ac:dyDescent="0.2">
      <c r="A928" s="1110"/>
      <c r="B928" s="752">
        <v>305</v>
      </c>
      <c r="C928" s="752">
        <v>305</v>
      </c>
      <c r="D928" s="748" t="s">
        <v>1227</v>
      </c>
    </row>
    <row r="929" spans="1:4" s="745" customFormat="1" ht="11.25" customHeight="1" x14ac:dyDescent="0.2">
      <c r="A929" s="1111"/>
      <c r="B929" s="753">
        <v>45070.720000000001</v>
      </c>
      <c r="C929" s="753">
        <v>45061.457240000003</v>
      </c>
      <c r="D929" s="749" t="s">
        <v>11</v>
      </c>
    </row>
    <row r="930" spans="1:4" s="745" customFormat="1" ht="11.25" customHeight="1" x14ac:dyDescent="0.2">
      <c r="A930" s="1109" t="s">
        <v>1464</v>
      </c>
      <c r="B930" s="751">
        <v>74211.350000000006</v>
      </c>
      <c r="C930" s="751">
        <v>74211.353000000003</v>
      </c>
      <c r="D930" s="747" t="s">
        <v>1007</v>
      </c>
    </row>
    <row r="931" spans="1:4" s="745" customFormat="1" ht="11.25" customHeight="1" x14ac:dyDescent="0.2">
      <c r="A931" s="1110"/>
      <c r="B931" s="752">
        <v>11590</v>
      </c>
      <c r="C931" s="752">
        <v>11590</v>
      </c>
      <c r="D931" s="748" t="s">
        <v>1225</v>
      </c>
    </row>
    <row r="932" spans="1:4" s="745" customFormat="1" ht="11.25" customHeight="1" x14ac:dyDescent="0.2">
      <c r="A932" s="1110"/>
      <c r="B932" s="752">
        <v>1580</v>
      </c>
      <c r="C932" s="752">
        <v>1580</v>
      </c>
      <c r="D932" s="748" t="s">
        <v>1226</v>
      </c>
    </row>
    <row r="933" spans="1:4" s="745" customFormat="1" ht="21" x14ac:dyDescent="0.2">
      <c r="A933" s="1110"/>
      <c r="B933" s="752">
        <v>1222</v>
      </c>
      <c r="C933" s="752">
        <v>1222</v>
      </c>
      <c r="D933" s="748" t="s">
        <v>4001</v>
      </c>
    </row>
    <row r="934" spans="1:4" s="745" customFormat="1" ht="11.25" customHeight="1" x14ac:dyDescent="0.2">
      <c r="A934" s="1111"/>
      <c r="B934" s="753">
        <v>88603.35</v>
      </c>
      <c r="C934" s="753">
        <v>88603.353000000003</v>
      </c>
      <c r="D934" s="749" t="s">
        <v>11</v>
      </c>
    </row>
    <row r="935" spans="1:4" s="745" customFormat="1" ht="11.25" customHeight="1" x14ac:dyDescent="0.2">
      <c r="A935" s="1109" t="s">
        <v>1456</v>
      </c>
      <c r="B935" s="751">
        <v>30</v>
      </c>
      <c r="C935" s="751">
        <v>30</v>
      </c>
      <c r="D935" s="747" t="s">
        <v>1257</v>
      </c>
    </row>
    <row r="936" spans="1:4" s="745" customFormat="1" ht="11.25" customHeight="1" x14ac:dyDescent="0.2">
      <c r="A936" s="1110"/>
      <c r="B936" s="752">
        <v>2750</v>
      </c>
      <c r="C936" s="752">
        <v>2750</v>
      </c>
      <c r="D936" s="748" t="s">
        <v>959</v>
      </c>
    </row>
    <row r="937" spans="1:4" s="745" customFormat="1" ht="11.25" customHeight="1" x14ac:dyDescent="0.2">
      <c r="A937" s="1110"/>
      <c r="B937" s="752">
        <v>800</v>
      </c>
      <c r="C937" s="752">
        <v>0</v>
      </c>
      <c r="D937" s="748" t="s">
        <v>4573</v>
      </c>
    </row>
    <row r="938" spans="1:4" s="745" customFormat="1" ht="21" x14ac:dyDescent="0.2">
      <c r="A938" s="1110"/>
      <c r="B938" s="752">
        <v>296.10000000000002</v>
      </c>
      <c r="C938" s="752">
        <v>296.09800000000001</v>
      </c>
      <c r="D938" s="748" t="s">
        <v>4447</v>
      </c>
    </row>
    <row r="939" spans="1:4" s="745" customFormat="1" ht="11.25" customHeight="1" x14ac:dyDescent="0.2">
      <c r="A939" s="1110"/>
      <c r="B939" s="752">
        <v>581.5</v>
      </c>
      <c r="C939" s="752">
        <v>581.5</v>
      </c>
      <c r="D939" s="748" t="s">
        <v>1233</v>
      </c>
    </row>
    <row r="940" spans="1:4" s="745" customFormat="1" ht="11.25" customHeight="1" x14ac:dyDescent="0.2">
      <c r="A940" s="1110"/>
      <c r="B940" s="752">
        <v>46709.15</v>
      </c>
      <c r="C940" s="752">
        <v>46709.144</v>
      </c>
      <c r="D940" s="748" t="s">
        <v>1007</v>
      </c>
    </row>
    <row r="941" spans="1:4" s="745" customFormat="1" ht="11.25" customHeight="1" x14ac:dyDescent="0.2">
      <c r="A941" s="1110"/>
      <c r="B941" s="752">
        <v>6551</v>
      </c>
      <c r="C941" s="752">
        <v>6551</v>
      </c>
      <c r="D941" s="748" t="s">
        <v>1225</v>
      </c>
    </row>
    <row r="942" spans="1:4" s="745" customFormat="1" ht="11.25" customHeight="1" x14ac:dyDescent="0.2">
      <c r="A942" s="1110"/>
      <c r="B942" s="752">
        <v>379</v>
      </c>
      <c r="C942" s="752">
        <v>379</v>
      </c>
      <c r="D942" s="748" t="s">
        <v>1226</v>
      </c>
    </row>
    <row r="943" spans="1:4" s="745" customFormat="1" ht="11.25" customHeight="1" x14ac:dyDescent="0.2">
      <c r="A943" s="1111"/>
      <c r="B943" s="753">
        <v>58096.75</v>
      </c>
      <c r="C943" s="753">
        <v>57296.741999999998</v>
      </c>
      <c r="D943" s="749" t="s">
        <v>11</v>
      </c>
    </row>
    <row r="944" spans="1:4" s="745" customFormat="1" ht="11.25" customHeight="1" x14ac:dyDescent="0.2">
      <c r="A944" s="1109" t="s">
        <v>1474</v>
      </c>
      <c r="B944" s="751">
        <v>100</v>
      </c>
      <c r="C944" s="751">
        <v>100</v>
      </c>
      <c r="D944" s="747" t="s">
        <v>1257</v>
      </c>
    </row>
    <row r="945" spans="1:4" s="745" customFormat="1" ht="11.25" customHeight="1" x14ac:dyDescent="0.2">
      <c r="A945" s="1110"/>
      <c r="B945" s="752">
        <v>14.28</v>
      </c>
      <c r="C945" s="752">
        <v>14.28</v>
      </c>
      <c r="D945" s="748" t="s">
        <v>1235</v>
      </c>
    </row>
    <row r="946" spans="1:4" s="745" customFormat="1" ht="11.25" customHeight="1" x14ac:dyDescent="0.2">
      <c r="A946" s="1110"/>
      <c r="B946" s="752">
        <v>494</v>
      </c>
      <c r="C946" s="752">
        <v>494</v>
      </c>
      <c r="D946" s="748" t="s">
        <v>1233</v>
      </c>
    </row>
    <row r="947" spans="1:4" s="745" customFormat="1" ht="11.25" customHeight="1" x14ac:dyDescent="0.2">
      <c r="A947" s="1110"/>
      <c r="B947" s="752">
        <v>47275.83</v>
      </c>
      <c r="C947" s="752">
        <v>47275.828000000001</v>
      </c>
      <c r="D947" s="748" t="s">
        <v>1007</v>
      </c>
    </row>
    <row r="948" spans="1:4" s="745" customFormat="1" ht="11.25" customHeight="1" x14ac:dyDescent="0.2">
      <c r="A948" s="1110"/>
      <c r="B948" s="752">
        <v>8321</v>
      </c>
      <c r="C948" s="752">
        <v>8321</v>
      </c>
      <c r="D948" s="748" t="s">
        <v>1225</v>
      </c>
    </row>
    <row r="949" spans="1:4" s="745" customFormat="1" ht="11.25" customHeight="1" x14ac:dyDescent="0.2">
      <c r="A949" s="1110"/>
      <c r="B949" s="752">
        <v>2202</v>
      </c>
      <c r="C949" s="752">
        <v>2202</v>
      </c>
      <c r="D949" s="748" t="s">
        <v>1226</v>
      </c>
    </row>
    <row r="950" spans="1:4" s="745" customFormat="1" ht="11.25" customHeight="1" x14ac:dyDescent="0.2">
      <c r="A950" s="1111"/>
      <c r="B950" s="753">
        <v>58407.11</v>
      </c>
      <c r="C950" s="753">
        <v>58407.108</v>
      </c>
      <c r="D950" s="749" t="s">
        <v>11</v>
      </c>
    </row>
    <row r="951" spans="1:4" s="745" customFormat="1" ht="11.25" customHeight="1" x14ac:dyDescent="0.2">
      <c r="A951" s="1109" t="s">
        <v>1451</v>
      </c>
      <c r="B951" s="751">
        <v>100</v>
      </c>
      <c r="C951" s="751">
        <v>100</v>
      </c>
      <c r="D951" s="747" t="s">
        <v>1257</v>
      </c>
    </row>
    <row r="952" spans="1:4" s="745" customFormat="1" ht="11.25" customHeight="1" x14ac:dyDescent="0.2">
      <c r="A952" s="1110"/>
      <c r="B952" s="752">
        <v>10</v>
      </c>
      <c r="C952" s="752">
        <v>10</v>
      </c>
      <c r="D952" s="748" t="s">
        <v>1228</v>
      </c>
    </row>
    <row r="953" spans="1:4" s="745" customFormat="1" ht="11.25" customHeight="1" x14ac:dyDescent="0.2">
      <c r="A953" s="1110"/>
      <c r="B953" s="752">
        <v>14.32</v>
      </c>
      <c r="C953" s="752">
        <v>14.32</v>
      </c>
      <c r="D953" s="748" t="s">
        <v>1235</v>
      </c>
    </row>
    <row r="954" spans="1:4" s="745" customFormat="1" ht="21" x14ac:dyDescent="0.2">
      <c r="A954" s="1110"/>
      <c r="B954" s="752">
        <v>516.99</v>
      </c>
      <c r="C954" s="752">
        <v>516.98699999999997</v>
      </c>
      <c r="D954" s="748" t="s">
        <v>4447</v>
      </c>
    </row>
    <row r="955" spans="1:4" s="745" customFormat="1" ht="11.25" customHeight="1" x14ac:dyDescent="0.2">
      <c r="A955" s="1110"/>
      <c r="B955" s="752">
        <v>791.5</v>
      </c>
      <c r="C955" s="752">
        <v>461.5</v>
      </c>
      <c r="D955" s="748" t="s">
        <v>1233</v>
      </c>
    </row>
    <row r="956" spans="1:4" s="745" customFormat="1" ht="11.25" customHeight="1" x14ac:dyDescent="0.2">
      <c r="A956" s="1110"/>
      <c r="B956" s="752">
        <v>73029.16</v>
      </c>
      <c r="C956" s="752">
        <v>72971.629000000001</v>
      </c>
      <c r="D956" s="748" t="s">
        <v>1007</v>
      </c>
    </row>
    <row r="957" spans="1:4" s="745" customFormat="1" ht="11.25" customHeight="1" x14ac:dyDescent="0.2">
      <c r="A957" s="1110"/>
      <c r="B957" s="752">
        <v>12092</v>
      </c>
      <c r="C957" s="752">
        <v>12092</v>
      </c>
      <c r="D957" s="748" t="s">
        <v>1225</v>
      </c>
    </row>
    <row r="958" spans="1:4" s="745" customFormat="1" ht="11.25" customHeight="1" x14ac:dyDescent="0.2">
      <c r="A958" s="1110"/>
      <c r="B958" s="752">
        <v>1997</v>
      </c>
      <c r="C958" s="752">
        <v>1997</v>
      </c>
      <c r="D958" s="748" t="s">
        <v>1226</v>
      </c>
    </row>
    <row r="959" spans="1:4" s="745" customFormat="1" ht="21" x14ac:dyDescent="0.2">
      <c r="A959" s="1110"/>
      <c r="B959" s="752">
        <v>45</v>
      </c>
      <c r="C959" s="752">
        <v>45</v>
      </c>
      <c r="D959" s="748" t="s">
        <v>4001</v>
      </c>
    </row>
    <row r="960" spans="1:4" s="745" customFormat="1" ht="11.25" customHeight="1" x14ac:dyDescent="0.2">
      <c r="A960" s="1110"/>
      <c r="B960" s="752">
        <v>56.74</v>
      </c>
      <c r="C960" s="752">
        <v>56.744</v>
      </c>
      <c r="D960" s="748" t="s">
        <v>1227</v>
      </c>
    </row>
    <row r="961" spans="1:4" s="745" customFormat="1" ht="11.25" customHeight="1" x14ac:dyDescent="0.2">
      <c r="A961" s="1111"/>
      <c r="B961" s="753">
        <v>88652.71</v>
      </c>
      <c r="C961" s="753">
        <v>88265.180000000008</v>
      </c>
      <c r="D961" s="749" t="s">
        <v>11</v>
      </c>
    </row>
    <row r="962" spans="1:4" s="745" customFormat="1" ht="11.25" customHeight="1" x14ac:dyDescent="0.2">
      <c r="A962" s="1109" t="s">
        <v>1484</v>
      </c>
      <c r="B962" s="751">
        <v>100</v>
      </c>
      <c r="C962" s="751">
        <v>100</v>
      </c>
      <c r="D962" s="747" t="s">
        <v>1257</v>
      </c>
    </row>
    <row r="963" spans="1:4" s="745" customFormat="1" ht="11.25" customHeight="1" x14ac:dyDescent="0.2">
      <c r="A963" s="1110"/>
      <c r="B963" s="752">
        <v>6900</v>
      </c>
      <c r="C963" s="752">
        <v>4630.4067100000002</v>
      </c>
      <c r="D963" s="748" t="s">
        <v>2467</v>
      </c>
    </row>
    <row r="964" spans="1:4" s="745" customFormat="1" ht="11.25" customHeight="1" x14ac:dyDescent="0.2">
      <c r="A964" s="1110"/>
      <c r="B964" s="752">
        <v>14.28</v>
      </c>
      <c r="C964" s="752">
        <v>14.28</v>
      </c>
      <c r="D964" s="748" t="s">
        <v>1235</v>
      </c>
    </row>
    <row r="965" spans="1:4" s="745" customFormat="1" ht="11.25" customHeight="1" x14ac:dyDescent="0.2">
      <c r="A965" s="1110"/>
      <c r="B965" s="752">
        <v>241.5</v>
      </c>
      <c r="C965" s="752">
        <v>241.5</v>
      </c>
      <c r="D965" s="748" t="s">
        <v>1233</v>
      </c>
    </row>
    <row r="966" spans="1:4" s="745" customFormat="1" ht="11.25" customHeight="1" x14ac:dyDescent="0.2">
      <c r="A966" s="1110"/>
      <c r="B966" s="752">
        <v>109016.14</v>
      </c>
      <c r="C966" s="752">
        <v>109011.337</v>
      </c>
      <c r="D966" s="748" t="s">
        <v>1007</v>
      </c>
    </row>
    <row r="967" spans="1:4" s="745" customFormat="1" ht="11.25" customHeight="1" x14ac:dyDescent="0.2">
      <c r="A967" s="1110"/>
      <c r="B967" s="752">
        <v>9954</v>
      </c>
      <c r="C967" s="752">
        <v>9954</v>
      </c>
      <c r="D967" s="748" t="s">
        <v>1225</v>
      </c>
    </row>
    <row r="968" spans="1:4" s="745" customFormat="1" ht="11.25" customHeight="1" x14ac:dyDescent="0.2">
      <c r="A968" s="1110"/>
      <c r="B968" s="752">
        <v>2561</v>
      </c>
      <c r="C968" s="752">
        <v>2561</v>
      </c>
      <c r="D968" s="748" t="s">
        <v>1226</v>
      </c>
    </row>
    <row r="969" spans="1:4" s="745" customFormat="1" ht="11.25" customHeight="1" x14ac:dyDescent="0.2">
      <c r="A969" s="1110"/>
      <c r="B969" s="752">
        <v>2200</v>
      </c>
      <c r="C969" s="752">
        <v>1544.1297299999999</v>
      </c>
      <c r="D969" s="748" t="s">
        <v>4574</v>
      </c>
    </row>
    <row r="970" spans="1:4" s="745" customFormat="1" ht="21" x14ac:dyDescent="0.2">
      <c r="A970" s="1110"/>
      <c r="B970" s="752">
        <v>2075</v>
      </c>
      <c r="C970" s="752">
        <v>2075</v>
      </c>
      <c r="D970" s="748" t="s">
        <v>4001</v>
      </c>
    </row>
    <row r="971" spans="1:4" s="745" customFormat="1" ht="11.25" customHeight="1" x14ac:dyDescent="0.2">
      <c r="A971" s="1110"/>
      <c r="B971" s="752">
        <v>105.66</v>
      </c>
      <c r="C971" s="752">
        <v>105.65478</v>
      </c>
      <c r="D971" s="748" t="s">
        <v>4116</v>
      </c>
    </row>
    <row r="972" spans="1:4" s="745" customFormat="1" ht="11.25" customHeight="1" x14ac:dyDescent="0.2">
      <c r="A972" s="1110"/>
      <c r="B972" s="752">
        <v>1524.8</v>
      </c>
      <c r="C972" s="752">
        <v>1524.8</v>
      </c>
      <c r="D972" s="748" t="s">
        <v>1227</v>
      </c>
    </row>
    <row r="973" spans="1:4" s="745" customFormat="1" ht="11.25" customHeight="1" x14ac:dyDescent="0.2">
      <c r="A973" s="1110"/>
      <c r="B973" s="752">
        <v>368</v>
      </c>
      <c r="C973" s="752">
        <v>368</v>
      </c>
      <c r="D973" s="748" t="s">
        <v>853</v>
      </c>
    </row>
    <row r="974" spans="1:4" s="745" customFormat="1" ht="11.25" customHeight="1" x14ac:dyDescent="0.2">
      <c r="A974" s="1111"/>
      <c r="B974" s="753">
        <v>135060.37999999998</v>
      </c>
      <c r="C974" s="753">
        <v>132130.10821999999</v>
      </c>
      <c r="D974" s="749" t="s">
        <v>11</v>
      </c>
    </row>
    <row r="975" spans="1:4" s="745" customFormat="1" ht="11.25" customHeight="1" x14ac:dyDescent="0.2">
      <c r="A975" s="1109" t="s">
        <v>1443</v>
      </c>
      <c r="B975" s="751">
        <v>21.25</v>
      </c>
      <c r="C975" s="751">
        <v>21.25</v>
      </c>
      <c r="D975" s="747" t="s">
        <v>996</v>
      </c>
    </row>
    <row r="976" spans="1:4" s="745" customFormat="1" ht="11.25" customHeight="1" x14ac:dyDescent="0.2">
      <c r="A976" s="1110"/>
      <c r="B976" s="752">
        <v>100</v>
      </c>
      <c r="C976" s="752">
        <v>100</v>
      </c>
      <c r="D976" s="748" t="s">
        <v>1257</v>
      </c>
    </row>
    <row r="977" spans="1:4" s="745" customFormat="1" ht="21" x14ac:dyDescent="0.2">
      <c r="A977" s="1110"/>
      <c r="B977" s="752">
        <v>178.61</v>
      </c>
      <c r="C977" s="752">
        <v>178.607</v>
      </c>
      <c r="D977" s="748" t="s">
        <v>4447</v>
      </c>
    </row>
    <row r="978" spans="1:4" s="745" customFormat="1" ht="11.25" customHeight="1" x14ac:dyDescent="0.2">
      <c r="A978" s="1110"/>
      <c r="B978" s="752">
        <v>180</v>
      </c>
      <c r="C978" s="752">
        <v>180</v>
      </c>
      <c r="D978" s="748" t="s">
        <v>1233</v>
      </c>
    </row>
    <row r="979" spans="1:4" s="745" customFormat="1" ht="11.25" customHeight="1" x14ac:dyDescent="0.2">
      <c r="A979" s="1110"/>
      <c r="B979" s="752">
        <v>36661.79</v>
      </c>
      <c r="C979" s="752">
        <v>36661.792999999998</v>
      </c>
      <c r="D979" s="748" t="s">
        <v>1007</v>
      </c>
    </row>
    <row r="980" spans="1:4" s="745" customFormat="1" ht="11.25" customHeight="1" x14ac:dyDescent="0.2">
      <c r="A980" s="1110"/>
      <c r="B980" s="752">
        <v>2501</v>
      </c>
      <c r="C980" s="752">
        <v>2501</v>
      </c>
      <c r="D980" s="748" t="s">
        <v>1225</v>
      </c>
    </row>
    <row r="981" spans="1:4" s="745" customFormat="1" ht="11.25" customHeight="1" x14ac:dyDescent="0.2">
      <c r="A981" s="1110"/>
      <c r="B981" s="752">
        <v>1044</v>
      </c>
      <c r="C981" s="752">
        <v>1044</v>
      </c>
      <c r="D981" s="748" t="s">
        <v>1226</v>
      </c>
    </row>
    <row r="982" spans="1:4" s="745" customFormat="1" ht="11.25" customHeight="1" x14ac:dyDescent="0.2">
      <c r="A982" s="1111"/>
      <c r="B982" s="753">
        <v>40686.65</v>
      </c>
      <c r="C982" s="753">
        <v>40686.649999999994</v>
      </c>
      <c r="D982" s="749" t="s">
        <v>11</v>
      </c>
    </row>
    <row r="983" spans="1:4" s="745" customFormat="1" ht="11.25" customHeight="1" x14ac:dyDescent="0.2">
      <c r="A983" s="1109" t="s">
        <v>2469</v>
      </c>
      <c r="B983" s="751">
        <v>4.68</v>
      </c>
      <c r="C983" s="751">
        <v>4.6749999999999998</v>
      </c>
      <c r="D983" s="747" t="s">
        <v>996</v>
      </c>
    </row>
    <row r="984" spans="1:4" s="745" customFormat="1" ht="11.25" customHeight="1" x14ac:dyDescent="0.2">
      <c r="A984" s="1110"/>
      <c r="B984" s="752">
        <v>90</v>
      </c>
      <c r="C984" s="752">
        <v>90</v>
      </c>
      <c r="D984" s="748" t="s">
        <v>1257</v>
      </c>
    </row>
    <row r="985" spans="1:4" s="745" customFormat="1" ht="11.25" customHeight="1" x14ac:dyDescent="0.2">
      <c r="A985" s="1110"/>
      <c r="B985" s="752">
        <v>2400</v>
      </c>
      <c r="C985" s="752">
        <v>2400</v>
      </c>
      <c r="D985" s="748" t="s">
        <v>959</v>
      </c>
    </row>
    <row r="986" spans="1:4" s="745" customFormat="1" ht="11.25" customHeight="1" x14ac:dyDescent="0.2">
      <c r="A986" s="1110"/>
      <c r="B986" s="752">
        <v>374</v>
      </c>
      <c r="C986" s="752">
        <v>374</v>
      </c>
      <c r="D986" s="748" t="s">
        <v>1233</v>
      </c>
    </row>
    <row r="987" spans="1:4" s="745" customFormat="1" ht="11.25" customHeight="1" x14ac:dyDescent="0.2">
      <c r="A987" s="1110"/>
      <c r="B987" s="752">
        <v>53244.939999999995</v>
      </c>
      <c r="C987" s="752">
        <v>53244.941000000006</v>
      </c>
      <c r="D987" s="748" t="s">
        <v>1007</v>
      </c>
    </row>
    <row r="988" spans="1:4" s="745" customFormat="1" ht="11.25" customHeight="1" x14ac:dyDescent="0.2">
      <c r="A988" s="1110"/>
      <c r="B988" s="752">
        <v>7516</v>
      </c>
      <c r="C988" s="752">
        <v>7516</v>
      </c>
      <c r="D988" s="748" t="s">
        <v>1225</v>
      </c>
    </row>
    <row r="989" spans="1:4" s="745" customFormat="1" ht="11.25" customHeight="1" x14ac:dyDescent="0.2">
      <c r="A989" s="1110"/>
      <c r="B989" s="752">
        <v>1303</v>
      </c>
      <c r="C989" s="752">
        <v>1303</v>
      </c>
      <c r="D989" s="748" t="s">
        <v>1226</v>
      </c>
    </row>
    <row r="990" spans="1:4" s="745" customFormat="1" ht="11.25" customHeight="1" x14ac:dyDescent="0.2">
      <c r="A990" s="1111"/>
      <c r="B990" s="753">
        <v>64932.619999999995</v>
      </c>
      <c r="C990" s="753">
        <v>64932.616000000009</v>
      </c>
      <c r="D990" s="749" t="s">
        <v>11</v>
      </c>
    </row>
    <row r="991" spans="1:4" s="745" customFormat="1" ht="11.25" customHeight="1" x14ac:dyDescent="0.2">
      <c r="A991" s="1109" t="s">
        <v>1473</v>
      </c>
      <c r="B991" s="751">
        <v>8.5</v>
      </c>
      <c r="C991" s="751">
        <v>8.5</v>
      </c>
      <c r="D991" s="747" t="s">
        <v>996</v>
      </c>
    </row>
    <row r="992" spans="1:4" s="745" customFormat="1" ht="11.25" customHeight="1" x14ac:dyDescent="0.2">
      <c r="A992" s="1110"/>
      <c r="B992" s="752">
        <v>30</v>
      </c>
      <c r="C992" s="752">
        <v>30</v>
      </c>
      <c r="D992" s="748" t="s">
        <v>1257</v>
      </c>
    </row>
    <row r="993" spans="1:4" s="745" customFormat="1" ht="11.25" customHeight="1" x14ac:dyDescent="0.2">
      <c r="A993" s="1110"/>
      <c r="B993" s="752">
        <v>2000</v>
      </c>
      <c r="C993" s="752">
        <v>2000</v>
      </c>
      <c r="D993" s="748" t="s">
        <v>959</v>
      </c>
    </row>
    <row r="994" spans="1:4" s="745" customFormat="1" ht="21" x14ac:dyDescent="0.2">
      <c r="A994" s="1110"/>
      <c r="B994" s="752">
        <v>236.78</v>
      </c>
      <c r="C994" s="752">
        <v>236.78100000000001</v>
      </c>
      <c r="D994" s="748" t="s">
        <v>4447</v>
      </c>
    </row>
    <row r="995" spans="1:4" s="745" customFormat="1" ht="11.25" customHeight="1" x14ac:dyDescent="0.2">
      <c r="A995" s="1110"/>
      <c r="B995" s="752">
        <v>438.11</v>
      </c>
      <c r="C995" s="752">
        <v>438.11399999999998</v>
      </c>
      <c r="D995" s="748" t="s">
        <v>1233</v>
      </c>
    </row>
    <row r="996" spans="1:4" s="745" customFormat="1" ht="11.25" customHeight="1" x14ac:dyDescent="0.2">
      <c r="A996" s="1110"/>
      <c r="B996" s="752">
        <v>30</v>
      </c>
      <c r="C996" s="752">
        <v>30</v>
      </c>
      <c r="D996" s="748" t="s">
        <v>1230</v>
      </c>
    </row>
    <row r="997" spans="1:4" s="745" customFormat="1" ht="11.25" customHeight="1" x14ac:dyDescent="0.2">
      <c r="A997" s="1110"/>
      <c r="B997" s="752">
        <v>59597.09</v>
      </c>
      <c r="C997" s="752">
        <v>59597.087</v>
      </c>
      <c r="D997" s="748" t="s">
        <v>1007</v>
      </c>
    </row>
    <row r="998" spans="1:4" s="745" customFormat="1" ht="11.25" customHeight="1" x14ac:dyDescent="0.2">
      <c r="A998" s="1110"/>
      <c r="B998" s="752">
        <v>8902</v>
      </c>
      <c r="C998" s="752">
        <v>8902</v>
      </c>
      <c r="D998" s="748" t="s">
        <v>1225</v>
      </c>
    </row>
    <row r="999" spans="1:4" s="745" customFormat="1" ht="11.25" customHeight="1" x14ac:dyDescent="0.2">
      <c r="A999" s="1110"/>
      <c r="B999" s="752">
        <v>2522</v>
      </c>
      <c r="C999" s="752">
        <v>2328.4940299999998</v>
      </c>
      <c r="D999" s="748" t="s">
        <v>1226</v>
      </c>
    </row>
    <row r="1000" spans="1:4" s="745" customFormat="1" ht="11.25" customHeight="1" x14ac:dyDescent="0.2">
      <c r="A1000" s="1111"/>
      <c r="B1000" s="753">
        <v>73764.479999999996</v>
      </c>
      <c r="C1000" s="753">
        <v>73570.976029999991</v>
      </c>
      <c r="D1000" s="749" t="s">
        <v>11</v>
      </c>
    </row>
    <row r="1001" spans="1:4" s="745" customFormat="1" ht="11.25" customHeight="1" x14ac:dyDescent="0.2">
      <c r="A1001" s="1109" t="s">
        <v>1457</v>
      </c>
      <c r="B1001" s="751">
        <v>160.61000000000001</v>
      </c>
      <c r="C1001" s="751">
        <v>0</v>
      </c>
      <c r="D1001" s="747" t="s">
        <v>969</v>
      </c>
    </row>
    <row r="1002" spans="1:4" s="745" customFormat="1" ht="11.25" customHeight="1" x14ac:dyDescent="0.2">
      <c r="A1002" s="1110"/>
      <c r="B1002" s="752">
        <v>4.76</v>
      </c>
      <c r="C1002" s="752">
        <v>4.76</v>
      </c>
      <c r="D1002" s="748" t="s">
        <v>996</v>
      </c>
    </row>
    <row r="1003" spans="1:4" s="745" customFormat="1" ht="11.25" customHeight="1" x14ac:dyDescent="0.2">
      <c r="A1003" s="1110"/>
      <c r="B1003" s="752">
        <v>100</v>
      </c>
      <c r="C1003" s="752">
        <v>100</v>
      </c>
      <c r="D1003" s="748" t="s">
        <v>1257</v>
      </c>
    </row>
    <row r="1004" spans="1:4" s="745" customFormat="1" ht="21" x14ac:dyDescent="0.2">
      <c r="A1004" s="1110"/>
      <c r="B1004" s="752">
        <v>314.89</v>
      </c>
      <c r="C1004" s="752">
        <v>314.892</v>
      </c>
      <c r="D1004" s="748" t="s">
        <v>4447</v>
      </c>
    </row>
    <row r="1005" spans="1:4" s="745" customFormat="1" ht="11.25" customHeight="1" x14ac:dyDescent="0.2">
      <c r="A1005" s="1110"/>
      <c r="B1005" s="752">
        <v>66746.720000000001</v>
      </c>
      <c r="C1005" s="752">
        <v>66746.716</v>
      </c>
      <c r="D1005" s="748" t="s">
        <v>1007</v>
      </c>
    </row>
    <row r="1006" spans="1:4" s="745" customFormat="1" ht="11.25" customHeight="1" x14ac:dyDescent="0.2">
      <c r="A1006" s="1110"/>
      <c r="B1006" s="752">
        <v>6833</v>
      </c>
      <c r="C1006" s="752">
        <v>6833</v>
      </c>
      <c r="D1006" s="748" t="s">
        <v>1225</v>
      </c>
    </row>
    <row r="1007" spans="1:4" s="745" customFormat="1" ht="11.25" customHeight="1" x14ac:dyDescent="0.2">
      <c r="A1007" s="1110"/>
      <c r="B1007" s="752">
        <v>840</v>
      </c>
      <c r="C1007" s="752">
        <v>839.95500000000004</v>
      </c>
      <c r="D1007" s="748" t="s">
        <v>1226</v>
      </c>
    </row>
    <row r="1008" spans="1:4" s="745" customFormat="1" ht="11.25" customHeight="1" x14ac:dyDescent="0.2">
      <c r="A1008" s="1110"/>
      <c r="B1008" s="752">
        <v>566.84</v>
      </c>
      <c r="C1008" s="752">
        <v>566.84</v>
      </c>
      <c r="D1008" s="748" t="s">
        <v>1227</v>
      </c>
    </row>
    <row r="1009" spans="1:4" s="745" customFormat="1" ht="11.25" customHeight="1" x14ac:dyDescent="0.2">
      <c r="A1009" s="1110"/>
      <c r="B1009" s="752">
        <v>7327.34</v>
      </c>
      <c r="C1009" s="752">
        <v>7327.3351299999995</v>
      </c>
      <c r="D1009" s="748" t="s">
        <v>4575</v>
      </c>
    </row>
    <row r="1010" spans="1:4" s="745" customFormat="1" ht="11.25" customHeight="1" x14ac:dyDescent="0.2">
      <c r="A1010" s="1111"/>
      <c r="B1010" s="753">
        <v>82894.159999999989</v>
      </c>
      <c r="C1010" s="753">
        <v>82733.498130000007</v>
      </c>
      <c r="D1010" s="749" t="s">
        <v>11</v>
      </c>
    </row>
    <row r="1011" spans="1:4" s="745" customFormat="1" ht="11.25" customHeight="1" x14ac:dyDescent="0.2">
      <c r="A1011" s="1109" t="s">
        <v>1454</v>
      </c>
      <c r="B1011" s="751">
        <v>8.5</v>
      </c>
      <c r="C1011" s="751">
        <v>8.5</v>
      </c>
      <c r="D1011" s="747" t="s">
        <v>996</v>
      </c>
    </row>
    <row r="1012" spans="1:4" s="745" customFormat="1" ht="11.25" customHeight="1" x14ac:dyDescent="0.2">
      <c r="A1012" s="1110"/>
      <c r="B1012" s="752">
        <v>100</v>
      </c>
      <c r="C1012" s="752">
        <v>100</v>
      </c>
      <c r="D1012" s="748" t="s">
        <v>1257</v>
      </c>
    </row>
    <row r="1013" spans="1:4" s="745" customFormat="1" ht="11.25" customHeight="1" x14ac:dyDescent="0.2">
      <c r="A1013" s="1110"/>
      <c r="B1013" s="752">
        <v>440</v>
      </c>
      <c r="C1013" s="752">
        <v>440</v>
      </c>
      <c r="D1013" s="748" t="s">
        <v>854</v>
      </c>
    </row>
    <row r="1014" spans="1:4" s="745" customFormat="1" ht="11.25" customHeight="1" x14ac:dyDescent="0.2">
      <c r="A1014" s="1110"/>
      <c r="B1014" s="752">
        <v>14.28</v>
      </c>
      <c r="C1014" s="752">
        <v>14.28</v>
      </c>
      <c r="D1014" s="748" t="s">
        <v>1235</v>
      </c>
    </row>
    <row r="1015" spans="1:4" s="745" customFormat="1" ht="21" x14ac:dyDescent="0.2">
      <c r="A1015" s="1110"/>
      <c r="B1015" s="752">
        <v>593.89</v>
      </c>
      <c r="C1015" s="752">
        <v>593.89200000000005</v>
      </c>
      <c r="D1015" s="748" t="s">
        <v>4447</v>
      </c>
    </row>
    <row r="1016" spans="1:4" s="745" customFormat="1" ht="11.25" customHeight="1" x14ac:dyDescent="0.2">
      <c r="A1016" s="1110"/>
      <c r="B1016" s="752">
        <v>195</v>
      </c>
      <c r="C1016" s="752">
        <v>195</v>
      </c>
      <c r="D1016" s="748" t="s">
        <v>1233</v>
      </c>
    </row>
    <row r="1017" spans="1:4" s="745" customFormat="1" ht="11.25" customHeight="1" x14ac:dyDescent="0.2">
      <c r="A1017" s="1110"/>
      <c r="B1017" s="752">
        <v>53349.25</v>
      </c>
      <c r="C1017" s="752">
        <v>53322.731</v>
      </c>
      <c r="D1017" s="748" t="s">
        <v>1007</v>
      </c>
    </row>
    <row r="1018" spans="1:4" s="745" customFormat="1" ht="11.25" customHeight="1" x14ac:dyDescent="0.2">
      <c r="A1018" s="1110"/>
      <c r="B1018" s="752">
        <v>6956</v>
      </c>
      <c r="C1018" s="752">
        <v>6956</v>
      </c>
      <c r="D1018" s="748" t="s">
        <v>1225</v>
      </c>
    </row>
    <row r="1019" spans="1:4" s="745" customFormat="1" ht="11.25" customHeight="1" x14ac:dyDescent="0.2">
      <c r="A1019" s="1110"/>
      <c r="B1019" s="752">
        <v>1560</v>
      </c>
      <c r="C1019" s="752">
        <v>1548.8523600000001</v>
      </c>
      <c r="D1019" s="748" t="s">
        <v>1226</v>
      </c>
    </row>
    <row r="1020" spans="1:4" s="745" customFormat="1" ht="11.25" customHeight="1" x14ac:dyDescent="0.2">
      <c r="A1020" s="1110"/>
      <c r="B1020" s="752">
        <v>213</v>
      </c>
      <c r="C1020" s="752">
        <v>213</v>
      </c>
      <c r="D1020" s="748" t="s">
        <v>1227</v>
      </c>
    </row>
    <row r="1021" spans="1:4" s="745" customFormat="1" ht="11.25" customHeight="1" x14ac:dyDescent="0.2">
      <c r="A1021" s="1111"/>
      <c r="B1021" s="753">
        <v>63429.919999999998</v>
      </c>
      <c r="C1021" s="753">
        <v>63392.255360000003</v>
      </c>
      <c r="D1021" s="749" t="s">
        <v>11</v>
      </c>
    </row>
    <row r="1022" spans="1:4" s="745" customFormat="1" ht="11.25" customHeight="1" x14ac:dyDescent="0.2">
      <c r="A1022" s="1109" t="s">
        <v>1453</v>
      </c>
      <c r="B1022" s="751">
        <v>30</v>
      </c>
      <c r="C1022" s="751">
        <v>30</v>
      </c>
      <c r="D1022" s="747" t="s">
        <v>1257</v>
      </c>
    </row>
    <row r="1023" spans="1:4" s="745" customFormat="1" ht="11.25" customHeight="1" x14ac:dyDescent="0.2">
      <c r="A1023" s="1110"/>
      <c r="B1023" s="752">
        <v>1035</v>
      </c>
      <c r="C1023" s="752">
        <v>1035</v>
      </c>
      <c r="D1023" s="748" t="s">
        <v>1233</v>
      </c>
    </row>
    <row r="1024" spans="1:4" s="745" customFormat="1" ht="11.25" customHeight="1" x14ac:dyDescent="0.2">
      <c r="A1024" s="1110"/>
      <c r="B1024" s="752">
        <v>45311.58</v>
      </c>
      <c r="C1024" s="752">
        <v>45311.582000000002</v>
      </c>
      <c r="D1024" s="748" t="s">
        <v>1007</v>
      </c>
    </row>
    <row r="1025" spans="1:4" s="745" customFormat="1" ht="11.25" customHeight="1" x14ac:dyDescent="0.2">
      <c r="A1025" s="1110"/>
      <c r="B1025" s="752">
        <v>12619</v>
      </c>
      <c r="C1025" s="752">
        <v>12619</v>
      </c>
      <c r="D1025" s="748" t="s">
        <v>1225</v>
      </c>
    </row>
    <row r="1026" spans="1:4" s="745" customFormat="1" ht="11.25" customHeight="1" x14ac:dyDescent="0.2">
      <c r="A1026" s="1110"/>
      <c r="B1026" s="752">
        <v>928</v>
      </c>
      <c r="C1026" s="752">
        <v>928</v>
      </c>
      <c r="D1026" s="748" t="s">
        <v>1226</v>
      </c>
    </row>
    <row r="1027" spans="1:4" s="745" customFormat="1" ht="11.25" customHeight="1" x14ac:dyDescent="0.2">
      <c r="A1027" s="1110"/>
      <c r="B1027" s="752">
        <v>400</v>
      </c>
      <c r="C1027" s="752">
        <v>0</v>
      </c>
      <c r="D1027" s="748" t="s">
        <v>2470</v>
      </c>
    </row>
    <row r="1028" spans="1:4" s="745" customFormat="1" ht="11.25" customHeight="1" x14ac:dyDescent="0.2">
      <c r="A1028" s="1110"/>
      <c r="B1028" s="752">
        <v>2311.8000000000002</v>
      </c>
      <c r="C1028" s="752">
        <v>2311.7994600000002</v>
      </c>
      <c r="D1028" s="748" t="s">
        <v>2471</v>
      </c>
    </row>
    <row r="1029" spans="1:4" s="745" customFormat="1" ht="21" x14ac:dyDescent="0.2">
      <c r="A1029" s="1110"/>
      <c r="B1029" s="752">
        <v>1100</v>
      </c>
      <c r="C1029" s="752">
        <v>0</v>
      </c>
      <c r="D1029" s="748" t="s">
        <v>4576</v>
      </c>
    </row>
    <row r="1030" spans="1:4" s="745" customFormat="1" ht="11.25" customHeight="1" x14ac:dyDescent="0.2">
      <c r="A1030" s="1110"/>
      <c r="B1030" s="752">
        <v>613.34</v>
      </c>
      <c r="C1030" s="752">
        <v>613.34299999999996</v>
      </c>
      <c r="D1030" s="748" t="s">
        <v>1227</v>
      </c>
    </row>
    <row r="1031" spans="1:4" s="745" customFormat="1" ht="11.25" customHeight="1" x14ac:dyDescent="0.2">
      <c r="A1031" s="1110"/>
      <c r="B1031" s="752">
        <v>64348.72</v>
      </c>
      <c r="C1031" s="752">
        <v>62848.724460000005</v>
      </c>
      <c r="D1031" s="748" t="s">
        <v>11</v>
      </c>
    </row>
    <row r="1032" spans="1:4" s="745" customFormat="1" ht="11.25" customHeight="1" x14ac:dyDescent="0.2">
      <c r="A1032" s="1109" t="s">
        <v>1455</v>
      </c>
      <c r="B1032" s="751">
        <v>100</v>
      </c>
      <c r="C1032" s="751">
        <v>100</v>
      </c>
      <c r="D1032" s="747" t="s">
        <v>1257</v>
      </c>
    </row>
    <row r="1033" spans="1:4" s="745" customFormat="1" ht="11.25" customHeight="1" x14ac:dyDescent="0.2">
      <c r="A1033" s="1110"/>
      <c r="B1033" s="752">
        <v>220</v>
      </c>
      <c r="C1033" s="752">
        <v>220</v>
      </c>
      <c r="D1033" s="748" t="s">
        <v>854</v>
      </c>
    </row>
    <row r="1034" spans="1:4" s="745" customFormat="1" ht="11.25" customHeight="1" x14ac:dyDescent="0.2">
      <c r="A1034" s="1110"/>
      <c r="B1034" s="752">
        <v>1850</v>
      </c>
      <c r="C1034" s="752">
        <v>1850</v>
      </c>
      <c r="D1034" s="748" t="s">
        <v>959</v>
      </c>
    </row>
    <row r="1035" spans="1:4" s="745" customFormat="1" ht="11.25" customHeight="1" x14ac:dyDescent="0.2">
      <c r="A1035" s="1110"/>
      <c r="B1035" s="752">
        <v>96.8</v>
      </c>
      <c r="C1035" s="752">
        <v>96.8</v>
      </c>
      <c r="D1035" s="748" t="s">
        <v>1235</v>
      </c>
    </row>
    <row r="1036" spans="1:4" s="745" customFormat="1" ht="11.25" customHeight="1" x14ac:dyDescent="0.2">
      <c r="A1036" s="1110"/>
      <c r="B1036" s="752">
        <v>525.5</v>
      </c>
      <c r="C1036" s="752">
        <v>525.5</v>
      </c>
      <c r="D1036" s="748" t="s">
        <v>1233</v>
      </c>
    </row>
    <row r="1037" spans="1:4" s="745" customFormat="1" ht="11.25" customHeight="1" x14ac:dyDescent="0.2">
      <c r="A1037" s="1110"/>
      <c r="B1037" s="752">
        <v>64944.01</v>
      </c>
      <c r="C1037" s="752">
        <v>64944.011999999995</v>
      </c>
      <c r="D1037" s="748" t="s">
        <v>1007</v>
      </c>
    </row>
    <row r="1038" spans="1:4" s="745" customFormat="1" ht="11.25" customHeight="1" x14ac:dyDescent="0.2">
      <c r="A1038" s="1110"/>
      <c r="B1038" s="752">
        <v>7928</v>
      </c>
      <c r="C1038" s="752">
        <v>7928</v>
      </c>
      <c r="D1038" s="748" t="s">
        <v>1225</v>
      </c>
    </row>
    <row r="1039" spans="1:4" s="745" customFormat="1" ht="11.25" customHeight="1" x14ac:dyDescent="0.2">
      <c r="A1039" s="1110"/>
      <c r="B1039" s="752">
        <v>4012</v>
      </c>
      <c r="C1039" s="752">
        <v>4012</v>
      </c>
      <c r="D1039" s="748" t="s">
        <v>1226</v>
      </c>
    </row>
    <row r="1040" spans="1:4" s="745" customFormat="1" ht="11.25" customHeight="1" x14ac:dyDescent="0.2">
      <c r="A1040" s="1110"/>
      <c r="B1040" s="752">
        <v>591.98</v>
      </c>
      <c r="C1040" s="752">
        <v>591.97199999999998</v>
      </c>
      <c r="D1040" s="748" t="s">
        <v>1266</v>
      </c>
    </row>
    <row r="1041" spans="1:4" s="745" customFormat="1" ht="11.25" customHeight="1" x14ac:dyDescent="0.2">
      <c r="A1041" s="1110"/>
      <c r="B1041" s="752">
        <v>31.01</v>
      </c>
      <c r="C1041" s="752">
        <v>31.01</v>
      </c>
      <c r="D1041" s="748" t="s">
        <v>1227</v>
      </c>
    </row>
    <row r="1042" spans="1:4" s="745" customFormat="1" ht="11.25" customHeight="1" x14ac:dyDescent="0.2">
      <c r="A1042" s="1111"/>
      <c r="B1042" s="753">
        <v>80299.299999999988</v>
      </c>
      <c r="C1042" s="753">
        <v>80299.29399999998</v>
      </c>
      <c r="D1042" s="749" t="s">
        <v>11</v>
      </c>
    </row>
    <row r="1043" spans="1:4" s="745" customFormat="1" ht="11.25" customHeight="1" x14ac:dyDescent="0.2">
      <c r="A1043" s="1109" t="s">
        <v>1466</v>
      </c>
      <c r="B1043" s="751">
        <v>100</v>
      </c>
      <c r="C1043" s="751">
        <v>100</v>
      </c>
      <c r="D1043" s="747" t="s">
        <v>1257</v>
      </c>
    </row>
    <row r="1044" spans="1:4" s="745" customFormat="1" ht="11.25" customHeight="1" x14ac:dyDescent="0.2">
      <c r="A1044" s="1110"/>
      <c r="B1044" s="752">
        <v>1000</v>
      </c>
      <c r="C1044" s="752">
        <v>1000</v>
      </c>
      <c r="D1044" s="748" t="s">
        <v>959</v>
      </c>
    </row>
    <row r="1045" spans="1:4" s="745" customFormat="1" ht="21" x14ac:dyDescent="0.2">
      <c r="A1045" s="1110"/>
      <c r="B1045" s="752">
        <v>310.19</v>
      </c>
      <c r="C1045" s="752">
        <v>310.19299999999998</v>
      </c>
      <c r="D1045" s="748" t="s">
        <v>4447</v>
      </c>
    </row>
    <row r="1046" spans="1:4" s="745" customFormat="1" ht="11.25" customHeight="1" x14ac:dyDescent="0.2">
      <c r="A1046" s="1110"/>
      <c r="B1046" s="752">
        <v>435</v>
      </c>
      <c r="C1046" s="752">
        <v>435</v>
      </c>
      <c r="D1046" s="748" t="s">
        <v>1233</v>
      </c>
    </row>
    <row r="1047" spans="1:4" s="745" customFormat="1" ht="11.25" customHeight="1" x14ac:dyDescent="0.2">
      <c r="A1047" s="1110"/>
      <c r="B1047" s="752">
        <v>46354.19</v>
      </c>
      <c r="C1047" s="752">
        <v>46354.19</v>
      </c>
      <c r="D1047" s="748" t="s">
        <v>1007</v>
      </c>
    </row>
    <row r="1048" spans="1:4" s="745" customFormat="1" ht="11.25" customHeight="1" x14ac:dyDescent="0.2">
      <c r="A1048" s="1110"/>
      <c r="B1048" s="752">
        <v>9266</v>
      </c>
      <c r="C1048" s="752">
        <v>9266</v>
      </c>
      <c r="D1048" s="748" t="s">
        <v>1225</v>
      </c>
    </row>
    <row r="1049" spans="1:4" s="745" customFormat="1" ht="11.25" customHeight="1" x14ac:dyDescent="0.2">
      <c r="A1049" s="1110"/>
      <c r="B1049" s="752">
        <v>1756</v>
      </c>
      <c r="C1049" s="752">
        <v>1756</v>
      </c>
      <c r="D1049" s="748" t="s">
        <v>1226</v>
      </c>
    </row>
    <row r="1050" spans="1:4" s="745" customFormat="1" ht="11.25" customHeight="1" x14ac:dyDescent="0.2">
      <c r="A1050" s="1111"/>
      <c r="B1050" s="753">
        <v>59221.380000000005</v>
      </c>
      <c r="C1050" s="753">
        <v>59221.383000000002</v>
      </c>
      <c r="D1050" s="749" t="s">
        <v>11</v>
      </c>
    </row>
    <row r="1051" spans="1:4" s="745" customFormat="1" ht="11.25" customHeight="1" x14ac:dyDescent="0.2">
      <c r="A1051" s="1109" t="s">
        <v>1470</v>
      </c>
      <c r="B1051" s="751">
        <v>418.67</v>
      </c>
      <c r="C1051" s="751">
        <v>418.66</v>
      </c>
      <c r="D1051" s="747" t="s">
        <v>2472</v>
      </c>
    </row>
    <row r="1052" spans="1:4" s="745" customFormat="1" ht="11.25" customHeight="1" x14ac:dyDescent="0.2">
      <c r="A1052" s="1110"/>
      <c r="B1052" s="752">
        <v>4.08</v>
      </c>
      <c r="C1052" s="752">
        <v>4.08</v>
      </c>
      <c r="D1052" s="748" t="s">
        <v>996</v>
      </c>
    </row>
    <row r="1053" spans="1:4" s="745" customFormat="1" ht="11.25" customHeight="1" x14ac:dyDescent="0.2">
      <c r="A1053" s="1110"/>
      <c r="B1053" s="752">
        <v>75</v>
      </c>
      <c r="C1053" s="752">
        <v>75</v>
      </c>
      <c r="D1053" s="748" t="s">
        <v>1257</v>
      </c>
    </row>
    <row r="1054" spans="1:4" s="745" customFormat="1" ht="11.25" customHeight="1" x14ac:dyDescent="0.2">
      <c r="A1054" s="1110"/>
      <c r="B1054" s="752">
        <v>2250</v>
      </c>
      <c r="C1054" s="752">
        <v>2250</v>
      </c>
      <c r="D1054" s="748" t="s">
        <v>959</v>
      </c>
    </row>
    <row r="1055" spans="1:4" s="745" customFormat="1" ht="11.25" customHeight="1" x14ac:dyDescent="0.2">
      <c r="A1055" s="1110"/>
      <c r="B1055" s="752">
        <v>856.6</v>
      </c>
      <c r="C1055" s="752">
        <v>856.60199999999998</v>
      </c>
      <c r="D1055" s="748" t="s">
        <v>1233</v>
      </c>
    </row>
    <row r="1056" spans="1:4" s="745" customFormat="1" ht="11.25" customHeight="1" x14ac:dyDescent="0.2">
      <c r="A1056" s="1110"/>
      <c r="B1056" s="752">
        <v>50394.79</v>
      </c>
      <c r="C1056" s="752">
        <v>50394.794000000002</v>
      </c>
      <c r="D1056" s="748" t="s">
        <v>1007</v>
      </c>
    </row>
    <row r="1057" spans="1:4" s="745" customFormat="1" ht="11.25" customHeight="1" x14ac:dyDescent="0.2">
      <c r="A1057" s="1110"/>
      <c r="B1057" s="752">
        <v>4839</v>
      </c>
      <c r="C1057" s="752">
        <v>4839</v>
      </c>
      <c r="D1057" s="748" t="s">
        <v>1225</v>
      </c>
    </row>
    <row r="1058" spans="1:4" s="745" customFormat="1" ht="11.25" customHeight="1" x14ac:dyDescent="0.2">
      <c r="A1058" s="1110"/>
      <c r="B1058" s="752">
        <v>1424</v>
      </c>
      <c r="C1058" s="752">
        <v>1424</v>
      </c>
      <c r="D1058" s="748" t="s">
        <v>1226</v>
      </c>
    </row>
    <row r="1059" spans="1:4" s="745" customFormat="1" ht="11.25" customHeight="1" x14ac:dyDescent="0.2">
      <c r="A1059" s="1110"/>
      <c r="B1059" s="752">
        <v>700</v>
      </c>
      <c r="C1059" s="752">
        <v>0</v>
      </c>
      <c r="D1059" s="748" t="s">
        <v>2473</v>
      </c>
    </row>
    <row r="1060" spans="1:4" s="745" customFormat="1" ht="11.25" customHeight="1" x14ac:dyDescent="0.2">
      <c r="A1060" s="1110"/>
      <c r="B1060" s="752">
        <v>1222.75</v>
      </c>
      <c r="C1060" s="752">
        <v>1222.748</v>
      </c>
      <c r="D1060" s="748" t="s">
        <v>1266</v>
      </c>
    </row>
    <row r="1061" spans="1:4" s="745" customFormat="1" ht="11.25" customHeight="1" x14ac:dyDescent="0.2">
      <c r="A1061" s="1110"/>
      <c r="B1061" s="752">
        <v>135</v>
      </c>
      <c r="C1061" s="752">
        <v>135</v>
      </c>
      <c r="D1061" s="748" t="s">
        <v>856</v>
      </c>
    </row>
    <row r="1062" spans="1:4" s="745" customFormat="1" ht="11.25" customHeight="1" x14ac:dyDescent="0.2">
      <c r="A1062" s="1111"/>
      <c r="B1062" s="753">
        <v>62319.89</v>
      </c>
      <c r="C1062" s="753">
        <v>61619.883999999998</v>
      </c>
      <c r="D1062" s="749" t="s">
        <v>11</v>
      </c>
    </row>
    <row r="1063" spans="1:4" s="745" customFormat="1" ht="11.25" customHeight="1" x14ac:dyDescent="0.2">
      <c r="A1063" s="1109" t="s">
        <v>1459</v>
      </c>
      <c r="B1063" s="751">
        <v>13.26</v>
      </c>
      <c r="C1063" s="751">
        <v>13.26</v>
      </c>
      <c r="D1063" s="747" t="s">
        <v>996</v>
      </c>
    </row>
    <row r="1064" spans="1:4" s="745" customFormat="1" ht="11.25" customHeight="1" x14ac:dyDescent="0.2">
      <c r="A1064" s="1110"/>
      <c r="B1064" s="752">
        <v>30</v>
      </c>
      <c r="C1064" s="752">
        <v>30</v>
      </c>
      <c r="D1064" s="748" t="s">
        <v>1257</v>
      </c>
    </row>
    <row r="1065" spans="1:4" s="745" customFormat="1" ht="11.25" customHeight="1" x14ac:dyDescent="0.2">
      <c r="A1065" s="1110"/>
      <c r="B1065" s="752">
        <v>474</v>
      </c>
      <c r="C1065" s="752">
        <v>474</v>
      </c>
      <c r="D1065" s="748" t="s">
        <v>854</v>
      </c>
    </row>
    <row r="1066" spans="1:4" s="745" customFormat="1" ht="11.25" customHeight="1" x14ac:dyDescent="0.2">
      <c r="A1066" s="1110"/>
      <c r="B1066" s="752">
        <v>3250</v>
      </c>
      <c r="C1066" s="752">
        <v>3250</v>
      </c>
      <c r="D1066" s="748" t="s">
        <v>959</v>
      </c>
    </row>
    <row r="1067" spans="1:4" s="745" customFormat="1" ht="21" x14ac:dyDescent="0.2">
      <c r="A1067" s="1110"/>
      <c r="B1067" s="752">
        <v>458.62</v>
      </c>
      <c r="C1067" s="752">
        <v>458.62200000000001</v>
      </c>
      <c r="D1067" s="748" t="s">
        <v>4447</v>
      </c>
    </row>
    <row r="1068" spans="1:4" s="745" customFormat="1" ht="11.25" customHeight="1" x14ac:dyDescent="0.2">
      <c r="A1068" s="1110"/>
      <c r="B1068" s="752">
        <v>727.5</v>
      </c>
      <c r="C1068" s="752">
        <v>727.5</v>
      </c>
      <c r="D1068" s="748" t="s">
        <v>1233</v>
      </c>
    </row>
    <row r="1069" spans="1:4" s="745" customFormat="1" ht="11.25" customHeight="1" x14ac:dyDescent="0.2">
      <c r="A1069" s="1110"/>
      <c r="B1069" s="752">
        <v>30</v>
      </c>
      <c r="C1069" s="752">
        <v>30</v>
      </c>
      <c r="D1069" s="748" t="s">
        <v>1230</v>
      </c>
    </row>
    <row r="1070" spans="1:4" s="745" customFormat="1" ht="11.25" customHeight="1" x14ac:dyDescent="0.2">
      <c r="A1070" s="1110"/>
      <c r="B1070" s="752">
        <v>62073.53</v>
      </c>
      <c r="C1070" s="752">
        <v>62073.527000000002</v>
      </c>
      <c r="D1070" s="748" t="s">
        <v>1007</v>
      </c>
    </row>
    <row r="1071" spans="1:4" s="745" customFormat="1" ht="11.25" customHeight="1" x14ac:dyDescent="0.2">
      <c r="A1071" s="1110"/>
      <c r="B1071" s="752">
        <v>9664</v>
      </c>
      <c r="C1071" s="752">
        <v>9664</v>
      </c>
      <c r="D1071" s="748" t="s">
        <v>1225</v>
      </c>
    </row>
    <row r="1072" spans="1:4" s="745" customFormat="1" ht="11.25" customHeight="1" x14ac:dyDescent="0.2">
      <c r="A1072" s="1110"/>
      <c r="B1072" s="752">
        <v>1163</v>
      </c>
      <c r="C1072" s="752">
        <v>1163</v>
      </c>
      <c r="D1072" s="748" t="s">
        <v>1226</v>
      </c>
    </row>
    <row r="1073" spans="1:4" s="745" customFormat="1" ht="11.25" customHeight="1" x14ac:dyDescent="0.2">
      <c r="A1073" s="1110"/>
      <c r="B1073" s="752">
        <v>6574.02</v>
      </c>
      <c r="C1073" s="752">
        <v>6574.0185599999995</v>
      </c>
      <c r="D1073" s="748" t="s">
        <v>2474</v>
      </c>
    </row>
    <row r="1074" spans="1:4" s="745" customFormat="1" ht="11.25" customHeight="1" x14ac:dyDescent="0.2">
      <c r="A1074" s="1110"/>
      <c r="B1074" s="752">
        <v>2084.2800000000002</v>
      </c>
      <c r="C1074" s="752">
        <v>2084.2750000000001</v>
      </c>
      <c r="D1074" s="748" t="s">
        <v>1266</v>
      </c>
    </row>
    <row r="1075" spans="1:4" s="745" customFormat="1" ht="11.25" customHeight="1" x14ac:dyDescent="0.2">
      <c r="A1075" s="1111"/>
      <c r="B1075" s="753">
        <v>86542.21</v>
      </c>
      <c r="C1075" s="753">
        <v>86542.202559999991</v>
      </c>
      <c r="D1075" s="749" t="s">
        <v>11</v>
      </c>
    </row>
    <row r="1076" spans="1:4" s="745" customFormat="1" ht="11.25" customHeight="1" x14ac:dyDescent="0.2">
      <c r="A1076" s="1109" t="s">
        <v>1463</v>
      </c>
      <c r="B1076" s="751">
        <v>100</v>
      </c>
      <c r="C1076" s="751">
        <v>100</v>
      </c>
      <c r="D1076" s="747" t="s">
        <v>1257</v>
      </c>
    </row>
    <row r="1077" spans="1:4" s="745" customFormat="1" ht="11.25" customHeight="1" x14ac:dyDescent="0.2">
      <c r="A1077" s="1110"/>
      <c r="B1077" s="752">
        <v>2120</v>
      </c>
      <c r="C1077" s="752">
        <v>2120</v>
      </c>
      <c r="D1077" s="748" t="s">
        <v>959</v>
      </c>
    </row>
    <row r="1078" spans="1:4" s="745" customFormat="1" ht="11.25" customHeight="1" x14ac:dyDescent="0.2">
      <c r="A1078" s="1110"/>
      <c r="B1078" s="752">
        <v>14.28</v>
      </c>
      <c r="C1078" s="752">
        <v>14.28</v>
      </c>
      <c r="D1078" s="748" t="s">
        <v>1235</v>
      </c>
    </row>
    <row r="1079" spans="1:4" s="745" customFormat="1" ht="21" x14ac:dyDescent="0.2">
      <c r="A1079" s="1110"/>
      <c r="B1079" s="752">
        <v>569.87</v>
      </c>
      <c r="C1079" s="752">
        <v>569.87199999999996</v>
      </c>
      <c r="D1079" s="748" t="s">
        <v>4447</v>
      </c>
    </row>
    <row r="1080" spans="1:4" s="745" customFormat="1" ht="11.25" customHeight="1" x14ac:dyDescent="0.2">
      <c r="A1080" s="1110"/>
      <c r="B1080" s="752">
        <v>352</v>
      </c>
      <c r="C1080" s="752">
        <v>352</v>
      </c>
      <c r="D1080" s="748" t="s">
        <v>1233</v>
      </c>
    </row>
    <row r="1081" spans="1:4" s="745" customFormat="1" ht="11.25" customHeight="1" x14ac:dyDescent="0.2">
      <c r="A1081" s="1110"/>
      <c r="B1081" s="752">
        <v>63476.850000000006</v>
      </c>
      <c r="C1081" s="752">
        <v>63476.851999999999</v>
      </c>
      <c r="D1081" s="748" t="s">
        <v>1007</v>
      </c>
    </row>
    <row r="1082" spans="1:4" s="745" customFormat="1" ht="11.25" customHeight="1" x14ac:dyDescent="0.2">
      <c r="A1082" s="1110"/>
      <c r="B1082" s="752">
        <v>10796</v>
      </c>
      <c r="C1082" s="752">
        <v>10796</v>
      </c>
      <c r="D1082" s="748" t="s">
        <v>1225</v>
      </c>
    </row>
    <row r="1083" spans="1:4" s="745" customFormat="1" ht="11.25" customHeight="1" x14ac:dyDescent="0.2">
      <c r="A1083" s="1110"/>
      <c r="B1083" s="752">
        <v>1103</v>
      </c>
      <c r="C1083" s="752">
        <v>1103</v>
      </c>
      <c r="D1083" s="748" t="s">
        <v>1226</v>
      </c>
    </row>
    <row r="1084" spans="1:4" s="745" customFormat="1" ht="11.25" customHeight="1" x14ac:dyDescent="0.2">
      <c r="A1084" s="1110"/>
      <c r="B1084" s="752">
        <v>2531.8500000000004</v>
      </c>
      <c r="C1084" s="752">
        <v>2531.8509999999997</v>
      </c>
      <c r="D1084" s="748" t="s">
        <v>1266</v>
      </c>
    </row>
    <row r="1085" spans="1:4" s="745" customFormat="1" ht="11.25" customHeight="1" x14ac:dyDescent="0.2">
      <c r="A1085" s="1110"/>
      <c r="B1085" s="752">
        <v>668.7</v>
      </c>
      <c r="C1085" s="752">
        <v>668.7</v>
      </c>
      <c r="D1085" s="748" t="s">
        <v>1227</v>
      </c>
    </row>
    <row r="1086" spans="1:4" s="745" customFormat="1" ht="11.25" customHeight="1" x14ac:dyDescent="0.2">
      <c r="A1086" s="1110"/>
      <c r="B1086" s="752">
        <v>2500</v>
      </c>
      <c r="C1086" s="752">
        <v>0</v>
      </c>
      <c r="D1086" s="748" t="s">
        <v>4577</v>
      </c>
    </row>
    <row r="1087" spans="1:4" s="745" customFormat="1" ht="11.25" customHeight="1" x14ac:dyDescent="0.2">
      <c r="A1087" s="1111"/>
      <c r="B1087" s="753">
        <v>84232.55</v>
      </c>
      <c r="C1087" s="753">
        <v>81732.554999999993</v>
      </c>
      <c r="D1087" s="749" t="s">
        <v>11</v>
      </c>
    </row>
    <row r="1088" spans="1:4" s="745" customFormat="1" ht="11.25" customHeight="1" x14ac:dyDescent="0.2">
      <c r="A1088" s="1109" t="s">
        <v>1452</v>
      </c>
      <c r="B1088" s="751">
        <v>30</v>
      </c>
      <c r="C1088" s="751">
        <v>30</v>
      </c>
      <c r="D1088" s="747" t="s">
        <v>1257</v>
      </c>
    </row>
    <row r="1089" spans="1:4" s="745" customFormat="1" ht="21" x14ac:dyDescent="0.2">
      <c r="A1089" s="1110"/>
      <c r="B1089" s="752">
        <v>329.01</v>
      </c>
      <c r="C1089" s="752">
        <v>329.005</v>
      </c>
      <c r="D1089" s="748" t="s">
        <v>4447</v>
      </c>
    </row>
    <row r="1090" spans="1:4" s="745" customFormat="1" ht="11.25" customHeight="1" x14ac:dyDescent="0.2">
      <c r="A1090" s="1110"/>
      <c r="B1090" s="752">
        <v>15</v>
      </c>
      <c r="C1090" s="752">
        <v>15</v>
      </c>
      <c r="D1090" s="748" t="s">
        <v>1233</v>
      </c>
    </row>
    <row r="1091" spans="1:4" s="745" customFormat="1" ht="11.25" customHeight="1" x14ac:dyDescent="0.2">
      <c r="A1091" s="1110"/>
      <c r="B1091" s="752">
        <v>35311.68</v>
      </c>
      <c r="C1091" s="752">
        <v>35311.684000000001</v>
      </c>
      <c r="D1091" s="748" t="s">
        <v>1007</v>
      </c>
    </row>
    <row r="1092" spans="1:4" s="745" customFormat="1" ht="11.25" customHeight="1" x14ac:dyDescent="0.2">
      <c r="A1092" s="1110"/>
      <c r="B1092" s="752">
        <v>5541</v>
      </c>
      <c r="C1092" s="752">
        <v>5541</v>
      </c>
      <c r="D1092" s="748" t="s">
        <v>1225</v>
      </c>
    </row>
    <row r="1093" spans="1:4" s="745" customFormat="1" ht="11.25" customHeight="1" x14ac:dyDescent="0.2">
      <c r="A1093" s="1110"/>
      <c r="B1093" s="752">
        <v>1045</v>
      </c>
      <c r="C1093" s="752">
        <v>1045</v>
      </c>
      <c r="D1093" s="748" t="s">
        <v>1226</v>
      </c>
    </row>
    <row r="1094" spans="1:4" s="745" customFormat="1" ht="11.25" customHeight="1" x14ac:dyDescent="0.2">
      <c r="A1094" s="1110"/>
      <c r="B1094" s="752">
        <v>2800</v>
      </c>
      <c r="C1094" s="752">
        <v>2800</v>
      </c>
      <c r="D1094" s="748" t="s">
        <v>852</v>
      </c>
    </row>
    <row r="1095" spans="1:4" s="745" customFormat="1" ht="11.25" customHeight="1" x14ac:dyDescent="0.2">
      <c r="A1095" s="1111"/>
      <c r="B1095" s="753">
        <v>45071.69</v>
      </c>
      <c r="C1095" s="753">
        <v>45071.688999999998</v>
      </c>
      <c r="D1095" s="749" t="s">
        <v>11</v>
      </c>
    </row>
    <row r="1096" spans="1:4" s="745" customFormat="1" ht="11.25" customHeight="1" x14ac:dyDescent="0.2">
      <c r="A1096" s="1109" t="s">
        <v>1458</v>
      </c>
      <c r="B1096" s="751">
        <v>100</v>
      </c>
      <c r="C1096" s="751">
        <v>100</v>
      </c>
      <c r="D1096" s="747" t="s">
        <v>1257</v>
      </c>
    </row>
    <row r="1097" spans="1:4" s="745" customFormat="1" ht="21" x14ac:dyDescent="0.2">
      <c r="A1097" s="1110"/>
      <c r="B1097" s="752">
        <v>300.8</v>
      </c>
      <c r="C1097" s="752">
        <v>300.79700000000003</v>
      </c>
      <c r="D1097" s="748" t="s">
        <v>4447</v>
      </c>
    </row>
    <row r="1098" spans="1:4" s="745" customFormat="1" ht="11.25" customHeight="1" x14ac:dyDescent="0.2">
      <c r="A1098" s="1110"/>
      <c r="B1098" s="752">
        <v>256</v>
      </c>
      <c r="C1098" s="752">
        <v>256</v>
      </c>
      <c r="D1098" s="748" t="s">
        <v>1233</v>
      </c>
    </row>
    <row r="1099" spans="1:4" s="745" customFormat="1" ht="11.25" customHeight="1" x14ac:dyDescent="0.2">
      <c r="A1099" s="1110"/>
      <c r="B1099" s="752">
        <v>39616.810000000005</v>
      </c>
      <c r="C1099" s="752">
        <v>39616.801999999996</v>
      </c>
      <c r="D1099" s="748" t="s">
        <v>1007</v>
      </c>
    </row>
    <row r="1100" spans="1:4" s="745" customFormat="1" ht="11.25" customHeight="1" x14ac:dyDescent="0.2">
      <c r="A1100" s="1110"/>
      <c r="B1100" s="752">
        <v>8396</v>
      </c>
      <c r="C1100" s="752">
        <v>8396</v>
      </c>
      <c r="D1100" s="748" t="s">
        <v>1225</v>
      </c>
    </row>
    <row r="1101" spans="1:4" s="745" customFormat="1" ht="11.25" customHeight="1" x14ac:dyDescent="0.2">
      <c r="A1101" s="1110"/>
      <c r="B1101" s="752">
        <v>1462</v>
      </c>
      <c r="C1101" s="752">
        <v>1462</v>
      </c>
      <c r="D1101" s="748" t="s">
        <v>1226</v>
      </c>
    </row>
    <row r="1102" spans="1:4" s="745" customFormat="1" ht="11.25" customHeight="1" x14ac:dyDescent="0.2">
      <c r="A1102" s="1110"/>
      <c r="B1102" s="752">
        <v>1621.3400000000001</v>
      </c>
      <c r="C1102" s="752">
        <v>1591.2259999999999</v>
      </c>
      <c r="D1102" s="748" t="s">
        <v>1266</v>
      </c>
    </row>
    <row r="1103" spans="1:4" s="745" customFormat="1" ht="21" x14ac:dyDescent="0.2">
      <c r="A1103" s="1110"/>
      <c r="B1103" s="752">
        <v>306</v>
      </c>
      <c r="C1103" s="752">
        <v>306</v>
      </c>
      <c r="D1103" s="748" t="s">
        <v>4001</v>
      </c>
    </row>
    <row r="1104" spans="1:4" s="745" customFormat="1" ht="11.25" customHeight="1" x14ac:dyDescent="0.2">
      <c r="A1104" s="1110"/>
      <c r="B1104" s="752">
        <v>911.89</v>
      </c>
      <c r="C1104" s="752">
        <v>911.88745999999992</v>
      </c>
      <c r="D1104" s="748" t="s">
        <v>2468</v>
      </c>
    </row>
    <row r="1105" spans="1:4" s="745" customFormat="1" ht="11.25" customHeight="1" x14ac:dyDescent="0.2">
      <c r="A1105" s="1110"/>
      <c r="B1105" s="752">
        <v>591</v>
      </c>
      <c r="C1105" s="752">
        <v>591</v>
      </c>
      <c r="D1105" s="748" t="s">
        <v>1227</v>
      </c>
    </row>
    <row r="1106" spans="1:4" s="745" customFormat="1" ht="11.25" customHeight="1" x14ac:dyDescent="0.2">
      <c r="A1106" s="1110"/>
      <c r="B1106" s="752">
        <v>53561.840000000011</v>
      </c>
      <c r="C1106" s="752">
        <v>53531.712459999988</v>
      </c>
      <c r="D1106" s="748" t="s">
        <v>11</v>
      </c>
    </row>
    <row r="1107" spans="1:4" s="745" customFormat="1" ht="21" x14ac:dyDescent="0.2">
      <c r="A1107" s="1109" t="s">
        <v>1506</v>
      </c>
      <c r="B1107" s="751">
        <v>1091.58</v>
      </c>
      <c r="C1107" s="751">
        <v>1091.5820000000001</v>
      </c>
      <c r="D1107" s="747" t="s">
        <v>4548</v>
      </c>
    </row>
    <row r="1108" spans="1:4" s="745" customFormat="1" ht="11.25" customHeight="1" x14ac:dyDescent="0.2">
      <c r="A1108" s="1110"/>
      <c r="B1108" s="752">
        <v>126.27</v>
      </c>
      <c r="C1108" s="752">
        <v>126.26694999999999</v>
      </c>
      <c r="D1108" s="748" t="s">
        <v>1257</v>
      </c>
    </row>
    <row r="1109" spans="1:4" s="745" customFormat="1" ht="11.25" customHeight="1" x14ac:dyDescent="0.2">
      <c r="A1109" s="1110"/>
      <c r="B1109" s="752">
        <v>34608.630000000005</v>
      </c>
      <c r="C1109" s="752">
        <v>34608.622000000003</v>
      </c>
      <c r="D1109" s="748" t="s">
        <v>1007</v>
      </c>
    </row>
    <row r="1110" spans="1:4" s="745" customFormat="1" ht="11.25" customHeight="1" x14ac:dyDescent="0.2">
      <c r="A1110" s="1110"/>
      <c r="B1110" s="752">
        <v>6068</v>
      </c>
      <c r="C1110" s="752">
        <v>6068</v>
      </c>
      <c r="D1110" s="748" t="s">
        <v>1225</v>
      </c>
    </row>
    <row r="1111" spans="1:4" s="745" customFormat="1" ht="11.25" customHeight="1" x14ac:dyDescent="0.2">
      <c r="A1111" s="1110"/>
      <c r="B1111" s="752">
        <v>411</v>
      </c>
      <c r="C1111" s="752">
        <v>411</v>
      </c>
      <c r="D1111" s="748" t="s">
        <v>1226</v>
      </c>
    </row>
    <row r="1112" spans="1:4" s="745" customFormat="1" ht="11.25" customHeight="1" x14ac:dyDescent="0.2">
      <c r="A1112" s="1111"/>
      <c r="B1112" s="753">
        <v>42305.48</v>
      </c>
      <c r="C1112" s="753">
        <v>42305.470950000003</v>
      </c>
      <c r="D1112" s="749" t="s">
        <v>11</v>
      </c>
    </row>
    <row r="1113" spans="1:4" s="745" customFormat="1" ht="11.25" customHeight="1" x14ac:dyDescent="0.2">
      <c r="A1113" s="1109" t="s">
        <v>1460</v>
      </c>
      <c r="B1113" s="751">
        <v>29.75</v>
      </c>
      <c r="C1113" s="751">
        <v>29.749599999999997</v>
      </c>
      <c r="D1113" s="747" t="s">
        <v>996</v>
      </c>
    </row>
    <row r="1114" spans="1:4" s="745" customFormat="1" ht="11.25" customHeight="1" x14ac:dyDescent="0.2">
      <c r="A1114" s="1110"/>
      <c r="B1114" s="752">
        <v>100</v>
      </c>
      <c r="C1114" s="752">
        <v>100</v>
      </c>
      <c r="D1114" s="748" t="s">
        <v>1257</v>
      </c>
    </row>
    <row r="1115" spans="1:4" s="745" customFormat="1" ht="11.25" customHeight="1" x14ac:dyDescent="0.2">
      <c r="A1115" s="1110"/>
      <c r="B1115" s="752">
        <v>90</v>
      </c>
      <c r="C1115" s="752">
        <v>90</v>
      </c>
      <c r="D1115" s="748" t="s">
        <v>1233</v>
      </c>
    </row>
    <row r="1116" spans="1:4" s="745" customFormat="1" ht="11.25" customHeight="1" x14ac:dyDescent="0.2">
      <c r="A1116" s="1110"/>
      <c r="B1116" s="752">
        <v>40148</v>
      </c>
      <c r="C1116" s="752">
        <v>40147.998999999996</v>
      </c>
      <c r="D1116" s="748" t="s">
        <v>1007</v>
      </c>
    </row>
    <row r="1117" spans="1:4" s="745" customFormat="1" ht="11.25" customHeight="1" x14ac:dyDescent="0.2">
      <c r="A1117" s="1110"/>
      <c r="B1117" s="752">
        <v>6555</v>
      </c>
      <c r="C1117" s="752">
        <v>6555</v>
      </c>
      <c r="D1117" s="748" t="s">
        <v>1225</v>
      </c>
    </row>
    <row r="1118" spans="1:4" s="745" customFormat="1" ht="11.25" customHeight="1" x14ac:dyDescent="0.2">
      <c r="A1118" s="1110"/>
      <c r="B1118" s="752">
        <v>830</v>
      </c>
      <c r="C1118" s="752">
        <v>830</v>
      </c>
      <c r="D1118" s="748" t="s">
        <v>1226</v>
      </c>
    </row>
    <row r="1119" spans="1:4" s="745" customFormat="1" ht="11.25" customHeight="1" x14ac:dyDescent="0.2">
      <c r="A1119" s="1111"/>
      <c r="B1119" s="753">
        <v>47752.75</v>
      </c>
      <c r="C1119" s="753">
        <v>47752.748599999999</v>
      </c>
      <c r="D1119" s="749" t="s">
        <v>11</v>
      </c>
    </row>
    <row r="1120" spans="1:4" s="745" customFormat="1" ht="11.25" customHeight="1" x14ac:dyDescent="0.2">
      <c r="A1120" s="1109" t="s">
        <v>1461</v>
      </c>
      <c r="B1120" s="751">
        <v>75</v>
      </c>
      <c r="C1120" s="751">
        <v>75</v>
      </c>
      <c r="D1120" s="747" t="s">
        <v>1257</v>
      </c>
    </row>
    <row r="1121" spans="1:4" s="745" customFormat="1" ht="11.25" customHeight="1" x14ac:dyDescent="0.2">
      <c r="A1121" s="1110"/>
      <c r="B1121" s="752">
        <v>2400</v>
      </c>
      <c r="C1121" s="752">
        <v>2400</v>
      </c>
      <c r="D1121" s="748" t="s">
        <v>959</v>
      </c>
    </row>
    <row r="1122" spans="1:4" s="745" customFormat="1" ht="21" x14ac:dyDescent="0.2">
      <c r="A1122" s="1110"/>
      <c r="B1122" s="752">
        <v>258.49</v>
      </c>
      <c r="C1122" s="752">
        <v>258.49299999999999</v>
      </c>
      <c r="D1122" s="748" t="s">
        <v>4447</v>
      </c>
    </row>
    <row r="1123" spans="1:4" s="745" customFormat="1" ht="11.25" customHeight="1" x14ac:dyDescent="0.2">
      <c r="A1123" s="1110"/>
      <c r="B1123" s="752">
        <v>224</v>
      </c>
      <c r="C1123" s="752">
        <v>224</v>
      </c>
      <c r="D1123" s="748" t="s">
        <v>1233</v>
      </c>
    </row>
    <row r="1124" spans="1:4" s="745" customFormat="1" ht="11.25" customHeight="1" x14ac:dyDescent="0.2">
      <c r="A1124" s="1110"/>
      <c r="B1124" s="752">
        <v>38612.410000000003</v>
      </c>
      <c r="C1124" s="752">
        <v>38597.595000000001</v>
      </c>
      <c r="D1124" s="748" t="s">
        <v>1007</v>
      </c>
    </row>
    <row r="1125" spans="1:4" s="745" customFormat="1" ht="11.25" customHeight="1" x14ac:dyDescent="0.2">
      <c r="A1125" s="1110"/>
      <c r="B1125" s="752">
        <v>6154</v>
      </c>
      <c r="C1125" s="752">
        <v>6154</v>
      </c>
      <c r="D1125" s="748" t="s">
        <v>1225</v>
      </c>
    </row>
    <row r="1126" spans="1:4" s="745" customFormat="1" ht="11.25" customHeight="1" x14ac:dyDescent="0.2">
      <c r="A1126" s="1110"/>
      <c r="B1126" s="752">
        <v>859</v>
      </c>
      <c r="C1126" s="752">
        <v>859</v>
      </c>
      <c r="D1126" s="748" t="s">
        <v>1226</v>
      </c>
    </row>
    <row r="1127" spans="1:4" s="745" customFormat="1" ht="11.25" customHeight="1" x14ac:dyDescent="0.2">
      <c r="A1127" s="1111"/>
      <c r="B1127" s="753">
        <v>48582.9</v>
      </c>
      <c r="C1127" s="753">
        <v>48568.088000000003</v>
      </c>
      <c r="D1127" s="749" t="s">
        <v>11</v>
      </c>
    </row>
    <row r="1128" spans="1:4" s="745" customFormat="1" ht="11.25" customHeight="1" x14ac:dyDescent="0.2">
      <c r="A1128" s="1109" t="s">
        <v>1467</v>
      </c>
      <c r="B1128" s="751">
        <v>75</v>
      </c>
      <c r="C1128" s="751">
        <v>75</v>
      </c>
      <c r="D1128" s="747" t="s">
        <v>1257</v>
      </c>
    </row>
    <row r="1129" spans="1:4" s="745" customFormat="1" ht="21" x14ac:dyDescent="0.2">
      <c r="A1129" s="1110"/>
      <c r="B1129" s="752">
        <v>68.150000000000006</v>
      </c>
      <c r="C1129" s="752">
        <v>68.152000000000001</v>
      </c>
      <c r="D1129" s="748" t="s">
        <v>4447</v>
      </c>
    </row>
    <row r="1130" spans="1:4" s="745" customFormat="1" ht="11.25" customHeight="1" x14ac:dyDescent="0.2">
      <c r="A1130" s="1110"/>
      <c r="B1130" s="752">
        <v>374</v>
      </c>
      <c r="C1130" s="752">
        <v>374</v>
      </c>
      <c r="D1130" s="748" t="s">
        <v>1233</v>
      </c>
    </row>
    <row r="1131" spans="1:4" s="745" customFormat="1" ht="11.25" customHeight="1" x14ac:dyDescent="0.2">
      <c r="A1131" s="1110"/>
      <c r="B1131" s="752">
        <v>24182.080000000002</v>
      </c>
      <c r="C1131" s="752">
        <v>24182.080000000002</v>
      </c>
      <c r="D1131" s="748" t="s">
        <v>1007</v>
      </c>
    </row>
    <row r="1132" spans="1:4" s="745" customFormat="1" ht="11.25" customHeight="1" x14ac:dyDescent="0.2">
      <c r="A1132" s="1110"/>
      <c r="B1132" s="752">
        <v>4393</v>
      </c>
      <c r="C1132" s="752">
        <v>4393</v>
      </c>
      <c r="D1132" s="748" t="s">
        <v>1225</v>
      </c>
    </row>
    <row r="1133" spans="1:4" s="745" customFormat="1" ht="11.25" customHeight="1" x14ac:dyDescent="0.2">
      <c r="A1133" s="1110"/>
      <c r="B1133" s="752">
        <v>425</v>
      </c>
      <c r="C1133" s="752">
        <v>425</v>
      </c>
      <c r="D1133" s="748" t="s">
        <v>1226</v>
      </c>
    </row>
    <row r="1134" spans="1:4" s="745" customFormat="1" ht="11.25" customHeight="1" x14ac:dyDescent="0.2">
      <c r="A1134" s="1110"/>
      <c r="B1134" s="752">
        <v>345.1</v>
      </c>
      <c r="C1134" s="752">
        <v>344.59300000000002</v>
      </c>
      <c r="D1134" s="748" t="s">
        <v>1227</v>
      </c>
    </row>
    <row r="1135" spans="1:4" s="745" customFormat="1" ht="11.25" customHeight="1" x14ac:dyDescent="0.2">
      <c r="A1135" s="1111"/>
      <c r="B1135" s="753">
        <v>29862.33</v>
      </c>
      <c r="C1135" s="753">
        <v>29861.825000000001</v>
      </c>
      <c r="D1135" s="749" t="s">
        <v>11</v>
      </c>
    </row>
    <row r="1136" spans="1:4" s="745" customFormat="1" ht="21" x14ac:dyDescent="0.2">
      <c r="A1136" s="1109" t="s">
        <v>1508</v>
      </c>
      <c r="B1136" s="751">
        <v>138.87</v>
      </c>
      <c r="C1136" s="751">
        <v>138.874</v>
      </c>
      <c r="D1136" s="747" t="s">
        <v>4447</v>
      </c>
    </row>
    <row r="1137" spans="1:4" s="745" customFormat="1" ht="11.25" customHeight="1" x14ac:dyDescent="0.2">
      <c r="A1137" s="1110"/>
      <c r="B1137" s="752">
        <v>25.34</v>
      </c>
      <c r="C1137" s="752">
        <v>25.114000000000001</v>
      </c>
      <c r="D1137" s="748" t="s">
        <v>997</v>
      </c>
    </row>
    <row r="1138" spans="1:4" s="745" customFormat="1" ht="11.25" customHeight="1" x14ac:dyDescent="0.2">
      <c r="A1138" s="1110"/>
      <c r="B1138" s="752">
        <v>89.72</v>
      </c>
      <c r="C1138" s="752">
        <v>89.706959999999995</v>
      </c>
      <c r="D1138" s="748" t="s">
        <v>4118</v>
      </c>
    </row>
    <row r="1139" spans="1:4" s="745" customFormat="1" ht="11.25" customHeight="1" x14ac:dyDescent="0.2">
      <c r="A1139" s="1110"/>
      <c r="B1139" s="752">
        <v>30692.559999999998</v>
      </c>
      <c r="C1139" s="752">
        <v>30692.555999999997</v>
      </c>
      <c r="D1139" s="748" t="s">
        <v>1007</v>
      </c>
    </row>
    <row r="1140" spans="1:4" s="745" customFormat="1" ht="11.25" customHeight="1" x14ac:dyDescent="0.2">
      <c r="A1140" s="1110"/>
      <c r="B1140" s="752">
        <v>2225</v>
      </c>
      <c r="C1140" s="752">
        <v>2225</v>
      </c>
      <c r="D1140" s="748" t="s">
        <v>1225</v>
      </c>
    </row>
    <row r="1141" spans="1:4" s="745" customFormat="1" ht="11.25" customHeight="1" x14ac:dyDescent="0.2">
      <c r="A1141" s="1110"/>
      <c r="B1141" s="752">
        <v>501</v>
      </c>
      <c r="C1141" s="752">
        <v>501</v>
      </c>
      <c r="D1141" s="748" t="s">
        <v>1226</v>
      </c>
    </row>
    <row r="1142" spans="1:4" s="745" customFormat="1" ht="11.25" customHeight="1" x14ac:dyDescent="0.2">
      <c r="A1142" s="1110"/>
      <c r="B1142" s="752">
        <v>610.5</v>
      </c>
      <c r="C1142" s="752">
        <v>610.5</v>
      </c>
      <c r="D1142" s="748" t="s">
        <v>1227</v>
      </c>
    </row>
    <row r="1143" spans="1:4" s="745" customFormat="1" ht="11.25" customHeight="1" x14ac:dyDescent="0.2">
      <c r="A1143" s="1111"/>
      <c r="B1143" s="753">
        <v>34282.99</v>
      </c>
      <c r="C1143" s="753">
        <v>34282.750959999998</v>
      </c>
      <c r="D1143" s="749" t="s">
        <v>11</v>
      </c>
    </row>
    <row r="1144" spans="1:4" s="745" customFormat="1" ht="11.25" customHeight="1" x14ac:dyDescent="0.2">
      <c r="A1144" s="1109" t="s">
        <v>1494</v>
      </c>
      <c r="B1144" s="751">
        <v>207.98</v>
      </c>
      <c r="C1144" s="751">
        <v>207.98085</v>
      </c>
      <c r="D1144" s="747" t="s">
        <v>1257</v>
      </c>
    </row>
    <row r="1145" spans="1:4" s="745" customFormat="1" ht="11.25" customHeight="1" x14ac:dyDescent="0.2">
      <c r="A1145" s="1110"/>
      <c r="B1145" s="752">
        <v>1500</v>
      </c>
      <c r="C1145" s="752">
        <v>1500</v>
      </c>
      <c r="D1145" s="748" t="s">
        <v>2475</v>
      </c>
    </row>
    <row r="1146" spans="1:4" s="745" customFormat="1" ht="11.25" customHeight="1" x14ac:dyDescent="0.2">
      <c r="A1146" s="1110"/>
      <c r="B1146" s="752">
        <v>91.52</v>
      </c>
      <c r="C1146" s="752">
        <v>91.516999999999996</v>
      </c>
      <c r="D1146" s="748" t="s">
        <v>997</v>
      </c>
    </row>
    <row r="1147" spans="1:4" s="745" customFormat="1" ht="11.25" customHeight="1" x14ac:dyDescent="0.2">
      <c r="A1147" s="1110"/>
      <c r="B1147" s="752">
        <v>63528.11</v>
      </c>
      <c r="C1147" s="752">
        <v>63519.607000000004</v>
      </c>
      <c r="D1147" s="748" t="s">
        <v>1007</v>
      </c>
    </row>
    <row r="1148" spans="1:4" s="745" customFormat="1" ht="11.25" customHeight="1" x14ac:dyDescent="0.2">
      <c r="A1148" s="1110"/>
      <c r="B1148" s="752">
        <v>3798</v>
      </c>
      <c r="C1148" s="752">
        <v>3798</v>
      </c>
      <c r="D1148" s="748" t="s">
        <v>1225</v>
      </c>
    </row>
    <row r="1149" spans="1:4" s="745" customFormat="1" ht="11.25" customHeight="1" x14ac:dyDescent="0.2">
      <c r="A1149" s="1110"/>
      <c r="B1149" s="752">
        <v>504</v>
      </c>
      <c r="C1149" s="752">
        <v>504</v>
      </c>
      <c r="D1149" s="748" t="s">
        <v>1226</v>
      </c>
    </row>
    <row r="1150" spans="1:4" s="745" customFormat="1" ht="21" x14ac:dyDescent="0.2">
      <c r="A1150" s="1110"/>
      <c r="B1150" s="752">
        <v>526.35</v>
      </c>
      <c r="C1150" s="752">
        <v>474.92500000000001</v>
      </c>
      <c r="D1150" s="748" t="s">
        <v>1263</v>
      </c>
    </row>
    <row r="1151" spans="1:4" s="745" customFormat="1" ht="11.25" customHeight="1" x14ac:dyDescent="0.2">
      <c r="A1151" s="1110"/>
      <c r="B1151" s="752">
        <v>3833.48</v>
      </c>
      <c r="C1151" s="752">
        <v>3833.4569999999999</v>
      </c>
      <c r="D1151" s="748" t="s">
        <v>2476</v>
      </c>
    </row>
    <row r="1152" spans="1:4" s="745" customFormat="1" ht="11.25" customHeight="1" x14ac:dyDescent="0.2">
      <c r="A1152" s="1111"/>
      <c r="B1152" s="753">
        <v>73989.440000000002</v>
      </c>
      <c r="C1152" s="753">
        <v>73929.486850000001</v>
      </c>
      <c r="D1152" s="749" t="s">
        <v>11</v>
      </c>
    </row>
    <row r="1153" spans="1:4" s="745" customFormat="1" ht="11.25" customHeight="1" x14ac:dyDescent="0.2">
      <c r="A1153" s="1109" t="s">
        <v>1510</v>
      </c>
      <c r="B1153" s="751">
        <v>186.09</v>
      </c>
      <c r="C1153" s="751">
        <v>186.09195000000003</v>
      </c>
      <c r="D1153" s="747" t="s">
        <v>1257</v>
      </c>
    </row>
    <row r="1154" spans="1:4" s="745" customFormat="1" ht="21" x14ac:dyDescent="0.2">
      <c r="A1154" s="1110"/>
      <c r="B1154" s="752">
        <v>220.48</v>
      </c>
      <c r="C1154" s="752">
        <v>220.47800000000001</v>
      </c>
      <c r="D1154" s="748" t="s">
        <v>4447</v>
      </c>
    </row>
    <row r="1155" spans="1:4" s="745" customFormat="1" ht="11.25" customHeight="1" x14ac:dyDescent="0.2">
      <c r="A1155" s="1110"/>
      <c r="B1155" s="752">
        <v>2.78</v>
      </c>
      <c r="C1155" s="752">
        <v>2.7781599999999997</v>
      </c>
      <c r="D1155" s="748" t="s">
        <v>999</v>
      </c>
    </row>
    <row r="1156" spans="1:4" s="745" customFormat="1" ht="11.25" customHeight="1" x14ac:dyDescent="0.2">
      <c r="A1156" s="1110"/>
      <c r="B1156" s="752">
        <v>33373.020000000004</v>
      </c>
      <c r="C1156" s="752">
        <v>33373.017000000007</v>
      </c>
      <c r="D1156" s="748" t="s">
        <v>1007</v>
      </c>
    </row>
    <row r="1157" spans="1:4" s="745" customFormat="1" ht="11.25" customHeight="1" x14ac:dyDescent="0.2">
      <c r="A1157" s="1110"/>
      <c r="B1157" s="752">
        <v>1802</v>
      </c>
      <c r="C1157" s="752">
        <v>1802</v>
      </c>
      <c r="D1157" s="748" t="s">
        <v>1225</v>
      </c>
    </row>
    <row r="1158" spans="1:4" s="745" customFormat="1" ht="11.25" customHeight="1" x14ac:dyDescent="0.2">
      <c r="A1158" s="1110"/>
      <c r="B1158" s="752">
        <v>158</v>
      </c>
      <c r="C1158" s="752">
        <v>158</v>
      </c>
      <c r="D1158" s="748" t="s">
        <v>1226</v>
      </c>
    </row>
    <row r="1159" spans="1:4" s="745" customFormat="1" ht="11.25" customHeight="1" x14ac:dyDescent="0.2">
      <c r="A1159" s="1110"/>
      <c r="B1159" s="752">
        <v>504.15</v>
      </c>
      <c r="C1159" s="752">
        <v>504.14799999999997</v>
      </c>
      <c r="D1159" s="748" t="s">
        <v>1266</v>
      </c>
    </row>
    <row r="1160" spans="1:4" s="745" customFormat="1" ht="11.25" customHeight="1" x14ac:dyDescent="0.2">
      <c r="A1160" s="1110"/>
      <c r="B1160" s="752">
        <v>634</v>
      </c>
      <c r="C1160" s="752">
        <v>634</v>
      </c>
      <c r="D1160" s="748" t="s">
        <v>1227</v>
      </c>
    </row>
    <row r="1161" spans="1:4" s="745" customFormat="1" ht="11.25" customHeight="1" x14ac:dyDescent="0.2">
      <c r="A1161" s="1111"/>
      <c r="B1161" s="753">
        <v>36880.519999999997</v>
      </c>
      <c r="C1161" s="753">
        <v>36880.513110000007</v>
      </c>
      <c r="D1161" s="749" t="s">
        <v>11</v>
      </c>
    </row>
    <row r="1162" spans="1:4" s="745" customFormat="1" ht="11.25" customHeight="1" x14ac:dyDescent="0.2">
      <c r="A1162" s="1109" t="s">
        <v>1431</v>
      </c>
      <c r="B1162" s="751">
        <v>100</v>
      </c>
      <c r="C1162" s="751">
        <v>100</v>
      </c>
      <c r="D1162" s="747" t="s">
        <v>1257</v>
      </c>
    </row>
    <row r="1163" spans="1:4" s="745" customFormat="1" ht="11.25" customHeight="1" x14ac:dyDescent="0.2">
      <c r="A1163" s="1110"/>
      <c r="B1163" s="752">
        <v>26</v>
      </c>
      <c r="C1163" s="752">
        <v>26</v>
      </c>
      <c r="D1163" s="748" t="s">
        <v>1125</v>
      </c>
    </row>
    <row r="1164" spans="1:4" s="745" customFormat="1" ht="21" x14ac:dyDescent="0.2">
      <c r="A1164" s="1110"/>
      <c r="B1164" s="752">
        <v>159.80000000000001</v>
      </c>
      <c r="C1164" s="752">
        <v>159.79499999999999</v>
      </c>
      <c r="D1164" s="748" t="s">
        <v>4447</v>
      </c>
    </row>
    <row r="1165" spans="1:4" s="745" customFormat="1" ht="11.25" customHeight="1" x14ac:dyDescent="0.2">
      <c r="A1165" s="1110"/>
      <c r="B1165" s="752">
        <v>180</v>
      </c>
      <c r="C1165" s="752">
        <v>180</v>
      </c>
      <c r="D1165" s="748" t="s">
        <v>1233</v>
      </c>
    </row>
    <row r="1166" spans="1:4" s="745" customFormat="1" ht="11.25" customHeight="1" x14ac:dyDescent="0.2">
      <c r="A1166" s="1110"/>
      <c r="B1166" s="752">
        <v>31294.85</v>
      </c>
      <c r="C1166" s="752">
        <v>31294.847000000002</v>
      </c>
      <c r="D1166" s="748" t="s">
        <v>1007</v>
      </c>
    </row>
    <row r="1167" spans="1:4" s="745" customFormat="1" ht="11.25" customHeight="1" x14ac:dyDescent="0.2">
      <c r="A1167" s="1110"/>
      <c r="B1167" s="752">
        <v>3063</v>
      </c>
      <c r="C1167" s="752">
        <v>3063</v>
      </c>
      <c r="D1167" s="748" t="s">
        <v>1225</v>
      </c>
    </row>
    <row r="1168" spans="1:4" s="745" customFormat="1" ht="11.25" customHeight="1" x14ac:dyDescent="0.2">
      <c r="A1168" s="1110"/>
      <c r="B1168" s="752">
        <v>570</v>
      </c>
      <c r="C1168" s="752">
        <v>570</v>
      </c>
      <c r="D1168" s="748" t="s">
        <v>1226</v>
      </c>
    </row>
    <row r="1169" spans="1:4" s="745" customFormat="1" ht="21" x14ac:dyDescent="0.2">
      <c r="A1169" s="1110"/>
      <c r="B1169" s="752">
        <v>580</v>
      </c>
      <c r="C1169" s="752">
        <v>580</v>
      </c>
      <c r="D1169" s="748" t="s">
        <v>4001</v>
      </c>
    </row>
    <row r="1170" spans="1:4" s="745" customFormat="1" ht="11.25" customHeight="1" x14ac:dyDescent="0.2">
      <c r="A1170" s="1111"/>
      <c r="B1170" s="753">
        <v>35973.649999999994</v>
      </c>
      <c r="C1170" s="753">
        <v>35973.642</v>
      </c>
      <c r="D1170" s="749" t="s">
        <v>11</v>
      </c>
    </row>
    <row r="1171" spans="1:4" s="745" customFormat="1" ht="11.25" customHeight="1" x14ac:dyDescent="0.2">
      <c r="A1171" s="1109" t="s">
        <v>2477</v>
      </c>
      <c r="B1171" s="751">
        <v>90</v>
      </c>
      <c r="C1171" s="751">
        <v>90</v>
      </c>
      <c r="D1171" s="747" t="s">
        <v>1257</v>
      </c>
    </row>
    <row r="1172" spans="1:4" s="745" customFormat="1" ht="21" x14ac:dyDescent="0.2">
      <c r="A1172" s="1110"/>
      <c r="B1172" s="752">
        <v>98.7</v>
      </c>
      <c r="C1172" s="752">
        <v>98.698999999999998</v>
      </c>
      <c r="D1172" s="748" t="s">
        <v>4447</v>
      </c>
    </row>
    <row r="1173" spans="1:4" s="745" customFormat="1" ht="11.25" customHeight="1" x14ac:dyDescent="0.2">
      <c r="A1173" s="1110"/>
      <c r="B1173" s="752">
        <v>117</v>
      </c>
      <c r="C1173" s="752">
        <v>117</v>
      </c>
      <c r="D1173" s="748" t="s">
        <v>1233</v>
      </c>
    </row>
    <row r="1174" spans="1:4" s="745" customFormat="1" ht="11.25" customHeight="1" x14ac:dyDescent="0.2">
      <c r="A1174" s="1110"/>
      <c r="B1174" s="752">
        <v>27878.17</v>
      </c>
      <c r="C1174" s="752">
        <v>27878.173000000003</v>
      </c>
      <c r="D1174" s="748" t="s">
        <v>1007</v>
      </c>
    </row>
    <row r="1175" spans="1:4" s="745" customFormat="1" ht="11.25" customHeight="1" x14ac:dyDescent="0.2">
      <c r="A1175" s="1110"/>
      <c r="B1175" s="752">
        <v>9062</v>
      </c>
      <c r="C1175" s="752">
        <v>9062</v>
      </c>
      <c r="D1175" s="748" t="s">
        <v>1225</v>
      </c>
    </row>
    <row r="1176" spans="1:4" s="745" customFormat="1" ht="11.25" customHeight="1" x14ac:dyDescent="0.2">
      <c r="A1176" s="1110"/>
      <c r="B1176" s="752">
        <v>2550</v>
      </c>
      <c r="C1176" s="752">
        <v>2550</v>
      </c>
      <c r="D1176" s="748" t="s">
        <v>1226</v>
      </c>
    </row>
    <row r="1177" spans="1:4" s="745" customFormat="1" ht="11.25" customHeight="1" x14ac:dyDescent="0.2">
      <c r="A1177" s="1111"/>
      <c r="B1177" s="753">
        <v>39795.869999999995</v>
      </c>
      <c r="C1177" s="753">
        <v>39795.872000000003</v>
      </c>
      <c r="D1177" s="749" t="s">
        <v>11</v>
      </c>
    </row>
    <row r="1178" spans="1:4" s="745" customFormat="1" ht="11.25" customHeight="1" x14ac:dyDescent="0.2">
      <c r="A1178" s="1109" t="s">
        <v>1432</v>
      </c>
      <c r="B1178" s="751">
        <v>313.38</v>
      </c>
      <c r="C1178" s="751">
        <v>101.64</v>
      </c>
      <c r="D1178" s="747" t="s">
        <v>975</v>
      </c>
    </row>
    <row r="1179" spans="1:4" s="745" customFormat="1" ht="11.25" customHeight="1" x14ac:dyDescent="0.2">
      <c r="A1179" s="1110"/>
      <c r="B1179" s="752">
        <v>100</v>
      </c>
      <c r="C1179" s="752">
        <v>100</v>
      </c>
      <c r="D1179" s="748" t="s">
        <v>1257</v>
      </c>
    </row>
    <row r="1180" spans="1:4" s="745" customFormat="1" ht="11.25" customHeight="1" x14ac:dyDescent="0.2">
      <c r="A1180" s="1110"/>
      <c r="B1180" s="752">
        <v>134</v>
      </c>
      <c r="C1180" s="752">
        <v>134</v>
      </c>
      <c r="D1180" s="748" t="s">
        <v>3785</v>
      </c>
    </row>
    <row r="1181" spans="1:4" s="745" customFormat="1" ht="21" x14ac:dyDescent="0.2">
      <c r="A1181" s="1110"/>
      <c r="B1181" s="752">
        <v>925.9</v>
      </c>
      <c r="C1181" s="752">
        <v>925.90099999999995</v>
      </c>
      <c r="D1181" s="748" t="s">
        <v>4447</v>
      </c>
    </row>
    <row r="1182" spans="1:4" s="745" customFormat="1" ht="11.25" customHeight="1" x14ac:dyDescent="0.2">
      <c r="A1182" s="1110"/>
      <c r="B1182" s="752">
        <v>302.60000000000002</v>
      </c>
      <c r="C1182" s="752">
        <v>302.60000000000002</v>
      </c>
      <c r="D1182" s="748" t="s">
        <v>1233</v>
      </c>
    </row>
    <row r="1183" spans="1:4" s="745" customFormat="1" ht="11.25" customHeight="1" x14ac:dyDescent="0.2">
      <c r="A1183" s="1110"/>
      <c r="B1183" s="752">
        <v>95393.82</v>
      </c>
      <c r="C1183" s="752">
        <v>95393.817999999999</v>
      </c>
      <c r="D1183" s="748" t="s">
        <v>1007</v>
      </c>
    </row>
    <row r="1184" spans="1:4" s="745" customFormat="1" ht="11.25" customHeight="1" x14ac:dyDescent="0.2">
      <c r="A1184" s="1110"/>
      <c r="B1184" s="752">
        <v>7184</v>
      </c>
      <c r="C1184" s="752">
        <v>7184</v>
      </c>
      <c r="D1184" s="748" t="s">
        <v>1225</v>
      </c>
    </row>
    <row r="1185" spans="1:4" s="745" customFormat="1" ht="11.25" customHeight="1" x14ac:dyDescent="0.2">
      <c r="A1185" s="1110"/>
      <c r="B1185" s="752">
        <v>1075</v>
      </c>
      <c r="C1185" s="752">
        <v>1070.0829200000001</v>
      </c>
      <c r="D1185" s="748" t="s">
        <v>1226</v>
      </c>
    </row>
    <row r="1186" spans="1:4" s="745" customFormat="1" ht="11.25" customHeight="1" x14ac:dyDescent="0.2">
      <c r="A1186" s="1110"/>
      <c r="B1186" s="752">
        <v>17999.7</v>
      </c>
      <c r="C1186" s="752">
        <v>17999.692159999999</v>
      </c>
      <c r="D1186" s="748" t="s">
        <v>2478</v>
      </c>
    </row>
    <row r="1187" spans="1:4" s="745" customFormat="1" ht="11.25" customHeight="1" x14ac:dyDescent="0.2">
      <c r="A1187" s="1110"/>
      <c r="B1187" s="752">
        <v>300</v>
      </c>
      <c r="C1187" s="752">
        <v>0</v>
      </c>
      <c r="D1187" s="748" t="s">
        <v>4578</v>
      </c>
    </row>
    <row r="1188" spans="1:4" s="745" customFormat="1" ht="11.25" customHeight="1" x14ac:dyDescent="0.2">
      <c r="A1188" s="1110"/>
      <c r="B1188" s="752">
        <v>14785.15</v>
      </c>
      <c r="C1188" s="752">
        <v>14785.143770000001</v>
      </c>
      <c r="D1188" s="748" t="s">
        <v>1266</v>
      </c>
    </row>
    <row r="1189" spans="1:4" s="745" customFormat="1" ht="11.25" customHeight="1" x14ac:dyDescent="0.2">
      <c r="A1189" s="1110"/>
      <c r="B1189" s="752">
        <v>105.66</v>
      </c>
      <c r="C1189" s="752">
        <v>105.65478</v>
      </c>
      <c r="D1189" s="748" t="s">
        <v>4116</v>
      </c>
    </row>
    <row r="1190" spans="1:4" s="745" customFormat="1" ht="11.25" customHeight="1" x14ac:dyDescent="0.2">
      <c r="A1190" s="1111"/>
      <c r="B1190" s="753">
        <v>138619.21</v>
      </c>
      <c r="C1190" s="753">
        <v>138102.53263</v>
      </c>
      <c r="D1190" s="749" t="s">
        <v>11</v>
      </c>
    </row>
    <row r="1191" spans="1:4" s="745" customFormat="1" ht="11.25" customHeight="1" x14ac:dyDescent="0.2">
      <c r="A1191" s="1109" t="s">
        <v>1446</v>
      </c>
      <c r="B1191" s="751">
        <v>100</v>
      </c>
      <c r="C1191" s="751">
        <v>100</v>
      </c>
      <c r="D1191" s="747" t="s">
        <v>1257</v>
      </c>
    </row>
    <row r="1192" spans="1:4" s="745" customFormat="1" ht="11.25" customHeight="1" x14ac:dyDescent="0.2">
      <c r="A1192" s="1110"/>
      <c r="B1192" s="752">
        <v>67</v>
      </c>
      <c r="C1192" s="752">
        <v>67</v>
      </c>
      <c r="D1192" s="748" t="s">
        <v>3785</v>
      </c>
    </row>
    <row r="1193" spans="1:4" s="745" customFormat="1" ht="21" x14ac:dyDescent="0.2">
      <c r="A1193" s="1110"/>
      <c r="B1193" s="752">
        <v>188</v>
      </c>
      <c r="C1193" s="752">
        <v>188.00299999999999</v>
      </c>
      <c r="D1193" s="748" t="s">
        <v>4447</v>
      </c>
    </row>
    <row r="1194" spans="1:4" s="745" customFormat="1" ht="11.25" customHeight="1" x14ac:dyDescent="0.2">
      <c r="A1194" s="1110"/>
      <c r="B1194" s="752">
        <v>203.8</v>
      </c>
      <c r="C1194" s="752">
        <v>203.8</v>
      </c>
      <c r="D1194" s="748" t="s">
        <v>1233</v>
      </c>
    </row>
    <row r="1195" spans="1:4" s="745" customFormat="1" ht="11.25" customHeight="1" x14ac:dyDescent="0.2">
      <c r="A1195" s="1110"/>
      <c r="B1195" s="752">
        <v>29078.75</v>
      </c>
      <c r="C1195" s="752">
        <v>29031.501</v>
      </c>
      <c r="D1195" s="748" t="s">
        <v>1007</v>
      </c>
    </row>
    <row r="1196" spans="1:4" s="745" customFormat="1" ht="11.25" customHeight="1" x14ac:dyDescent="0.2">
      <c r="A1196" s="1110"/>
      <c r="B1196" s="752">
        <v>2074</v>
      </c>
      <c r="C1196" s="752">
        <v>2074</v>
      </c>
      <c r="D1196" s="748" t="s">
        <v>1225</v>
      </c>
    </row>
    <row r="1197" spans="1:4" s="745" customFormat="1" ht="11.25" customHeight="1" x14ac:dyDescent="0.2">
      <c r="A1197" s="1110"/>
      <c r="B1197" s="752">
        <v>53</v>
      </c>
      <c r="C1197" s="752">
        <v>53</v>
      </c>
      <c r="D1197" s="748" t="s">
        <v>1226</v>
      </c>
    </row>
    <row r="1198" spans="1:4" s="745" customFormat="1" ht="11.25" customHeight="1" x14ac:dyDescent="0.2">
      <c r="A1198" s="1110"/>
      <c r="B1198" s="752">
        <v>893.3</v>
      </c>
      <c r="C1198" s="752">
        <v>893.29699999999991</v>
      </c>
      <c r="D1198" s="748" t="s">
        <v>1266</v>
      </c>
    </row>
    <row r="1199" spans="1:4" s="745" customFormat="1" ht="11.25" customHeight="1" x14ac:dyDescent="0.2">
      <c r="A1199" s="1111"/>
      <c r="B1199" s="753">
        <v>32657.85</v>
      </c>
      <c r="C1199" s="753">
        <v>32610.600999999999</v>
      </c>
      <c r="D1199" s="749" t="s">
        <v>11</v>
      </c>
    </row>
    <row r="1200" spans="1:4" s="745" customFormat="1" ht="11.25" customHeight="1" x14ac:dyDescent="0.2">
      <c r="A1200" s="1109" t="s">
        <v>1437</v>
      </c>
      <c r="B1200" s="751">
        <v>100</v>
      </c>
      <c r="C1200" s="751">
        <v>100</v>
      </c>
      <c r="D1200" s="747" t="s">
        <v>1257</v>
      </c>
    </row>
    <row r="1201" spans="1:4" s="745" customFormat="1" ht="11.25" customHeight="1" x14ac:dyDescent="0.2">
      <c r="A1201" s="1110"/>
      <c r="B1201" s="752">
        <v>83</v>
      </c>
      <c r="C1201" s="752">
        <v>83</v>
      </c>
      <c r="D1201" s="748" t="s">
        <v>3785</v>
      </c>
    </row>
    <row r="1202" spans="1:4" s="745" customFormat="1" ht="11.25" customHeight="1" x14ac:dyDescent="0.2">
      <c r="A1202" s="1110"/>
      <c r="B1202" s="752">
        <v>103.8</v>
      </c>
      <c r="C1202" s="752">
        <v>103.8</v>
      </c>
      <c r="D1202" s="748" t="s">
        <v>1233</v>
      </c>
    </row>
    <row r="1203" spans="1:4" s="745" customFormat="1" ht="11.25" customHeight="1" x14ac:dyDescent="0.2">
      <c r="A1203" s="1110"/>
      <c r="B1203" s="752">
        <v>34347.760000000002</v>
      </c>
      <c r="C1203" s="752">
        <v>34347.758999999998</v>
      </c>
      <c r="D1203" s="748" t="s">
        <v>1007</v>
      </c>
    </row>
    <row r="1204" spans="1:4" s="745" customFormat="1" ht="11.25" customHeight="1" x14ac:dyDescent="0.2">
      <c r="A1204" s="1110"/>
      <c r="B1204" s="752">
        <v>1984</v>
      </c>
      <c r="C1204" s="752">
        <v>1984</v>
      </c>
      <c r="D1204" s="748" t="s">
        <v>1225</v>
      </c>
    </row>
    <row r="1205" spans="1:4" s="745" customFormat="1" ht="11.25" customHeight="1" x14ac:dyDescent="0.2">
      <c r="A1205" s="1110"/>
      <c r="B1205" s="752">
        <v>593</v>
      </c>
      <c r="C1205" s="752">
        <v>593</v>
      </c>
      <c r="D1205" s="748" t="s">
        <v>1226</v>
      </c>
    </row>
    <row r="1206" spans="1:4" s="745" customFormat="1" ht="11.25" customHeight="1" x14ac:dyDescent="0.2">
      <c r="A1206" s="1110"/>
      <c r="B1206" s="752">
        <v>5288.89</v>
      </c>
      <c r="C1206" s="752">
        <v>5288.8806299999997</v>
      </c>
      <c r="D1206" s="748" t="s">
        <v>2479</v>
      </c>
    </row>
    <row r="1207" spans="1:4" s="745" customFormat="1" ht="11.25" customHeight="1" x14ac:dyDescent="0.2">
      <c r="A1207" s="1110"/>
      <c r="B1207" s="752">
        <v>1195.22</v>
      </c>
      <c r="C1207" s="752">
        <v>1195.2239999999999</v>
      </c>
      <c r="D1207" s="748" t="s">
        <v>1266</v>
      </c>
    </row>
    <row r="1208" spans="1:4" s="745" customFormat="1" ht="11.25" customHeight="1" x14ac:dyDescent="0.2">
      <c r="A1208" s="1110"/>
      <c r="B1208" s="752">
        <v>43695.670000000006</v>
      </c>
      <c r="C1208" s="752">
        <v>43695.663630000003</v>
      </c>
      <c r="D1208" s="748" t="s">
        <v>11</v>
      </c>
    </row>
    <row r="1209" spans="1:4" s="745" customFormat="1" ht="11.25" customHeight="1" x14ac:dyDescent="0.2">
      <c r="A1209" s="1109" t="s">
        <v>1440</v>
      </c>
      <c r="B1209" s="751">
        <v>12.75</v>
      </c>
      <c r="C1209" s="751">
        <v>12.75</v>
      </c>
      <c r="D1209" s="747" t="s">
        <v>996</v>
      </c>
    </row>
    <row r="1210" spans="1:4" s="745" customFormat="1" ht="11.25" customHeight="1" x14ac:dyDescent="0.2">
      <c r="A1210" s="1110"/>
      <c r="B1210" s="752">
        <v>100</v>
      </c>
      <c r="C1210" s="752">
        <v>100</v>
      </c>
      <c r="D1210" s="748" t="s">
        <v>1257</v>
      </c>
    </row>
    <row r="1211" spans="1:4" s="745" customFormat="1" ht="11.25" customHeight="1" x14ac:dyDescent="0.2">
      <c r="A1211" s="1110"/>
      <c r="B1211" s="752">
        <v>63</v>
      </c>
      <c r="C1211" s="752">
        <v>63</v>
      </c>
      <c r="D1211" s="748" t="s">
        <v>3785</v>
      </c>
    </row>
    <row r="1212" spans="1:4" s="745" customFormat="1" ht="21" x14ac:dyDescent="0.2">
      <c r="A1212" s="1110"/>
      <c r="B1212" s="752">
        <v>235</v>
      </c>
      <c r="C1212" s="752">
        <v>235.001</v>
      </c>
      <c r="D1212" s="748" t="s">
        <v>4447</v>
      </c>
    </row>
    <row r="1213" spans="1:4" s="745" customFormat="1" ht="11.25" customHeight="1" x14ac:dyDescent="0.2">
      <c r="A1213" s="1110"/>
      <c r="B1213" s="752">
        <v>120.8</v>
      </c>
      <c r="C1213" s="752">
        <v>120.8</v>
      </c>
      <c r="D1213" s="748" t="s">
        <v>1233</v>
      </c>
    </row>
    <row r="1214" spans="1:4" s="745" customFormat="1" ht="11.25" customHeight="1" x14ac:dyDescent="0.2">
      <c r="A1214" s="1110"/>
      <c r="B1214" s="752">
        <v>34036.449999999997</v>
      </c>
      <c r="C1214" s="752">
        <v>34036.451000000001</v>
      </c>
      <c r="D1214" s="748" t="s">
        <v>1007</v>
      </c>
    </row>
    <row r="1215" spans="1:4" s="745" customFormat="1" ht="11.25" customHeight="1" x14ac:dyDescent="0.2">
      <c r="A1215" s="1110"/>
      <c r="B1215" s="752">
        <v>1633</v>
      </c>
      <c r="C1215" s="752">
        <v>1633</v>
      </c>
      <c r="D1215" s="748" t="s">
        <v>1225</v>
      </c>
    </row>
    <row r="1216" spans="1:4" s="745" customFormat="1" ht="11.25" customHeight="1" x14ac:dyDescent="0.2">
      <c r="A1216" s="1110"/>
      <c r="B1216" s="752">
        <v>71</v>
      </c>
      <c r="C1216" s="752">
        <v>71</v>
      </c>
      <c r="D1216" s="748" t="s">
        <v>1226</v>
      </c>
    </row>
    <row r="1217" spans="1:4" s="745" customFormat="1" ht="11.25" customHeight="1" x14ac:dyDescent="0.2">
      <c r="A1217" s="1110"/>
      <c r="B1217" s="752">
        <v>1313.96</v>
      </c>
      <c r="C1217" s="752">
        <v>1313.9569999999999</v>
      </c>
      <c r="D1217" s="748" t="s">
        <v>1266</v>
      </c>
    </row>
    <row r="1218" spans="1:4" s="745" customFormat="1" ht="11.25" customHeight="1" x14ac:dyDescent="0.2">
      <c r="A1218" s="1111"/>
      <c r="B1218" s="753">
        <v>37585.96</v>
      </c>
      <c r="C1218" s="753">
        <v>37585.959000000003</v>
      </c>
      <c r="D1218" s="749" t="s">
        <v>11</v>
      </c>
    </row>
    <row r="1219" spans="1:4" s="745" customFormat="1" ht="11.25" customHeight="1" x14ac:dyDescent="0.2">
      <c r="A1219" s="1109" t="s">
        <v>1557</v>
      </c>
      <c r="B1219" s="751">
        <v>9171.41</v>
      </c>
      <c r="C1219" s="751">
        <v>9171.410060000002</v>
      </c>
      <c r="D1219" s="747" t="s">
        <v>1267</v>
      </c>
    </row>
    <row r="1220" spans="1:4" s="745" customFormat="1" ht="11.25" customHeight="1" x14ac:dyDescent="0.2">
      <c r="A1220" s="1110"/>
      <c r="B1220" s="752">
        <v>471.9</v>
      </c>
      <c r="C1220" s="752">
        <v>471.9</v>
      </c>
      <c r="D1220" s="748" t="s">
        <v>1235</v>
      </c>
    </row>
    <row r="1221" spans="1:4" s="745" customFormat="1" ht="11.25" customHeight="1" x14ac:dyDescent="0.2">
      <c r="A1221" s="1110"/>
      <c r="B1221" s="752">
        <v>19500</v>
      </c>
      <c r="C1221" s="752">
        <v>19500</v>
      </c>
      <c r="D1221" s="748" t="s">
        <v>4579</v>
      </c>
    </row>
    <row r="1222" spans="1:4" s="745" customFormat="1" ht="11.25" customHeight="1" x14ac:dyDescent="0.2">
      <c r="A1222" s="1110"/>
      <c r="B1222" s="752">
        <v>3898</v>
      </c>
      <c r="C1222" s="752">
        <v>3898</v>
      </c>
      <c r="D1222" s="748" t="s">
        <v>1225</v>
      </c>
    </row>
    <row r="1223" spans="1:4" s="745" customFormat="1" ht="11.25" customHeight="1" x14ac:dyDescent="0.2">
      <c r="A1223" s="1110"/>
      <c r="B1223" s="752">
        <v>749</v>
      </c>
      <c r="C1223" s="752">
        <v>749</v>
      </c>
      <c r="D1223" s="748" t="s">
        <v>1226</v>
      </c>
    </row>
    <row r="1224" spans="1:4" s="745" customFormat="1" ht="11.25" customHeight="1" x14ac:dyDescent="0.2">
      <c r="A1224" s="1111"/>
      <c r="B1224" s="753">
        <v>33790.31</v>
      </c>
      <c r="C1224" s="753">
        <v>33790.310060000003</v>
      </c>
      <c r="D1224" s="749" t="s">
        <v>11</v>
      </c>
    </row>
    <row r="1225" spans="1:4" s="745" customFormat="1" ht="11.25" customHeight="1" x14ac:dyDescent="0.2">
      <c r="A1225" s="1109" t="s">
        <v>1420</v>
      </c>
      <c r="B1225" s="751">
        <v>25.5</v>
      </c>
      <c r="C1225" s="751">
        <v>25.5</v>
      </c>
      <c r="D1225" s="747" t="s">
        <v>996</v>
      </c>
    </row>
    <row r="1226" spans="1:4" s="745" customFormat="1" ht="21" x14ac:dyDescent="0.2">
      <c r="A1226" s="1110"/>
      <c r="B1226" s="752">
        <v>318.83999999999997</v>
      </c>
      <c r="C1226" s="752">
        <v>318.839</v>
      </c>
      <c r="D1226" s="748" t="s">
        <v>4447</v>
      </c>
    </row>
    <row r="1227" spans="1:4" s="745" customFormat="1" ht="11.25" customHeight="1" x14ac:dyDescent="0.2">
      <c r="A1227" s="1110"/>
      <c r="B1227" s="752">
        <v>99</v>
      </c>
      <c r="C1227" s="752">
        <v>99</v>
      </c>
      <c r="D1227" s="748" t="s">
        <v>1233</v>
      </c>
    </row>
    <row r="1228" spans="1:4" s="745" customFormat="1" ht="11.25" customHeight="1" x14ac:dyDescent="0.2">
      <c r="A1228" s="1110"/>
      <c r="B1228" s="752">
        <v>25013.9</v>
      </c>
      <c r="C1228" s="752">
        <v>24975.166999999998</v>
      </c>
      <c r="D1228" s="748" t="s">
        <v>1007</v>
      </c>
    </row>
    <row r="1229" spans="1:4" s="745" customFormat="1" ht="11.25" customHeight="1" x14ac:dyDescent="0.2">
      <c r="A1229" s="1110"/>
      <c r="B1229" s="752">
        <v>222</v>
      </c>
      <c r="C1229" s="752">
        <v>222</v>
      </c>
      <c r="D1229" s="748" t="s">
        <v>1008</v>
      </c>
    </row>
    <row r="1230" spans="1:4" s="745" customFormat="1" ht="11.25" customHeight="1" x14ac:dyDescent="0.2">
      <c r="A1230" s="1110"/>
      <c r="B1230" s="752">
        <v>3327</v>
      </c>
      <c r="C1230" s="752">
        <v>3327</v>
      </c>
      <c r="D1230" s="748" t="s">
        <v>1225</v>
      </c>
    </row>
    <row r="1231" spans="1:4" s="745" customFormat="1" ht="11.25" customHeight="1" x14ac:dyDescent="0.2">
      <c r="A1231" s="1110"/>
      <c r="B1231" s="752">
        <v>421</v>
      </c>
      <c r="C1231" s="752">
        <v>421</v>
      </c>
      <c r="D1231" s="748" t="s">
        <v>1226</v>
      </c>
    </row>
    <row r="1232" spans="1:4" s="745" customFormat="1" ht="11.25" customHeight="1" x14ac:dyDescent="0.2">
      <c r="A1232" s="1110"/>
      <c r="B1232" s="752">
        <v>1258.3900000000001</v>
      </c>
      <c r="C1232" s="752">
        <v>1258.3899999999999</v>
      </c>
      <c r="D1232" s="748" t="s">
        <v>1266</v>
      </c>
    </row>
    <row r="1233" spans="1:4" s="745" customFormat="1" ht="11.25" customHeight="1" x14ac:dyDescent="0.2">
      <c r="A1233" s="1110"/>
      <c r="B1233" s="752">
        <v>253.6</v>
      </c>
      <c r="C1233" s="752">
        <v>253.6</v>
      </c>
      <c r="D1233" s="748" t="s">
        <v>1227</v>
      </c>
    </row>
    <row r="1234" spans="1:4" s="745" customFormat="1" ht="11.25" customHeight="1" x14ac:dyDescent="0.2">
      <c r="A1234" s="1111"/>
      <c r="B1234" s="753">
        <v>30939.23</v>
      </c>
      <c r="C1234" s="753">
        <v>30900.495999999996</v>
      </c>
      <c r="D1234" s="749" t="s">
        <v>11</v>
      </c>
    </row>
    <row r="1235" spans="1:4" s="745" customFormat="1" ht="11.25" customHeight="1" x14ac:dyDescent="0.2">
      <c r="A1235" s="1109" t="s">
        <v>1438</v>
      </c>
      <c r="B1235" s="751">
        <v>1451.37</v>
      </c>
      <c r="C1235" s="751">
        <v>1451.3608400000001</v>
      </c>
      <c r="D1235" s="747" t="s">
        <v>2480</v>
      </c>
    </row>
    <row r="1236" spans="1:4" s="745" customFormat="1" ht="11.25" customHeight="1" x14ac:dyDescent="0.2">
      <c r="A1236" s="1110"/>
      <c r="B1236" s="752">
        <v>100</v>
      </c>
      <c r="C1236" s="752">
        <v>100</v>
      </c>
      <c r="D1236" s="748" t="s">
        <v>1257</v>
      </c>
    </row>
    <row r="1237" spans="1:4" s="745" customFormat="1" ht="11.25" customHeight="1" x14ac:dyDescent="0.2">
      <c r="A1237" s="1110"/>
      <c r="B1237" s="752">
        <v>66.92</v>
      </c>
      <c r="C1237" s="752">
        <v>66.912999999999997</v>
      </c>
      <c r="D1237" s="748" t="s">
        <v>1235</v>
      </c>
    </row>
    <row r="1238" spans="1:4" s="745" customFormat="1" ht="11.25" customHeight="1" x14ac:dyDescent="0.2">
      <c r="A1238" s="1110"/>
      <c r="B1238" s="752">
        <v>677.71</v>
      </c>
      <c r="C1238" s="752">
        <v>677.70600000000002</v>
      </c>
      <c r="D1238" s="748" t="s">
        <v>1233</v>
      </c>
    </row>
    <row r="1239" spans="1:4" s="745" customFormat="1" ht="11.25" customHeight="1" x14ac:dyDescent="0.2">
      <c r="A1239" s="1110"/>
      <c r="B1239" s="752">
        <v>44656.92</v>
      </c>
      <c r="C1239" s="752">
        <v>44650.768000000004</v>
      </c>
      <c r="D1239" s="748" t="s">
        <v>1007</v>
      </c>
    </row>
    <row r="1240" spans="1:4" s="745" customFormat="1" ht="11.25" customHeight="1" x14ac:dyDescent="0.2">
      <c r="A1240" s="1110"/>
      <c r="B1240" s="752">
        <v>15271</v>
      </c>
      <c r="C1240" s="752">
        <v>15271</v>
      </c>
      <c r="D1240" s="748" t="s">
        <v>1225</v>
      </c>
    </row>
    <row r="1241" spans="1:4" s="745" customFormat="1" ht="11.25" customHeight="1" x14ac:dyDescent="0.2">
      <c r="A1241" s="1110"/>
      <c r="B1241" s="752">
        <v>3248</v>
      </c>
      <c r="C1241" s="752">
        <v>3248</v>
      </c>
      <c r="D1241" s="748" t="s">
        <v>1226</v>
      </c>
    </row>
    <row r="1242" spans="1:4" s="745" customFormat="1" ht="21" x14ac:dyDescent="0.2">
      <c r="A1242" s="1110"/>
      <c r="B1242" s="752">
        <v>281</v>
      </c>
      <c r="C1242" s="752">
        <v>281</v>
      </c>
      <c r="D1242" s="748" t="s">
        <v>4001</v>
      </c>
    </row>
    <row r="1243" spans="1:4" s="745" customFormat="1" ht="11.25" customHeight="1" x14ac:dyDescent="0.2">
      <c r="A1243" s="1110"/>
      <c r="B1243" s="752">
        <v>271</v>
      </c>
      <c r="C1243" s="752">
        <v>271</v>
      </c>
      <c r="D1243" s="748" t="s">
        <v>1227</v>
      </c>
    </row>
    <row r="1244" spans="1:4" s="745" customFormat="1" ht="11.25" customHeight="1" x14ac:dyDescent="0.2">
      <c r="A1244" s="1110"/>
      <c r="B1244" s="752">
        <v>500</v>
      </c>
      <c r="C1244" s="752">
        <v>266.2</v>
      </c>
      <c r="D1244" s="748" t="s">
        <v>4580</v>
      </c>
    </row>
    <row r="1245" spans="1:4" s="745" customFormat="1" ht="11.25" customHeight="1" x14ac:dyDescent="0.2">
      <c r="A1245" s="1111"/>
      <c r="B1245" s="753">
        <v>66523.92</v>
      </c>
      <c r="C1245" s="753">
        <v>66283.947839999993</v>
      </c>
      <c r="D1245" s="749" t="s">
        <v>11</v>
      </c>
    </row>
    <row r="1246" spans="1:4" s="745" customFormat="1" ht="11.25" customHeight="1" x14ac:dyDescent="0.2">
      <c r="A1246" s="1109" t="s">
        <v>1573</v>
      </c>
      <c r="B1246" s="751">
        <v>465</v>
      </c>
      <c r="C1246" s="751">
        <v>465</v>
      </c>
      <c r="D1246" s="747" t="s">
        <v>1235</v>
      </c>
    </row>
    <row r="1247" spans="1:4" s="745" customFormat="1" ht="11.25" customHeight="1" x14ac:dyDescent="0.2">
      <c r="A1247" s="1110"/>
      <c r="B1247" s="752">
        <v>2040</v>
      </c>
      <c r="C1247" s="752">
        <v>2040</v>
      </c>
      <c r="D1247" s="748" t="s">
        <v>1225</v>
      </c>
    </row>
    <row r="1248" spans="1:4" s="745" customFormat="1" ht="11.25" customHeight="1" x14ac:dyDescent="0.2">
      <c r="A1248" s="1110"/>
      <c r="B1248" s="752">
        <v>373</v>
      </c>
      <c r="C1248" s="752">
        <v>373</v>
      </c>
      <c r="D1248" s="748" t="s">
        <v>1226</v>
      </c>
    </row>
    <row r="1249" spans="1:4" ht="11.25" customHeight="1" x14ac:dyDescent="0.15">
      <c r="A1249" s="1111"/>
      <c r="B1249" s="753">
        <v>2878</v>
      </c>
      <c r="C1249" s="753">
        <v>2878</v>
      </c>
      <c r="D1249" s="749" t="s">
        <v>11</v>
      </c>
    </row>
    <row r="1250" spans="1:4" ht="11.25" customHeight="1" x14ac:dyDescent="0.15">
      <c r="A1250" s="1109" t="s">
        <v>1398</v>
      </c>
      <c r="B1250" s="751">
        <v>203.83</v>
      </c>
      <c r="C1250" s="751">
        <v>203.83</v>
      </c>
      <c r="D1250" s="747" t="s">
        <v>996</v>
      </c>
    </row>
    <row r="1251" spans="1:4" ht="11.25" customHeight="1" x14ac:dyDescent="0.15">
      <c r="A1251" s="1110"/>
      <c r="B1251" s="752">
        <v>227.4</v>
      </c>
      <c r="C1251" s="752">
        <v>227.4</v>
      </c>
      <c r="D1251" s="748" t="s">
        <v>1233</v>
      </c>
    </row>
    <row r="1252" spans="1:4" ht="11.25" customHeight="1" x14ac:dyDescent="0.15">
      <c r="A1252" s="1110"/>
      <c r="B1252" s="752">
        <v>45514.03</v>
      </c>
      <c r="C1252" s="752">
        <v>45514.03</v>
      </c>
      <c r="D1252" s="748" t="s">
        <v>1007</v>
      </c>
    </row>
    <row r="1253" spans="1:4" ht="11.25" customHeight="1" x14ac:dyDescent="0.15">
      <c r="A1253" s="1110"/>
      <c r="B1253" s="752">
        <v>3092</v>
      </c>
      <c r="C1253" s="752">
        <v>3092</v>
      </c>
      <c r="D1253" s="748" t="s">
        <v>1225</v>
      </c>
    </row>
    <row r="1254" spans="1:4" ht="11.25" customHeight="1" x14ac:dyDescent="0.15">
      <c r="A1254" s="1110"/>
      <c r="B1254" s="752">
        <v>124</v>
      </c>
      <c r="C1254" s="752">
        <v>124</v>
      </c>
      <c r="D1254" s="748" t="s">
        <v>1226</v>
      </c>
    </row>
    <row r="1255" spans="1:4" ht="11.25" customHeight="1" x14ac:dyDescent="0.15">
      <c r="A1255" s="1110"/>
      <c r="B1255" s="752">
        <v>2064.8199999999997</v>
      </c>
      <c r="C1255" s="752">
        <v>2064.8239999999996</v>
      </c>
      <c r="D1255" s="748" t="s">
        <v>1266</v>
      </c>
    </row>
    <row r="1256" spans="1:4" ht="11.25" customHeight="1" x14ac:dyDescent="0.15">
      <c r="A1256" s="1110"/>
      <c r="B1256" s="752">
        <v>160</v>
      </c>
      <c r="C1256" s="752">
        <v>160</v>
      </c>
      <c r="D1256" s="748" t="s">
        <v>856</v>
      </c>
    </row>
    <row r="1257" spans="1:4" ht="11.25" customHeight="1" x14ac:dyDescent="0.15">
      <c r="A1257" s="1111"/>
      <c r="B1257" s="753">
        <v>51386.080000000002</v>
      </c>
      <c r="C1257" s="753">
        <v>51386.084000000003</v>
      </c>
      <c r="D1257" s="749" t="s">
        <v>11</v>
      </c>
    </row>
    <row r="1258" spans="1:4" s="745" customFormat="1" ht="11.25" customHeight="1" x14ac:dyDescent="0.2">
      <c r="A1258" s="1106" t="s">
        <v>1497</v>
      </c>
      <c r="B1258" s="752">
        <v>34.119999999999997</v>
      </c>
      <c r="C1258" s="752">
        <v>34.115949999999998</v>
      </c>
      <c r="D1258" s="748" t="s">
        <v>1257</v>
      </c>
    </row>
    <row r="1259" spans="1:4" s="745" customFormat="1" ht="11.25" customHeight="1" x14ac:dyDescent="0.2">
      <c r="A1259" s="1107"/>
      <c r="B1259" s="752">
        <v>5.45</v>
      </c>
      <c r="C1259" s="752">
        <v>5.4459999999999997</v>
      </c>
      <c r="D1259" s="748" t="s">
        <v>999</v>
      </c>
    </row>
    <row r="1260" spans="1:4" s="745" customFormat="1" ht="11.25" customHeight="1" x14ac:dyDescent="0.2">
      <c r="A1260" s="1107"/>
      <c r="B1260" s="752">
        <v>34937.299999999996</v>
      </c>
      <c r="C1260" s="752">
        <v>34937.303</v>
      </c>
      <c r="D1260" s="748" t="s">
        <v>1007</v>
      </c>
    </row>
    <row r="1261" spans="1:4" s="745" customFormat="1" ht="11.25" customHeight="1" x14ac:dyDescent="0.2">
      <c r="A1261" s="1107"/>
      <c r="B1261" s="752">
        <v>1362</v>
      </c>
      <c r="C1261" s="752">
        <v>1362</v>
      </c>
      <c r="D1261" s="748" t="s">
        <v>1225</v>
      </c>
    </row>
    <row r="1262" spans="1:4" s="745" customFormat="1" ht="11.25" customHeight="1" x14ac:dyDescent="0.2">
      <c r="A1262" s="1107"/>
      <c r="B1262" s="752">
        <v>182</v>
      </c>
      <c r="C1262" s="752">
        <v>182</v>
      </c>
      <c r="D1262" s="748" t="s">
        <v>1226</v>
      </c>
    </row>
    <row r="1263" spans="1:4" s="745" customFormat="1" ht="21" x14ac:dyDescent="0.2">
      <c r="A1263" s="1107"/>
      <c r="B1263" s="752">
        <v>91.96</v>
      </c>
      <c r="C1263" s="752">
        <v>0</v>
      </c>
      <c r="D1263" s="748" t="s">
        <v>4515</v>
      </c>
    </row>
    <row r="1264" spans="1:4" s="745" customFormat="1" ht="11.25" customHeight="1" x14ac:dyDescent="0.2">
      <c r="A1264" s="1108"/>
      <c r="B1264" s="753">
        <v>36612.829999999994</v>
      </c>
      <c r="C1264" s="753">
        <v>36520.864950000003</v>
      </c>
      <c r="D1264" s="749" t="s">
        <v>11</v>
      </c>
    </row>
    <row r="1265" spans="1:4" s="745" customFormat="1" ht="21" x14ac:dyDescent="0.2">
      <c r="A1265" s="1109" t="s">
        <v>1496</v>
      </c>
      <c r="B1265" s="751">
        <v>439.67</v>
      </c>
      <c r="C1265" s="751">
        <v>439.66800000000001</v>
      </c>
      <c r="D1265" s="747" t="s">
        <v>4447</v>
      </c>
    </row>
    <row r="1266" spans="1:4" s="745" customFormat="1" ht="11.25" customHeight="1" x14ac:dyDescent="0.2">
      <c r="A1266" s="1110"/>
      <c r="B1266" s="752">
        <v>9813.2699999999986</v>
      </c>
      <c r="C1266" s="752">
        <v>9813.259</v>
      </c>
      <c r="D1266" s="748" t="s">
        <v>1007</v>
      </c>
    </row>
    <row r="1267" spans="1:4" s="745" customFormat="1" ht="11.25" customHeight="1" x14ac:dyDescent="0.2">
      <c r="A1267" s="1110"/>
      <c r="B1267" s="752">
        <v>592</v>
      </c>
      <c r="C1267" s="752">
        <v>592</v>
      </c>
      <c r="D1267" s="748" t="s">
        <v>1225</v>
      </c>
    </row>
    <row r="1268" spans="1:4" s="745" customFormat="1" ht="11.25" customHeight="1" x14ac:dyDescent="0.2">
      <c r="A1268" s="1111"/>
      <c r="B1268" s="753">
        <v>10844.939999999999</v>
      </c>
      <c r="C1268" s="753">
        <v>10844.927</v>
      </c>
      <c r="D1268" s="749" t="s">
        <v>11</v>
      </c>
    </row>
    <row r="1269" spans="1:4" s="745" customFormat="1" ht="11.25" customHeight="1" x14ac:dyDescent="0.2">
      <c r="A1269" s="1109" t="s">
        <v>1509</v>
      </c>
      <c r="B1269" s="751">
        <v>21.28</v>
      </c>
      <c r="C1269" s="751">
        <v>21.277849999999997</v>
      </c>
      <c r="D1269" s="747" t="s">
        <v>1257</v>
      </c>
    </row>
    <row r="1270" spans="1:4" s="745" customFormat="1" ht="11.25" customHeight="1" x14ac:dyDescent="0.2">
      <c r="A1270" s="1110"/>
      <c r="B1270" s="752">
        <v>11948.27</v>
      </c>
      <c r="C1270" s="752">
        <v>11948.272999999999</v>
      </c>
      <c r="D1270" s="748" t="s">
        <v>1007</v>
      </c>
    </row>
    <row r="1271" spans="1:4" s="745" customFormat="1" ht="11.25" customHeight="1" x14ac:dyDescent="0.2">
      <c r="A1271" s="1110"/>
      <c r="B1271" s="752">
        <v>634</v>
      </c>
      <c r="C1271" s="752">
        <v>634</v>
      </c>
      <c r="D1271" s="748" t="s">
        <v>1225</v>
      </c>
    </row>
    <row r="1272" spans="1:4" s="745" customFormat="1" ht="11.25" customHeight="1" x14ac:dyDescent="0.2">
      <c r="A1272" s="1110"/>
      <c r="B1272" s="752">
        <v>3</v>
      </c>
      <c r="C1272" s="752">
        <v>3</v>
      </c>
      <c r="D1272" s="748" t="s">
        <v>1226</v>
      </c>
    </row>
    <row r="1273" spans="1:4" s="745" customFormat="1" ht="11.25" customHeight="1" x14ac:dyDescent="0.2">
      <c r="A1273" s="1110"/>
      <c r="B1273" s="752">
        <v>12606.550000000001</v>
      </c>
      <c r="C1273" s="752">
        <v>12606.55085</v>
      </c>
      <c r="D1273" s="748" t="s">
        <v>11</v>
      </c>
    </row>
    <row r="1274" spans="1:4" s="745" customFormat="1" ht="11.25" customHeight="1" x14ac:dyDescent="0.2">
      <c r="A1274" s="1109" t="s">
        <v>1495</v>
      </c>
      <c r="B1274" s="751">
        <v>40.26</v>
      </c>
      <c r="C1274" s="751">
        <v>40.262749999999997</v>
      </c>
      <c r="D1274" s="747" t="s">
        <v>1257</v>
      </c>
    </row>
    <row r="1275" spans="1:4" s="745" customFormat="1" ht="11.25" customHeight="1" x14ac:dyDescent="0.2">
      <c r="A1275" s="1110"/>
      <c r="B1275" s="752">
        <v>13833.07</v>
      </c>
      <c r="C1275" s="752">
        <v>13833.073</v>
      </c>
      <c r="D1275" s="748" t="s">
        <v>1007</v>
      </c>
    </row>
    <row r="1276" spans="1:4" s="745" customFormat="1" ht="11.25" customHeight="1" x14ac:dyDescent="0.2">
      <c r="A1276" s="1110"/>
      <c r="B1276" s="752">
        <v>1364</v>
      </c>
      <c r="C1276" s="752">
        <v>1364</v>
      </c>
      <c r="D1276" s="748" t="s">
        <v>1225</v>
      </c>
    </row>
    <row r="1277" spans="1:4" s="745" customFormat="1" ht="11.25" customHeight="1" x14ac:dyDescent="0.2">
      <c r="A1277" s="1110"/>
      <c r="B1277" s="752">
        <v>425</v>
      </c>
      <c r="C1277" s="752">
        <v>425</v>
      </c>
      <c r="D1277" s="748" t="s">
        <v>1226</v>
      </c>
    </row>
    <row r="1278" spans="1:4" s="745" customFormat="1" ht="11.25" customHeight="1" x14ac:dyDescent="0.2">
      <c r="A1278" s="1110"/>
      <c r="B1278" s="752">
        <v>4100</v>
      </c>
      <c r="C1278" s="752">
        <v>4100</v>
      </c>
      <c r="D1278" s="748" t="s">
        <v>4581</v>
      </c>
    </row>
    <row r="1279" spans="1:4" s="745" customFormat="1" ht="11.25" customHeight="1" x14ac:dyDescent="0.2">
      <c r="A1279" s="1111"/>
      <c r="B1279" s="753">
        <v>19762.34</v>
      </c>
      <c r="C1279" s="753">
        <v>19762.335749999998</v>
      </c>
      <c r="D1279" s="749" t="s">
        <v>11</v>
      </c>
    </row>
    <row r="1280" spans="1:4" s="745" customFormat="1" ht="11.25" customHeight="1" x14ac:dyDescent="0.2">
      <c r="A1280" s="1109" t="s">
        <v>1489</v>
      </c>
      <c r="B1280" s="751">
        <v>7.68</v>
      </c>
      <c r="C1280" s="751">
        <v>7.6835000000000004</v>
      </c>
      <c r="D1280" s="747" t="s">
        <v>1257</v>
      </c>
    </row>
    <row r="1281" spans="1:4" s="745" customFormat="1" ht="11.25" customHeight="1" x14ac:dyDescent="0.2">
      <c r="A1281" s="1110"/>
      <c r="B1281" s="752">
        <v>8.33</v>
      </c>
      <c r="C1281" s="752">
        <v>8.3249999999999993</v>
      </c>
      <c r="D1281" s="748" t="s">
        <v>2481</v>
      </c>
    </row>
    <row r="1282" spans="1:4" s="745" customFormat="1" ht="11.25" customHeight="1" x14ac:dyDescent="0.2">
      <c r="A1282" s="1110"/>
      <c r="B1282" s="752">
        <v>67.03</v>
      </c>
      <c r="C1282" s="752">
        <v>67.019400000000005</v>
      </c>
      <c r="D1282" s="748" t="s">
        <v>4118</v>
      </c>
    </row>
    <row r="1283" spans="1:4" s="745" customFormat="1" ht="11.25" customHeight="1" x14ac:dyDescent="0.2">
      <c r="A1283" s="1110"/>
      <c r="B1283" s="752">
        <v>43393.49</v>
      </c>
      <c r="C1283" s="752">
        <v>43393.487000000008</v>
      </c>
      <c r="D1283" s="748" t="s">
        <v>1007</v>
      </c>
    </row>
    <row r="1284" spans="1:4" s="745" customFormat="1" ht="11.25" customHeight="1" x14ac:dyDescent="0.2">
      <c r="A1284" s="1110"/>
      <c r="B1284" s="752">
        <v>1898</v>
      </c>
      <c r="C1284" s="752">
        <v>1898</v>
      </c>
      <c r="D1284" s="748" t="s">
        <v>1225</v>
      </c>
    </row>
    <row r="1285" spans="1:4" s="745" customFormat="1" ht="11.25" customHeight="1" x14ac:dyDescent="0.2">
      <c r="A1285" s="1110"/>
      <c r="B1285" s="752">
        <v>296</v>
      </c>
      <c r="C1285" s="752">
        <v>296</v>
      </c>
      <c r="D1285" s="748" t="s">
        <v>1226</v>
      </c>
    </row>
    <row r="1286" spans="1:4" s="745" customFormat="1" ht="11.25" customHeight="1" x14ac:dyDescent="0.2">
      <c r="A1286" s="1110"/>
      <c r="B1286" s="752">
        <v>156.09</v>
      </c>
      <c r="C1286" s="752">
        <v>22.669</v>
      </c>
      <c r="D1286" s="748" t="s">
        <v>965</v>
      </c>
    </row>
    <row r="1287" spans="1:4" s="745" customFormat="1" ht="11.25" customHeight="1" x14ac:dyDescent="0.2">
      <c r="A1287" s="1110"/>
      <c r="B1287" s="752">
        <v>2000</v>
      </c>
      <c r="C1287" s="752">
        <v>1196.4480000000001</v>
      </c>
      <c r="D1287" s="748" t="s">
        <v>4582</v>
      </c>
    </row>
    <row r="1288" spans="1:4" s="745" customFormat="1" ht="11.25" customHeight="1" x14ac:dyDescent="0.2">
      <c r="A1288" s="1111"/>
      <c r="B1288" s="753">
        <v>47826.62</v>
      </c>
      <c r="C1288" s="753">
        <v>46889.631900000008</v>
      </c>
      <c r="D1288" s="749" t="s">
        <v>11</v>
      </c>
    </row>
    <row r="1289" spans="1:4" s="745" customFormat="1" ht="11.25" customHeight="1" x14ac:dyDescent="0.2">
      <c r="A1289" s="1109" t="s">
        <v>1504</v>
      </c>
      <c r="B1289" s="751">
        <v>78.58</v>
      </c>
      <c r="C1289" s="751">
        <v>78.583449999999999</v>
      </c>
      <c r="D1289" s="747" t="s">
        <v>1257</v>
      </c>
    </row>
    <row r="1290" spans="1:4" s="745" customFormat="1" ht="11.25" customHeight="1" x14ac:dyDescent="0.2">
      <c r="A1290" s="1110"/>
      <c r="B1290" s="752">
        <v>163.39999999999998</v>
      </c>
      <c r="C1290" s="752">
        <v>163.3905</v>
      </c>
      <c r="D1290" s="748" t="s">
        <v>4118</v>
      </c>
    </row>
    <row r="1291" spans="1:4" s="745" customFormat="1" ht="11.25" customHeight="1" x14ac:dyDescent="0.2">
      <c r="A1291" s="1110"/>
      <c r="B1291" s="752">
        <v>35061.81</v>
      </c>
      <c r="C1291" s="752">
        <v>35061.81</v>
      </c>
      <c r="D1291" s="748" t="s">
        <v>1007</v>
      </c>
    </row>
    <row r="1292" spans="1:4" s="745" customFormat="1" ht="11.25" customHeight="1" x14ac:dyDescent="0.2">
      <c r="A1292" s="1110"/>
      <c r="B1292" s="752">
        <v>1520</v>
      </c>
      <c r="C1292" s="752">
        <v>1520</v>
      </c>
      <c r="D1292" s="748" t="s">
        <v>1225</v>
      </c>
    </row>
    <row r="1293" spans="1:4" s="745" customFormat="1" ht="11.25" customHeight="1" x14ac:dyDescent="0.2">
      <c r="A1293" s="1110"/>
      <c r="B1293" s="752">
        <v>133</v>
      </c>
      <c r="C1293" s="752">
        <v>133</v>
      </c>
      <c r="D1293" s="748" t="s">
        <v>1226</v>
      </c>
    </row>
    <row r="1294" spans="1:4" s="745" customFormat="1" ht="11.25" customHeight="1" x14ac:dyDescent="0.2">
      <c r="A1294" s="1110"/>
      <c r="B1294" s="752">
        <v>365.35</v>
      </c>
      <c r="C1294" s="752">
        <v>365.351</v>
      </c>
      <c r="D1294" s="748" t="s">
        <v>1266</v>
      </c>
    </row>
    <row r="1295" spans="1:4" s="745" customFormat="1" ht="11.25" customHeight="1" x14ac:dyDescent="0.2">
      <c r="A1295" s="1110"/>
      <c r="B1295" s="752">
        <v>690.24</v>
      </c>
      <c r="C1295" s="752">
        <v>286.16500000000002</v>
      </c>
      <c r="D1295" s="748" t="s">
        <v>966</v>
      </c>
    </row>
    <row r="1296" spans="1:4" s="745" customFormat="1" ht="11.25" customHeight="1" x14ac:dyDescent="0.2">
      <c r="A1296" s="1111"/>
      <c r="B1296" s="753">
        <v>38012.379999999997</v>
      </c>
      <c r="C1296" s="753">
        <v>37608.299950000001</v>
      </c>
      <c r="D1296" s="749" t="s">
        <v>11</v>
      </c>
    </row>
    <row r="1297" spans="1:4" s="745" customFormat="1" ht="21" x14ac:dyDescent="0.2">
      <c r="A1297" s="1109" t="s">
        <v>1500</v>
      </c>
      <c r="B1297" s="751">
        <v>135.49</v>
      </c>
      <c r="C1297" s="751">
        <v>135.49199999999999</v>
      </c>
      <c r="D1297" s="747" t="s">
        <v>4447</v>
      </c>
    </row>
    <row r="1298" spans="1:4" s="745" customFormat="1" ht="11.25" customHeight="1" x14ac:dyDescent="0.2">
      <c r="A1298" s="1110"/>
      <c r="B1298" s="752">
        <v>4.68</v>
      </c>
      <c r="C1298" s="752">
        <v>4.68</v>
      </c>
      <c r="D1298" s="748" t="s">
        <v>999</v>
      </c>
    </row>
    <row r="1299" spans="1:4" s="745" customFormat="1" ht="11.25" customHeight="1" x14ac:dyDescent="0.2">
      <c r="A1299" s="1110"/>
      <c r="B1299" s="752">
        <v>24.97</v>
      </c>
      <c r="C1299" s="752">
        <v>24.974</v>
      </c>
      <c r="D1299" s="748" t="s">
        <v>2481</v>
      </c>
    </row>
    <row r="1300" spans="1:4" s="745" customFormat="1" ht="11.25" customHeight="1" x14ac:dyDescent="0.2">
      <c r="A1300" s="1110"/>
      <c r="B1300" s="752">
        <v>15146.23</v>
      </c>
      <c r="C1300" s="752">
        <v>15146.227999999999</v>
      </c>
      <c r="D1300" s="748" t="s">
        <v>1007</v>
      </c>
    </row>
    <row r="1301" spans="1:4" s="745" customFormat="1" ht="11.25" customHeight="1" x14ac:dyDescent="0.2">
      <c r="A1301" s="1110"/>
      <c r="B1301" s="752">
        <v>1089</v>
      </c>
      <c r="C1301" s="752">
        <v>1089</v>
      </c>
      <c r="D1301" s="748" t="s">
        <v>1225</v>
      </c>
    </row>
    <row r="1302" spans="1:4" s="745" customFormat="1" ht="11.25" customHeight="1" x14ac:dyDescent="0.2">
      <c r="A1302" s="1110"/>
      <c r="B1302" s="752">
        <v>135</v>
      </c>
      <c r="C1302" s="752">
        <v>135</v>
      </c>
      <c r="D1302" s="748" t="s">
        <v>1226</v>
      </c>
    </row>
    <row r="1303" spans="1:4" s="745" customFormat="1" ht="11.25" customHeight="1" x14ac:dyDescent="0.2">
      <c r="A1303" s="1110"/>
      <c r="B1303" s="752">
        <v>5339.19</v>
      </c>
      <c r="C1303" s="752">
        <v>5339.18066</v>
      </c>
      <c r="D1303" s="748" t="s">
        <v>4583</v>
      </c>
    </row>
    <row r="1304" spans="1:4" s="745" customFormat="1" ht="11.25" customHeight="1" x14ac:dyDescent="0.2">
      <c r="A1304" s="1110"/>
      <c r="B1304" s="752">
        <v>150</v>
      </c>
      <c r="C1304" s="752">
        <v>150</v>
      </c>
      <c r="D1304" s="748" t="s">
        <v>852</v>
      </c>
    </row>
    <row r="1305" spans="1:4" s="745" customFormat="1" ht="11.25" customHeight="1" x14ac:dyDescent="0.2">
      <c r="A1305" s="1111"/>
      <c r="B1305" s="753">
        <v>22024.559999999998</v>
      </c>
      <c r="C1305" s="753">
        <v>22024.554660000002</v>
      </c>
      <c r="D1305" s="749" t="s">
        <v>11</v>
      </c>
    </row>
    <row r="1306" spans="1:4" s="745" customFormat="1" ht="11.25" customHeight="1" x14ac:dyDescent="0.2">
      <c r="A1306" s="1109" t="s">
        <v>1481</v>
      </c>
      <c r="B1306" s="751">
        <v>270</v>
      </c>
      <c r="C1306" s="751">
        <v>270</v>
      </c>
      <c r="D1306" s="747" t="s">
        <v>854</v>
      </c>
    </row>
    <row r="1307" spans="1:4" s="745" customFormat="1" ht="11.25" customHeight="1" x14ac:dyDescent="0.2">
      <c r="A1307" s="1110"/>
      <c r="B1307" s="752">
        <v>27.41</v>
      </c>
      <c r="C1307" s="752">
        <v>26.685000000000002</v>
      </c>
      <c r="D1307" s="748" t="s">
        <v>997</v>
      </c>
    </row>
    <row r="1308" spans="1:4" s="745" customFormat="1" ht="11.25" customHeight="1" x14ac:dyDescent="0.2">
      <c r="A1308" s="1110"/>
      <c r="B1308" s="752">
        <v>43341.539999999994</v>
      </c>
      <c r="C1308" s="752">
        <v>43341.534</v>
      </c>
      <c r="D1308" s="748" t="s">
        <v>1007</v>
      </c>
    </row>
    <row r="1309" spans="1:4" s="745" customFormat="1" ht="11.25" customHeight="1" x14ac:dyDescent="0.2">
      <c r="A1309" s="1110"/>
      <c r="B1309" s="752">
        <v>2503</v>
      </c>
      <c r="C1309" s="752">
        <v>2503</v>
      </c>
      <c r="D1309" s="748" t="s">
        <v>1225</v>
      </c>
    </row>
    <row r="1310" spans="1:4" s="745" customFormat="1" ht="11.25" customHeight="1" x14ac:dyDescent="0.2">
      <c r="A1310" s="1110"/>
      <c r="B1310" s="752">
        <v>423</v>
      </c>
      <c r="C1310" s="752">
        <v>423</v>
      </c>
      <c r="D1310" s="748" t="s">
        <v>1226</v>
      </c>
    </row>
    <row r="1311" spans="1:4" s="745" customFormat="1" ht="11.25" customHeight="1" x14ac:dyDescent="0.2">
      <c r="A1311" s="1110"/>
      <c r="B1311" s="752">
        <v>1600</v>
      </c>
      <c r="C1311" s="752">
        <v>1600</v>
      </c>
      <c r="D1311" s="748" t="s">
        <v>2474</v>
      </c>
    </row>
    <row r="1312" spans="1:4" s="745" customFormat="1" ht="11.25" customHeight="1" x14ac:dyDescent="0.2">
      <c r="A1312" s="1111"/>
      <c r="B1312" s="753">
        <v>48164.95</v>
      </c>
      <c r="C1312" s="753">
        <v>48164.218999999997</v>
      </c>
      <c r="D1312" s="749" t="s">
        <v>11</v>
      </c>
    </row>
    <row r="1313" spans="1:4" s="745" customFormat="1" ht="11.25" customHeight="1" x14ac:dyDescent="0.2">
      <c r="A1313" s="1109" t="s">
        <v>1502</v>
      </c>
      <c r="B1313" s="751">
        <v>27.97</v>
      </c>
      <c r="C1313" s="751">
        <v>27.969000000000001</v>
      </c>
      <c r="D1313" s="747" t="s">
        <v>1257</v>
      </c>
    </row>
    <row r="1314" spans="1:4" s="745" customFormat="1" ht="11.25" customHeight="1" x14ac:dyDescent="0.2">
      <c r="A1314" s="1110"/>
      <c r="B1314" s="752">
        <v>18376.86</v>
      </c>
      <c r="C1314" s="752">
        <v>18376.858</v>
      </c>
      <c r="D1314" s="748" t="s">
        <v>1007</v>
      </c>
    </row>
    <row r="1315" spans="1:4" s="745" customFormat="1" ht="11.25" customHeight="1" x14ac:dyDescent="0.2">
      <c r="A1315" s="1110"/>
      <c r="B1315" s="752">
        <v>1001</v>
      </c>
      <c r="C1315" s="752">
        <v>1001</v>
      </c>
      <c r="D1315" s="748" t="s">
        <v>1225</v>
      </c>
    </row>
    <row r="1316" spans="1:4" s="745" customFormat="1" ht="11.25" customHeight="1" x14ac:dyDescent="0.2">
      <c r="A1316" s="1110"/>
      <c r="B1316" s="752">
        <v>39</v>
      </c>
      <c r="C1316" s="752">
        <v>39</v>
      </c>
      <c r="D1316" s="748" t="s">
        <v>1226</v>
      </c>
    </row>
    <row r="1317" spans="1:4" s="745" customFormat="1" ht="11.25" customHeight="1" x14ac:dyDescent="0.2">
      <c r="A1317" s="1110"/>
      <c r="B1317" s="752">
        <v>379</v>
      </c>
      <c r="C1317" s="752">
        <v>379</v>
      </c>
      <c r="D1317" s="748" t="s">
        <v>1227</v>
      </c>
    </row>
    <row r="1318" spans="1:4" s="745" customFormat="1" ht="11.25" customHeight="1" x14ac:dyDescent="0.2">
      <c r="A1318" s="1111"/>
      <c r="B1318" s="753">
        <v>19823.830000000002</v>
      </c>
      <c r="C1318" s="753">
        <v>19823.827000000001</v>
      </c>
      <c r="D1318" s="749" t="s">
        <v>11</v>
      </c>
    </row>
    <row r="1319" spans="1:4" s="745" customFormat="1" ht="11.25" customHeight="1" x14ac:dyDescent="0.2">
      <c r="A1319" s="1109" t="s">
        <v>1487</v>
      </c>
      <c r="B1319" s="751">
        <v>63.96</v>
      </c>
      <c r="C1319" s="751">
        <v>63.954550000000005</v>
      </c>
      <c r="D1319" s="747" t="s">
        <v>1257</v>
      </c>
    </row>
    <row r="1320" spans="1:4" s="745" customFormat="1" ht="11.25" customHeight="1" x14ac:dyDescent="0.2">
      <c r="A1320" s="1110"/>
      <c r="B1320" s="752">
        <v>43.42</v>
      </c>
      <c r="C1320" s="752">
        <v>43.417000000000002</v>
      </c>
      <c r="D1320" s="748" t="s">
        <v>997</v>
      </c>
    </row>
    <row r="1321" spans="1:4" s="745" customFormat="1" ht="11.25" customHeight="1" x14ac:dyDescent="0.2">
      <c r="A1321" s="1110"/>
      <c r="B1321" s="752">
        <v>30623.239999999998</v>
      </c>
      <c r="C1321" s="752">
        <v>30623.240999999998</v>
      </c>
      <c r="D1321" s="748" t="s">
        <v>1007</v>
      </c>
    </row>
    <row r="1322" spans="1:4" s="745" customFormat="1" ht="11.25" customHeight="1" x14ac:dyDescent="0.2">
      <c r="A1322" s="1110"/>
      <c r="B1322" s="752">
        <v>1387</v>
      </c>
      <c r="C1322" s="752">
        <v>1387</v>
      </c>
      <c r="D1322" s="748" t="s">
        <v>1225</v>
      </c>
    </row>
    <row r="1323" spans="1:4" s="745" customFormat="1" ht="11.25" customHeight="1" x14ac:dyDescent="0.2">
      <c r="A1323" s="1110"/>
      <c r="B1323" s="752">
        <v>1007</v>
      </c>
      <c r="C1323" s="752">
        <v>1007</v>
      </c>
      <c r="D1323" s="748" t="s">
        <v>1226</v>
      </c>
    </row>
    <row r="1324" spans="1:4" s="745" customFormat="1" ht="11.25" customHeight="1" x14ac:dyDescent="0.2">
      <c r="A1324" s="1111"/>
      <c r="B1324" s="753">
        <v>33124.619999999995</v>
      </c>
      <c r="C1324" s="753">
        <v>33124.612549999998</v>
      </c>
      <c r="D1324" s="749" t="s">
        <v>11</v>
      </c>
    </row>
    <row r="1325" spans="1:4" s="745" customFormat="1" ht="11.25" customHeight="1" x14ac:dyDescent="0.2">
      <c r="A1325" s="1109" t="s">
        <v>1482</v>
      </c>
      <c r="B1325" s="751">
        <v>670</v>
      </c>
      <c r="C1325" s="751">
        <v>516.33000000000004</v>
      </c>
      <c r="D1325" s="747" t="s">
        <v>1264</v>
      </c>
    </row>
    <row r="1326" spans="1:4" s="745" customFormat="1" ht="11.25" customHeight="1" x14ac:dyDescent="0.2">
      <c r="A1326" s="1110"/>
      <c r="B1326" s="752">
        <v>6.04</v>
      </c>
      <c r="C1326" s="752">
        <v>6.04108</v>
      </c>
      <c r="D1326" s="748" t="s">
        <v>1268</v>
      </c>
    </row>
    <row r="1327" spans="1:4" s="745" customFormat="1" ht="11.25" customHeight="1" x14ac:dyDescent="0.2">
      <c r="A1327" s="1110"/>
      <c r="B1327" s="752">
        <v>171.22</v>
      </c>
      <c r="C1327" s="752">
        <v>171.215</v>
      </c>
      <c r="D1327" s="748" t="s">
        <v>1257</v>
      </c>
    </row>
    <row r="1328" spans="1:4" s="745" customFormat="1" ht="21" x14ac:dyDescent="0.2">
      <c r="A1328" s="1110"/>
      <c r="B1328" s="752">
        <v>170.48</v>
      </c>
      <c r="C1328" s="752">
        <v>170.476</v>
      </c>
      <c r="D1328" s="748" t="s">
        <v>4447</v>
      </c>
    </row>
    <row r="1329" spans="1:4" ht="11.25" customHeight="1" x14ac:dyDescent="0.15">
      <c r="A1329" s="1110"/>
      <c r="B1329" s="752">
        <v>51.68</v>
      </c>
      <c r="C1329" s="752">
        <v>51.677</v>
      </c>
      <c r="D1329" s="748" t="s">
        <v>997</v>
      </c>
    </row>
    <row r="1330" spans="1:4" ht="11.25" customHeight="1" x14ac:dyDescent="0.15">
      <c r="A1330" s="1110"/>
      <c r="B1330" s="752">
        <v>43917.96</v>
      </c>
      <c r="C1330" s="752">
        <v>43917.96</v>
      </c>
      <c r="D1330" s="748" t="s">
        <v>1007</v>
      </c>
    </row>
    <row r="1331" spans="1:4" ht="11.25" customHeight="1" x14ac:dyDescent="0.15">
      <c r="A1331" s="1110"/>
      <c r="B1331" s="752">
        <v>1888</v>
      </c>
      <c r="C1331" s="752">
        <v>1888</v>
      </c>
      <c r="D1331" s="748" t="s">
        <v>1225</v>
      </c>
    </row>
    <row r="1332" spans="1:4" ht="11.25" customHeight="1" x14ac:dyDescent="0.15">
      <c r="A1332" s="1110"/>
      <c r="B1332" s="752">
        <v>592</v>
      </c>
      <c r="C1332" s="752">
        <v>592</v>
      </c>
      <c r="D1332" s="748" t="s">
        <v>1226</v>
      </c>
    </row>
    <row r="1333" spans="1:4" ht="11.25" customHeight="1" x14ac:dyDescent="0.15">
      <c r="A1333" s="1110"/>
      <c r="B1333" s="752">
        <v>1500</v>
      </c>
      <c r="C1333" s="752">
        <v>1500</v>
      </c>
      <c r="D1333" s="748" t="s">
        <v>1266</v>
      </c>
    </row>
    <row r="1334" spans="1:4" ht="11.25" customHeight="1" x14ac:dyDescent="0.15">
      <c r="A1334" s="1111"/>
      <c r="B1334" s="753">
        <v>48967.38</v>
      </c>
      <c r="C1334" s="753">
        <v>48813.699079999999</v>
      </c>
      <c r="D1334" s="749" t="s">
        <v>11</v>
      </c>
    </row>
    <row r="1335" spans="1:4" ht="11.25" customHeight="1" x14ac:dyDescent="0.15">
      <c r="A1335" s="1109" t="s">
        <v>1512</v>
      </c>
      <c r="B1335" s="751">
        <v>54.51</v>
      </c>
      <c r="C1335" s="751">
        <v>54.504449999999999</v>
      </c>
      <c r="D1335" s="747" t="s">
        <v>1257</v>
      </c>
    </row>
    <row r="1336" spans="1:4" ht="11.25" customHeight="1" x14ac:dyDescent="0.15">
      <c r="A1336" s="1110"/>
      <c r="B1336" s="752">
        <v>290</v>
      </c>
      <c r="C1336" s="752">
        <v>290</v>
      </c>
      <c r="D1336" s="748" t="s">
        <v>854</v>
      </c>
    </row>
    <row r="1337" spans="1:4" ht="11.25" customHeight="1" x14ac:dyDescent="0.15">
      <c r="A1337" s="1110"/>
      <c r="B1337" s="752">
        <v>43.8</v>
      </c>
      <c r="C1337" s="752">
        <v>41.002000000000002</v>
      </c>
      <c r="D1337" s="748" t="s">
        <v>997</v>
      </c>
    </row>
    <row r="1338" spans="1:4" ht="11.25" customHeight="1" x14ac:dyDescent="0.15">
      <c r="A1338" s="1110"/>
      <c r="B1338" s="752">
        <v>25826.149999999998</v>
      </c>
      <c r="C1338" s="752">
        <v>25826.147000000001</v>
      </c>
      <c r="D1338" s="748" t="s">
        <v>1007</v>
      </c>
    </row>
    <row r="1339" spans="1:4" ht="11.25" customHeight="1" x14ac:dyDescent="0.15">
      <c r="A1339" s="1110"/>
      <c r="B1339" s="752">
        <v>1570</v>
      </c>
      <c r="C1339" s="752">
        <v>1570</v>
      </c>
      <c r="D1339" s="748" t="s">
        <v>1225</v>
      </c>
    </row>
    <row r="1340" spans="1:4" ht="11.25" customHeight="1" x14ac:dyDescent="0.15">
      <c r="A1340" s="1110"/>
      <c r="B1340" s="752">
        <v>251</v>
      </c>
      <c r="C1340" s="752">
        <v>251</v>
      </c>
      <c r="D1340" s="748" t="s">
        <v>1226</v>
      </c>
    </row>
    <row r="1341" spans="1:4" ht="11.25" customHeight="1" x14ac:dyDescent="0.15">
      <c r="A1341" s="1110"/>
      <c r="B1341" s="752">
        <v>380.53999999999996</v>
      </c>
      <c r="C1341" s="752">
        <v>0</v>
      </c>
      <c r="D1341" s="748" t="s">
        <v>1266</v>
      </c>
    </row>
    <row r="1342" spans="1:4" ht="11.25" customHeight="1" x14ac:dyDescent="0.15">
      <c r="A1342" s="1111"/>
      <c r="B1342" s="753">
        <v>28416</v>
      </c>
      <c r="C1342" s="753">
        <v>28032.653450000002</v>
      </c>
      <c r="D1342" s="749" t="s">
        <v>11</v>
      </c>
    </row>
    <row r="1343" spans="1:4" ht="21" x14ac:dyDescent="0.15">
      <c r="A1343" s="1109" t="s">
        <v>1511</v>
      </c>
      <c r="B1343" s="751">
        <v>1098.43</v>
      </c>
      <c r="C1343" s="751">
        <v>1098.432</v>
      </c>
      <c r="D1343" s="747" t="s">
        <v>4548</v>
      </c>
    </row>
    <row r="1344" spans="1:4" ht="11.25" customHeight="1" x14ac:dyDescent="0.15">
      <c r="A1344" s="1110"/>
      <c r="B1344" s="752">
        <v>41.97</v>
      </c>
      <c r="C1344" s="752">
        <v>41.968849999999996</v>
      </c>
      <c r="D1344" s="748" t="s">
        <v>1257</v>
      </c>
    </row>
    <row r="1345" spans="1:4" s="745" customFormat="1" ht="11.25" customHeight="1" x14ac:dyDescent="0.2">
      <c r="A1345" s="1110"/>
      <c r="B1345" s="752">
        <v>25582.82</v>
      </c>
      <c r="C1345" s="752">
        <v>25582.810999999998</v>
      </c>
      <c r="D1345" s="748" t="s">
        <v>1007</v>
      </c>
    </row>
    <row r="1346" spans="1:4" s="745" customFormat="1" ht="11.25" customHeight="1" x14ac:dyDescent="0.2">
      <c r="A1346" s="1110"/>
      <c r="B1346" s="752">
        <v>4140</v>
      </c>
      <c r="C1346" s="752">
        <v>4140</v>
      </c>
      <c r="D1346" s="748" t="s">
        <v>1225</v>
      </c>
    </row>
    <row r="1347" spans="1:4" s="745" customFormat="1" ht="11.25" customHeight="1" x14ac:dyDescent="0.2">
      <c r="A1347" s="1110"/>
      <c r="B1347" s="752">
        <v>321</v>
      </c>
      <c r="C1347" s="752">
        <v>321</v>
      </c>
      <c r="D1347" s="748" t="s">
        <v>1226</v>
      </c>
    </row>
    <row r="1348" spans="1:4" s="745" customFormat="1" ht="11.25" customHeight="1" x14ac:dyDescent="0.2">
      <c r="A1348" s="1110"/>
      <c r="B1348" s="752">
        <v>243.32</v>
      </c>
      <c r="C1348" s="752">
        <v>243.316</v>
      </c>
      <c r="D1348" s="748" t="s">
        <v>1266</v>
      </c>
    </row>
    <row r="1349" spans="1:4" s="745" customFormat="1" ht="11.25" customHeight="1" x14ac:dyDescent="0.2">
      <c r="A1349" s="1110"/>
      <c r="B1349" s="752">
        <v>39</v>
      </c>
      <c r="C1349" s="752">
        <v>39</v>
      </c>
      <c r="D1349" s="748" t="s">
        <v>856</v>
      </c>
    </row>
    <row r="1350" spans="1:4" s="745" customFormat="1" ht="11.25" customHeight="1" x14ac:dyDescent="0.2">
      <c r="A1350" s="1111"/>
      <c r="B1350" s="753">
        <v>31466.54</v>
      </c>
      <c r="C1350" s="753">
        <v>31466.527849999999</v>
      </c>
      <c r="D1350" s="749" t="s">
        <v>11</v>
      </c>
    </row>
    <row r="1351" spans="1:4" s="745" customFormat="1" ht="11.25" customHeight="1" x14ac:dyDescent="0.2">
      <c r="A1351" s="1109" t="s">
        <v>1498</v>
      </c>
      <c r="B1351" s="751">
        <v>30</v>
      </c>
      <c r="C1351" s="751">
        <v>30</v>
      </c>
      <c r="D1351" s="747" t="s">
        <v>1231</v>
      </c>
    </row>
    <row r="1352" spans="1:4" s="745" customFormat="1" ht="11.25" customHeight="1" x14ac:dyDescent="0.2">
      <c r="A1352" s="1110"/>
      <c r="B1352" s="752">
        <v>35.86</v>
      </c>
      <c r="C1352" s="752">
        <v>35.858350000000002</v>
      </c>
      <c r="D1352" s="748" t="s">
        <v>1257</v>
      </c>
    </row>
    <row r="1353" spans="1:4" s="745" customFormat="1" ht="21" x14ac:dyDescent="0.2">
      <c r="A1353" s="1110"/>
      <c r="B1353" s="752">
        <v>287.13</v>
      </c>
      <c r="C1353" s="752">
        <v>287.12364000000002</v>
      </c>
      <c r="D1353" s="748" t="s">
        <v>4447</v>
      </c>
    </row>
    <row r="1354" spans="1:4" s="745" customFormat="1" ht="11.25" customHeight="1" x14ac:dyDescent="0.2">
      <c r="A1354" s="1110"/>
      <c r="B1354" s="752">
        <v>8462.66</v>
      </c>
      <c r="C1354" s="752">
        <v>8462.6550000000007</v>
      </c>
      <c r="D1354" s="748" t="s">
        <v>1007</v>
      </c>
    </row>
    <row r="1355" spans="1:4" s="745" customFormat="1" ht="11.25" customHeight="1" x14ac:dyDescent="0.2">
      <c r="A1355" s="1110"/>
      <c r="B1355" s="752">
        <v>1004</v>
      </c>
      <c r="C1355" s="752">
        <v>1004</v>
      </c>
      <c r="D1355" s="748" t="s">
        <v>1225</v>
      </c>
    </row>
    <row r="1356" spans="1:4" s="745" customFormat="1" ht="11.25" customHeight="1" x14ac:dyDescent="0.2">
      <c r="A1356" s="1111"/>
      <c r="B1356" s="753">
        <v>9819.65</v>
      </c>
      <c r="C1356" s="753">
        <v>9819.6369899999991</v>
      </c>
      <c r="D1356" s="749" t="s">
        <v>11</v>
      </c>
    </row>
    <row r="1357" spans="1:4" s="745" customFormat="1" ht="11.25" customHeight="1" x14ac:dyDescent="0.2">
      <c r="A1357" s="1109" t="s">
        <v>1503</v>
      </c>
      <c r="B1357" s="751">
        <v>64</v>
      </c>
      <c r="C1357" s="751">
        <v>64</v>
      </c>
      <c r="D1357" s="747" t="s">
        <v>1231</v>
      </c>
    </row>
    <row r="1358" spans="1:4" s="745" customFormat="1" ht="11.25" customHeight="1" x14ac:dyDescent="0.2">
      <c r="A1358" s="1110"/>
      <c r="B1358" s="752">
        <v>8540.9</v>
      </c>
      <c r="C1358" s="752">
        <v>8540.8960000000006</v>
      </c>
      <c r="D1358" s="748" t="s">
        <v>1007</v>
      </c>
    </row>
    <row r="1359" spans="1:4" s="745" customFormat="1" ht="11.25" customHeight="1" x14ac:dyDescent="0.2">
      <c r="A1359" s="1110"/>
      <c r="B1359" s="752">
        <v>853</v>
      </c>
      <c r="C1359" s="752">
        <v>853</v>
      </c>
      <c r="D1359" s="748" t="s">
        <v>1225</v>
      </c>
    </row>
    <row r="1360" spans="1:4" s="745" customFormat="1" ht="11.25" customHeight="1" x14ac:dyDescent="0.2">
      <c r="A1360" s="1110"/>
      <c r="B1360" s="752">
        <v>156</v>
      </c>
      <c r="C1360" s="752">
        <v>156</v>
      </c>
      <c r="D1360" s="748" t="s">
        <v>1226</v>
      </c>
    </row>
    <row r="1361" spans="1:4" s="745" customFormat="1" ht="11.25" customHeight="1" x14ac:dyDescent="0.2">
      <c r="A1361" s="1111"/>
      <c r="B1361" s="753">
        <v>9613.9</v>
      </c>
      <c r="C1361" s="753">
        <v>9613.8960000000006</v>
      </c>
      <c r="D1361" s="749" t="s">
        <v>11</v>
      </c>
    </row>
    <row r="1362" spans="1:4" s="745" customFormat="1" ht="11.25" customHeight="1" x14ac:dyDescent="0.2">
      <c r="A1362" s="1109" t="s">
        <v>1501</v>
      </c>
      <c r="B1362" s="751">
        <v>131.63</v>
      </c>
      <c r="C1362" s="751">
        <v>131.62985</v>
      </c>
      <c r="D1362" s="747" t="s">
        <v>1257</v>
      </c>
    </row>
    <row r="1363" spans="1:4" s="745" customFormat="1" ht="11.25" customHeight="1" x14ac:dyDescent="0.2">
      <c r="A1363" s="1110"/>
      <c r="B1363" s="752">
        <v>550.42999999999995</v>
      </c>
      <c r="C1363" s="752">
        <v>550.42809999999997</v>
      </c>
      <c r="D1363" s="748" t="s">
        <v>4584</v>
      </c>
    </row>
    <row r="1364" spans="1:4" s="745" customFormat="1" ht="11.25" customHeight="1" x14ac:dyDescent="0.2">
      <c r="A1364" s="1110"/>
      <c r="B1364" s="752">
        <v>43.42</v>
      </c>
      <c r="C1364" s="752">
        <v>43.417000000000002</v>
      </c>
      <c r="D1364" s="748" t="s">
        <v>997</v>
      </c>
    </row>
    <row r="1365" spans="1:4" s="745" customFormat="1" ht="11.25" customHeight="1" x14ac:dyDescent="0.2">
      <c r="A1365" s="1110"/>
      <c r="B1365" s="752">
        <v>32289.39</v>
      </c>
      <c r="C1365" s="752">
        <v>32289.387999999999</v>
      </c>
      <c r="D1365" s="748" t="s">
        <v>1007</v>
      </c>
    </row>
    <row r="1366" spans="1:4" s="745" customFormat="1" ht="11.25" customHeight="1" x14ac:dyDescent="0.2">
      <c r="A1366" s="1110"/>
      <c r="B1366" s="752">
        <v>2449</v>
      </c>
      <c r="C1366" s="752">
        <v>2449</v>
      </c>
      <c r="D1366" s="748" t="s">
        <v>1225</v>
      </c>
    </row>
    <row r="1367" spans="1:4" s="745" customFormat="1" ht="11.25" customHeight="1" x14ac:dyDescent="0.2">
      <c r="A1367" s="1110"/>
      <c r="B1367" s="752">
        <v>329</v>
      </c>
      <c r="C1367" s="752">
        <v>329</v>
      </c>
      <c r="D1367" s="748" t="s">
        <v>1226</v>
      </c>
    </row>
    <row r="1368" spans="1:4" s="745" customFormat="1" ht="11.25" customHeight="1" x14ac:dyDescent="0.2">
      <c r="A1368" s="1111"/>
      <c r="B1368" s="753">
        <v>35792.870000000003</v>
      </c>
      <c r="C1368" s="753">
        <v>35792.862950000002</v>
      </c>
      <c r="D1368" s="749" t="s">
        <v>11</v>
      </c>
    </row>
    <row r="1369" spans="1:4" s="745" customFormat="1" ht="11.25" customHeight="1" x14ac:dyDescent="0.2">
      <c r="A1369" s="1109" t="s">
        <v>1491</v>
      </c>
      <c r="B1369" s="751">
        <v>33293.440000000002</v>
      </c>
      <c r="C1369" s="751">
        <v>33293.444000000003</v>
      </c>
      <c r="D1369" s="747" t="s">
        <v>1007</v>
      </c>
    </row>
    <row r="1370" spans="1:4" s="745" customFormat="1" ht="11.25" customHeight="1" x14ac:dyDescent="0.2">
      <c r="A1370" s="1110"/>
      <c r="B1370" s="752">
        <v>1982</v>
      </c>
      <c r="C1370" s="752">
        <v>1982</v>
      </c>
      <c r="D1370" s="748" t="s">
        <v>1225</v>
      </c>
    </row>
    <row r="1371" spans="1:4" s="745" customFormat="1" ht="11.25" customHeight="1" x14ac:dyDescent="0.2">
      <c r="A1371" s="1110"/>
      <c r="B1371" s="752">
        <v>956</v>
      </c>
      <c r="C1371" s="752">
        <v>956</v>
      </c>
      <c r="D1371" s="748" t="s">
        <v>1226</v>
      </c>
    </row>
    <row r="1372" spans="1:4" s="745" customFormat="1" ht="11.25" customHeight="1" x14ac:dyDescent="0.2">
      <c r="A1372" s="1110"/>
      <c r="B1372" s="752">
        <v>358.8</v>
      </c>
      <c r="C1372" s="752">
        <v>358.8</v>
      </c>
      <c r="D1372" s="748" t="s">
        <v>1227</v>
      </c>
    </row>
    <row r="1373" spans="1:4" s="745" customFormat="1" ht="11.25" customHeight="1" x14ac:dyDescent="0.2">
      <c r="A1373" s="1111"/>
      <c r="B1373" s="753">
        <v>36590.240000000005</v>
      </c>
      <c r="C1373" s="753">
        <v>36590.244000000006</v>
      </c>
      <c r="D1373" s="749" t="s">
        <v>11</v>
      </c>
    </row>
    <row r="1374" spans="1:4" s="745" customFormat="1" ht="11.25" customHeight="1" x14ac:dyDescent="0.2">
      <c r="A1374" s="1109" t="s">
        <v>1492</v>
      </c>
      <c r="B1374" s="751">
        <v>31.8</v>
      </c>
      <c r="C1374" s="751">
        <v>31.8</v>
      </c>
      <c r="D1374" s="747" t="s">
        <v>1231</v>
      </c>
    </row>
    <row r="1375" spans="1:4" s="745" customFormat="1" ht="11.25" customHeight="1" x14ac:dyDescent="0.2">
      <c r="A1375" s="1110"/>
      <c r="B1375" s="752">
        <v>37.909999999999997</v>
      </c>
      <c r="C1375" s="752">
        <v>37.909300000000002</v>
      </c>
      <c r="D1375" s="748" t="s">
        <v>1257</v>
      </c>
    </row>
    <row r="1376" spans="1:4" s="745" customFormat="1" ht="11.25" customHeight="1" x14ac:dyDescent="0.2">
      <c r="A1376" s="1110"/>
      <c r="B1376" s="752">
        <v>151.44</v>
      </c>
      <c r="C1376" s="752">
        <v>151.43436</v>
      </c>
      <c r="D1376" s="748" t="s">
        <v>4118</v>
      </c>
    </row>
    <row r="1377" spans="1:4" s="745" customFormat="1" ht="11.25" customHeight="1" x14ac:dyDescent="0.2">
      <c r="A1377" s="1110"/>
      <c r="B1377" s="752">
        <v>21362.83</v>
      </c>
      <c r="C1377" s="752">
        <v>21362.828999999998</v>
      </c>
      <c r="D1377" s="748" t="s">
        <v>1007</v>
      </c>
    </row>
    <row r="1378" spans="1:4" s="745" customFormat="1" ht="11.25" customHeight="1" x14ac:dyDescent="0.2">
      <c r="A1378" s="1110"/>
      <c r="B1378" s="752">
        <v>1232</v>
      </c>
      <c r="C1378" s="752">
        <v>1232</v>
      </c>
      <c r="D1378" s="748" t="s">
        <v>1225</v>
      </c>
    </row>
    <row r="1379" spans="1:4" s="745" customFormat="1" ht="11.25" customHeight="1" x14ac:dyDescent="0.2">
      <c r="A1379" s="1110"/>
      <c r="B1379" s="752">
        <v>174</v>
      </c>
      <c r="C1379" s="752">
        <v>174</v>
      </c>
      <c r="D1379" s="748" t="s">
        <v>1226</v>
      </c>
    </row>
    <row r="1380" spans="1:4" s="745" customFormat="1" ht="11.25" customHeight="1" x14ac:dyDescent="0.2">
      <c r="A1380" s="1110"/>
      <c r="B1380" s="752">
        <v>152.9</v>
      </c>
      <c r="C1380" s="752">
        <v>152.9</v>
      </c>
      <c r="D1380" s="748" t="s">
        <v>1227</v>
      </c>
    </row>
    <row r="1381" spans="1:4" s="745" customFormat="1" ht="11.25" customHeight="1" x14ac:dyDescent="0.2">
      <c r="A1381" s="1111"/>
      <c r="B1381" s="753">
        <v>23142.880000000005</v>
      </c>
      <c r="C1381" s="753">
        <v>23142.872660000001</v>
      </c>
      <c r="D1381" s="749" t="s">
        <v>11</v>
      </c>
    </row>
    <row r="1382" spans="1:4" s="745" customFormat="1" ht="11.25" customHeight="1" x14ac:dyDescent="0.2">
      <c r="A1382" s="1109" t="s">
        <v>1493</v>
      </c>
      <c r="B1382" s="751">
        <v>80</v>
      </c>
      <c r="C1382" s="751">
        <v>80</v>
      </c>
      <c r="D1382" s="747" t="s">
        <v>1231</v>
      </c>
    </row>
    <row r="1383" spans="1:4" s="745" customFormat="1" ht="11.25" customHeight="1" x14ac:dyDescent="0.2">
      <c r="A1383" s="1110"/>
      <c r="B1383" s="752">
        <v>387.19</v>
      </c>
      <c r="C1383" s="752">
        <v>150.04</v>
      </c>
      <c r="D1383" s="748" t="s">
        <v>972</v>
      </c>
    </row>
    <row r="1384" spans="1:4" s="745" customFormat="1" ht="11.25" customHeight="1" x14ac:dyDescent="0.2">
      <c r="A1384" s="1110"/>
      <c r="B1384" s="752">
        <v>400</v>
      </c>
      <c r="C1384" s="752">
        <v>0</v>
      </c>
      <c r="D1384" s="748" t="s">
        <v>4585</v>
      </c>
    </row>
    <row r="1385" spans="1:4" s="745" customFormat="1" ht="11.25" customHeight="1" x14ac:dyDescent="0.2">
      <c r="A1385" s="1110"/>
      <c r="B1385" s="752">
        <v>23280.239999999998</v>
      </c>
      <c r="C1385" s="752">
        <v>23280.235000000001</v>
      </c>
      <c r="D1385" s="748" t="s">
        <v>1007</v>
      </c>
    </row>
    <row r="1386" spans="1:4" s="745" customFormat="1" ht="11.25" customHeight="1" x14ac:dyDescent="0.2">
      <c r="A1386" s="1110"/>
      <c r="B1386" s="752">
        <v>2461</v>
      </c>
      <c r="C1386" s="752">
        <v>2461</v>
      </c>
      <c r="D1386" s="748" t="s">
        <v>1225</v>
      </c>
    </row>
    <row r="1387" spans="1:4" s="745" customFormat="1" ht="11.25" customHeight="1" x14ac:dyDescent="0.2">
      <c r="A1387" s="1110"/>
      <c r="B1387" s="752">
        <v>250</v>
      </c>
      <c r="C1387" s="752">
        <v>244.881</v>
      </c>
      <c r="D1387" s="748" t="s">
        <v>1226</v>
      </c>
    </row>
    <row r="1388" spans="1:4" s="745" customFormat="1" ht="11.25" customHeight="1" x14ac:dyDescent="0.2">
      <c r="A1388" s="1110"/>
      <c r="B1388" s="752">
        <v>771.98</v>
      </c>
      <c r="C1388" s="752">
        <v>338.8</v>
      </c>
      <c r="D1388" s="748" t="s">
        <v>4586</v>
      </c>
    </row>
    <row r="1389" spans="1:4" s="745" customFormat="1" ht="11.25" customHeight="1" x14ac:dyDescent="0.2">
      <c r="A1389" s="1110"/>
      <c r="B1389" s="752">
        <v>300</v>
      </c>
      <c r="C1389" s="752">
        <v>300</v>
      </c>
      <c r="D1389" s="748" t="s">
        <v>2485</v>
      </c>
    </row>
    <row r="1390" spans="1:4" s="745" customFormat="1" ht="11.25" customHeight="1" x14ac:dyDescent="0.2">
      <c r="A1390" s="1110"/>
      <c r="B1390" s="752">
        <v>7284.3</v>
      </c>
      <c r="C1390" s="752">
        <v>7284.2926600000001</v>
      </c>
      <c r="D1390" s="748" t="s">
        <v>2482</v>
      </c>
    </row>
    <row r="1391" spans="1:4" s="745" customFormat="1" ht="11.25" customHeight="1" x14ac:dyDescent="0.2">
      <c r="A1391" s="1110"/>
      <c r="B1391" s="752">
        <v>59.99</v>
      </c>
      <c r="C1391" s="752">
        <v>59.99</v>
      </c>
      <c r="D1391" s="748" t="s">
        <v>852</v>
      </c>
    </row>
    <row r="1392" spans="1:4" s="745" customFormat="1" ht="11.25" customHeight="1" x14ac:dyDescent="0.2">
      <c r="A1392" s="1111"/>
      <c r="B1392" s="753">
        <v>35274.699999999997</v>
      </c>
      <c r="C1392" s="753">
        <v>34199.238660000003</v>
      </c>
      <c r="D1392" s="749" t="s">
        <v>11</v>
      </c>
    </row>
    <row r="1393" spans="1:4" s="745" customFormat="1" ht="11.25" customHeight="1" x14ac:dyDescent="0.2">
      <c r="A1393" s="1109" t="s">
        <v>1514</v>
      </c>
      <c r="B1393" s="751">
        <v>128.28</v>
      </c>
      <c r="C1393" s="751">
        <v>128.27799999999999</v>
      </c>
      <c r="D1393" s="747" t="s">
        <v>1257</v>
      </c>
    </row>
    <row r="1394" spans="1:4" s="745" customFormat="1" ht="11.25" customHeight="1" x14ac:dyDescent="0.2">
      <c r="A1394" s="1110"/>
      <c r="B1394" s="752">
        <v>17723.009999999998</v>
      </c>
      <c r="C1394" s="752">
        <v>17723.004000000001</v>
      </c>
      <c r="D1394" s="748" t="s">
        <v>1007</v>
      </c>
    </row>
    <row r="1395" spans="1:4" s="745" customFormat="1" ht="11.25" customHeight="1" x14ac:dyDescent="0.2">
      <c r="A1395" s="1110"/>
      <c r="B1395" s="752">
        <v>1869</v>
      </c>
      <c r="C1395" s="752">
        <v>1869</v>
      </c>
      <c r="D1395" s="748" t="s">
        <v>1225</v>
      </c>
    </row>
    <row r="1396" spans="1:4" s="745" customFormat="1" ht="11.25" customHeight="1" x14ac:dyDescent="0.2">
      <c r="A1396" s="1110"/>
      <c r="B1396" s="752">
        <v>6</v>
      </c>
      <c r="C1396" s="752">
        <v>6</v>
      </c>
      <c r="D1396" s="748" t="s">
        <v>1226</v>
      </c>
    </row>
    <row r="1397" spans="1:4" s="745" customFormat="1" ht="11.25" customHeight="1" x14ac:dyDescent="0.2">
      <c r="A1397" s="1111"/>
      <c r="B1397" s="753">
        <v>19726.289999999997</v>
      </c>
      <c r="C1397" s="753">
        <v>19726.281999999999</v>
      </c>
      <c r="D1397" s="749" t="s">
        <v>11</v>
      </c>
    </row>
    <row r="1398" spans="1:4" s="745" customFormat="1" ht="11.25" customHeight="1" x14ac:dyDescent="0.2">
      <c r="A1398" s="1109" t="s">
        <v>1490</v>
      </c>
      <c r="B1398" s="751">
        <v>1500</v>
      </c>
      <c r="C1398" s="751">
        <v>0</v>
      </c>
      <c r="D1398" s="747" t="s">
        <v>4587</v>
      </c>
    </row>
    <row r="1399" spans="1:4" s="745" customFormat="1" ht="11.25" customHeight="1" x14ac:dyDescent="0.2">
      <c r="A1399" s="1110"/>
      <c r="B1399" s="752">
        <v>98.13</v>
      </c>
      <c r="C1399" s="752">
        <v>89.63</v>
      </c>
      <c r="D1399" s="748" t="s">
        <v>997</v>
      </c>
    </row>
    <row r="1400" spans="1:4" s="745" customFormat="1" ht="11.25" customHeight="1" x14ac:dyDescent="0.2">
      <c r="A1400" s="1110"/>
      <c r="B1400" s="752">
        <v>57675.26</v>
      </c>
      <c r="C1400" s="752">
        <v>57675.259000000005</v>
      </c>
      <c r="D1400" s="748" t="s">
        <v>1007</v>
      </c>
    </row>
    <row r="1401" spans="1:4" s="745" customFormat="1" ht="11.25" customHeight="1" x14ac:dyDescent="0.2">
      <c r="A1401" s="1110"/>
      <c r="B1401" s="752">
        <v>3372</v>
      </c>
      <c r="C1401" s="752">
        <v>3372</v>
      </c>
      <c r="D1401" s="748" t="s">
        <v>1225</v>
      </c>
    </row>
    <row r="1402" spans="1:4" s="745" customFormat="1" ht="11.25" customHeight="1" x14ac:dyDescent="0.2">
      <c r="A1402" s="1110"/>
      <c r="B1402" s="752">
        <v>656</v>
      </c>
      <c r="C1402" s="752">
        <v>656</v>
      </c>
      <c r="D1402" s="748" t="s">
        <v>1226</v>
      </c>
    </row>
    <row r="1403" spans="1:4" s="745" customFormat="1" ht="11.25" customHeight="1" x14ac:dyDescent="0.2">
      <c r="A1403" s="1111"/>
      <c r="B1403" s="753">
        <v>63301.39</v>
      </c>
      <c r="C1403" s="753">
        <v>61792.889000000003</v>
      </c>
      <c r="D1403" s="749" t="s">
        <v>11</v>
      </c>
    </row>
    <row r="1404" spans="1:4" s="745" customFormat="1" ht="11.25" customHeight="1" x14ac:dyDescent="0.2">
      <c r="A1404" s="1109" t="s">
        <v>1513</v>
      </c>
      <c r="B1404" s="751">
        <v>35.65</v>
      </c>
      <c r="C1404" s="751">
        <v>35.652650000000001</v>
      </c>
      <c r="D1404" s="747" t="s">
        <v>1257</v>
      </c>
    </row>
    <row r="1405" spans="1:4" s="745" customFormat="1" ht="11.25" customHeight="1" x14ac:dyDescent="0.2">
      <c r="A1405" s="1110"/>
      <c r="B1405" s="752">
        <v>48.42</v>
      </c>
      <c r="C1405" s="752">
        <v>48.402900000000002</v>
      </c>
      <c r="D1405" s="748" t="s">
        <v>4118</v>
      </c>
    </row>
    <row r="1406" spans="1:4" s="745" customFormat="1" ht="11.25" customHeight="1" x14ac:dyDescent="0.2">
      <c r="A1406" s="1110"/>
      <c r="B1406" s="752">
        <v>10266.43</v>
      </c>
      <c r="C1406" s="752">
        <v>10266.425999999999</v>
      </c>
      <c r="D1406" s="748" t="s">
        <v>1007</v>
      </c>
    </row>
    <row r="1407" spans="1:4" s="745" customFormat="1" ht="11.25" customHeight="1" x14ac:dyDescent="0.2">
      <c r="A1407" s="1110"/>
      <c r="B1407" s="752">
        <v>761</v>
      </c>
      <c r="C1407" s="752">
        <v>761</v>
      </c>
      <c r="D1407" s="748" t="s">
        <v>1225</v>
      </c>
    </row>
    <row r="1408" spans="1:4" s="745" customFormat="1" ht="11.25" customHeight="1" x14ac:dyDescent="0.2">
      <c r="A1408" s="1110"/>
      <c r="B1408" s="752">
        <v>17</v>
      </c>
      <c r="C1408" s="752">
        <v>17</v>
      </c>
      <c r="D1408" s="748" t="s">
        <v>1226</v>
      </c>
    </row>
    <row r="1409" spans="1:4" s="745" customFormat="1" ht="11.25" customHeight="1" x14ac:dyDescent="0.2">
      <c r="A1409" s="1111"/>
      <c r="B1409" s="753">
        <v>11128.5</v>
      </c>
      <c r="C1409" s="753">
        <v>11128.481549999999</v>
      </c>
      <c r="D1409" s="749" t="s">
        <v>11</v>
      </c>
    </row>
    <row r="1410" spans="1:4" s="745" customFormat="1" ht="11.25" customHeight="1" x14ac:dyDescent="0.2">
      <c r="A1410" s="1109" t="s">
        <v>1507</v>
      </c>
      <c r="B1410" s="751">
        <v>44.77</v>
      </c>
      <c r="C1410" s="751">
        <v>44.77</v>
      </c>
      <c r="D1410" s="747" t="s">
        <v>1257</v>
      </c>
    </row>
    <row r="1411" spans="1:4" s="745" customFormat="1" ht="11.25" customHeight="1" x14ac:dyDescent="0.2">
      <c r="A1411" s="1110"/>
      <c r="B1411" s="752">
        <v>18284.28</v>
      </c>
      <c r="C1411" s="752">
        <v>18284.275999999998</v>
      </c>
      <c r="D1411" s="748" t="s">
        <v>1007</v>
      </c>
    </row>
    <row r="1412" spans="1:4" s="745" customFormat="1" ht="11.25" customHeight="1" x14ac:dyDescent="0.2">
      <c r="A1412" s="1110"/>
      <c r="B1412" s="752">
        <v>1451</v>
      </c>
      <c r="C1412" s="752">
        <v>1451</v>
      </c>
      <c r="D1412" s="748" t="s">
        <v>1225</v>
      </c>
    </row>
    <row r="1413" spans="1:4" s="745" customFormat="1" ht="11.25" customHeight="1" x14ac:dyDescent="0.2">
      <c r="A1413" s="1110"/>
      <c r="B1413" s="752">
        <v>117</v>
      </c>
      <c r="C1413" s="752">
        <v>117</v>
      </c>
      <c r="D1413" s="748" t="s">
        <v>1226</v>
      </c>
    </row>
    <row r="1414" spans="1:4" s="745" customFormat="1" ht="11.25" customHeight="1" x14ac:dyDescent="0.2">
      <c r="A1414" s="1111"/>
      <c r="B1414" s="753">
        <v>19897.05</v>
      </c>
      <c r="C1414" s="753">
        <v>19897.045999999998</v>
      </c>
      <c r="D1414" s="749" t="s">
        <v>11</v>
      </c>
    </row>
    <row r="1415" spans="1:4" s="745" customFormat="1" ht="11.25" customHeight="1" x14ac:dyDescent="0.2">
      <c r="A1415" s="1109" t="s">
        <v>2484</v>
      </c>
      <c r="B1415" s="751">
        <v>50</v>
      </c>
      <c r="C1415" s="751">
        <v>50</v>
      </c>
      <c r="D1415" s="747" t="s">
        <v>1257</v>
      </c>
    </row>
    <row r="1416" spans="1:4" s="745" customFormat="1" ht="11.25" customHeight="1" x14ac:dyDescent="0.2">
      <c r="A1416" s="1110"/>
      <c r="B1416" s="752">
        <v>12042.86</v>
      </c>
      <c r="C1416" s="752">
        <v>12042.857</v>
      </c>
      <c r="D1416" s="748" t="s">
        <v>1007</v>
      </c>
    </row>
    <row r="1417" spans="1:4" s="745" customFormat="1" ht="11.25" customHeight="1" x14ac:dyDescent="0.2">
      <c r="A1417" s="1110"/>
      <c r="B1417" s="752">
        <v>10</v>
      </c>
      <c r="C1417" s="752">
        <v>10</v>
      </c>
      <c r="D1417" s="748" t="s">
        <v>1225</v>
      </c>
    </row>
    <row r="1418" spans="1:4" s="745" customFormat="1" ht="11.25" customHeight="1" x14ac:dyDescent="0.2">
      <c r="A1418" s="1110"/>
      <c r="B1418" s="752">
        <v>54</v>
      </c>
      <c r="C1418" s="752">
        <v>54</v>
      </c>
      <c r="D1418" s="748" t="s">
        <v>1226</v>
      </c>
    </row>
    <row r="1419" spans="1:4" s="745" customFormat="1" ht="11.25" customHeight="1" x14ac:dyDescent="0.2">
      <c r="A1419" s="1111"/>
      <c r="B1419" s="753">
        <v>12156.86</v>
      </c>
      <c r="C1419" s="753">
        <v>12156.857</v>
      </c>
      <c r="D1419" s="749" t="s">
        <v>11</v>
      </c>
    </row>
    <row r="1420" spans="1:4" s="745" customFormat="1" ht="11.25" customHeight="1" x14ac:dyDescent="0.2">
      <c r="A1420" s="1109" t="s">
        <v>2483</v>
      </c>
      <c r="B1420" s="751">
        <v>50</v>
      </c>
      <c r="C1420" s="751">
        <v>50</v>
      </c>
      <c r="D1420" s="747" t="s">
        <v>1257</v>
      </c>
    </row>
    <row r="1421" spans="1:4" s="745" customFormat="1" ht="11.25" customHeight="1" x14ac:dyDescent="0.2">
      <c r="A1421" s="1110"/>
      <c r="B1421" s="752">
        <v>30420.41</v>
      </c>
      <c r="C1421" s="752">
        <v>30420.41</v>
      </c>
      <c r="D1421" s="748" t="s">
        <v>1007</v>
      </c>
    </row>
    <row r="1422" spans="1:4" s="745" customFormat="1" ht="11.25" customHeight="1" x14ac:dyDescent="0.2">
      <c r="A1422" s="1110"/>
      <c r="B1422" s="752">
        <v>10</v>
      </c>
      <c r="C1422" s="752">
        <v>10</v>
      </c>
      <c r="D1422" s="748" t="s">
        <v>1225</v>
      </c>
    </row>
    <row r="1423" spans="1:4" s="745" customFormat="1" ht="11.25" customHeight="1" x14ac:dyDescent="0.2">
      <c r="A1423" s="1110"/>
      <c r="B1423" s="752">
        <v>38</v>
      </c>
      <c r="C1423" s="752">
        <v>38</v>
      </c>
      <c r="D1423" s="748" t="s">
        <v>1226</v>
      </c>
    </row>
    <row r="1424" spans="1:4" s="745" customFormat="1" ht="11.25" customHeight="1" x14ac:dyDescent="0.2">
      <c r="A1424" s="1110"/>
      <c r="B1424" s="752">
        <v>30518.41</v>
      </c>
      <c r="C1424" s="752">
        <v>30518.41</v>
      </c>
      <c r="D1424" s="748" t="s">
        <v>11</v>
      </c>
    </row>
    <row r="1425" spans="1:4" s="745" customFormat="1" ht="11.25" customHeight="1" x14ac:dyDescent="0.2">
      <c r="A1425" s="1109" t="s">
        <v>1526</v>
      </c>
      <c r="B1425" s="751">
        <v>27300.12</v>
      </c>
      <c r="C1425" s="751">
        <v>27300.115000000002</v>
      </c>
      <c r="D1425" s="747" t="s">
        <v>1007</v>
      </c>
    </row>
    <row r="1426" spans="1:4" s="745" customFormat="1" ht="11.25" customHeight="1" x14ac:dyDescent="0.2">
      <c r="A1426" s="1110"/>
      <c r="B1426" s="752">
        <v>10</v>
      </c>
      <c r="C1426" s="752">
        <v>10</v>
      </c>
      <c r="D1426" s="748" t="s">
        <v>1225</v>
      </c>
    </row>
    <row r="1427" spans="1:4" s="745" customFormat="1" ht="11.25" customHeight="1" x14ac:dyDescent="0.2">
      <c r="A1427" s="1110"/>
      <c r="B1427" s="752">
        <v>29</v>
      </c>
      <c r="C1427" s="752">
        <v>29</v>
      </c>
      <c r="D1427" s="748" t="s">
        <v>1226</v>
      </c>
    </row>
    <row r="1428" spans="1:4" s="745" customFormat="1" ht="11.25" customHeight="1" x14ac:dyDescent="0.2">
      <c r="A1428" s="1111"/>
      <c r="B1428" s="753">
        <v>27339.119999999999</v>
      </c>
      <c r="C1428" s="753">
        <v>27339.115000000002</v>
      </c>
      <c r="D1428" s="749" t="s">
        <v>11</v>
      </c>
    </row>
    <row r="1429" spans="1:4" s="745" customFormat="1" ht="11.25" customHeight="1" x14ac:dyDescent="0.2">
      <c r="A1429" s="1109" t="s">
        <v>1516</v>
      </c>
      <c r="B1429" s="751">
        <v>50</v>
      </c>
      <c r="C1429" s="751">
        <v>50</v>
      </c>
      <c r="D1429" s="747" t="s">
        <v>1257</v>
      </c>
    </row>
    <row r="1430" spans="1:4" s="745" customFormat="1" ht="11.25" customHeight="1" x14ac:dyDescent="0.2">
      <c r="A1430" s="1110"/>
      <c r="B1430" s="752">
        <v>26726.78</v>
      </c>
      <c r="C1430" s="752">
        <v>26726.78</v>
      </c>
      <c r="D1430" s="748" t="s">
        <v>1007</v>
      </c>
    </row>
    <row r="1431" spans="1:4" s="745" customFormat="1" ht="11.25" customHeight="1" x14ac:dyDescent="0.2">
      <c r="A1431" s="1110"/>
      <c r="B1431" s="752">
        <v>160</v>
      </c>
      <c r="C1431" s="752">
        <v>160</v>
      </c>
      <c r="D1431" s="748" t="s">
        <v>1225</v>
      </c>
    </row>
    <row r="1432" spans="1:4" s="745" customFormat="1" ht="11.25" customHeight="1" x14ac:dyDescent="0.2">
      <c r="A1432" s="1110"/>
      <c r="B1432" s="752">
        <v>134</v>
      </c>
      <c r="C1432" s="752">
        <v>134</v>
      </c>
      <c r="D1432" s="748" t="s">
        <v>1226</v>
      </c>
    </row>
    <row r="1433" spans="1:4" s="745" customFormat="1" ht="11.25" customHeight="1" x14ac:dyDescent="0.2">
      <c r="A1433" s="1111"/>
      <c r="B1433" s="753">
        <v>27070.78</v>
      </c>
      <c r="C1433" s="753">
        <v>27070.78</v>
      </c>
      <c r="D1433" s="749" t="s">
        <v>11</v>
      </c>
    </row>
    <row r="1434" spans="1:4" s="745" customFormat="1" ht="11.25" customHeight="1" x14ac:dyDescent="0.2">
      <c r="A1434" s="1109" t="s">
        <v>1518</v>
      </c>
      <c r="B1434" s="751">
        <v>16.899999999999999</v>
      </c>
      <c r="C1434" s="751">
        <v>16.903700000000001</v>
      </c>
      <c r="D1434" s="747" t="s">
        <v>1257</v>
      </c>
    </row>
    <row r="1435" spans="1:4" s="745" customFormat="1" ht="11.25" customHeight="1" x14ac:dyDescent="0.2">
      <c r="A1435" s="1110"/>
      <c r="B1435" s="752">
        <v>20771.84</v>
      </c>
      <c r="C1435" s="752">
        <v>20771.841</v>
      </c>
      <c r="D1435" s="748" t="s">
        <v>1007</v>
      </c>
    </row>
    <row r="1436" spans="1:4" s="745" customFormat="1" ht="11.25" customHeight="1" x14ac:dyDescent="0.2">
      <c r="A1436" s="1110"/>
      <c r="B1436" s="752">
        <v>10</v>
      </c>
      <c r="C1436" s="752">
        <v>10</v>
      </c>
      <c r="D1436" s="748" t="s">
        <v>1225</v>
      </c>
    </row>
    <row r="1437" spans="1:4" s="745" customFormat="1" ht="11.25" customHeight="1" x14ac:dyDescent="0.2">
      <c r="A1437" s="1110"/>
      <c r="B1437" s="752">
        <v>52</v>
      </c>
      <c r="C1437" s="752">
        <v>52</v>
      </c>
      <c r="D1437" s="748" t="s">
        <v>1226</v>
      </c>
    </row>
    <row r="1438" spans="1:4" s="745" customFormat="1" ht="11.25" customHeight="1" x14ac:dyDescent="0.2">
      <c r="A1438" s="1111"/>
      <c r="B1438" s="753">
        <v>20850.740000000002</v>
      </c>
      <c r="C1438" s="753">
        <v>20850.744699999999</v>
      </c>
      <c r="D1438" s="749" t="s">
        <v>11</v>
      </c>
    </row>
    <row r="1439" spans="1:4" s="745" customFormat="1" ht="11.25" customHeight="1" x14ac:dyDescent="0.2">
      <c r="A1439" s="1109" t="s">
        <v>1523</v>
      </c>
      <c r="B1439" s="751">
        <v>15</v>
      </c>
      <c r="C1439" s="751">
        <v>15</v>
      </c>
      <c r="D1439" s="747" t="s">
        <v>1257</v>
      </c>
    </row>
    <row r="1440" spans="1:4" s="745" customFormat="1" ht="11.25" customHeight="1" x14ac:dyDescent="0.2">
      <c r="A1440" s="1110"/>
      <c r="B1440" s="752">
        <v>15942.62</v>
      </c>
      <c r="C1440" s="752">
        <v>15942.62</v>
      </c>
      <c r="D1440" s="748" t="s">
        <v>1007</v>
      </c>
    </row>
    <row r="1441" spans="1:4" s="745" customFormat="1" ht="11.25" customHeight="1" x14ac:dyDescent="0.2">
      <c r="A1441" s="1110"/>
      <c r="B1441" s="752">
        <v>10</v>
      </c>
      <c r="C1441" s="752">
        <v>10</v>
      </c>
      <c r="D1441" s="748" t="s">
        <v>1225</v>
      </c>
    </row>
    <row r="1442" spans="1:4" s="745" customFormat="1" ht="11.25" customHeight="1" x14ac:dyDescent="0.2">
      <c r="A1442" s="1111"/>
      <c r="B1442" s="753">
        <v>15967.62</v>
      </c>
      <c r="C1442" s="753">
        <v>15967.62</v>
      </c>
      <c r="D1442" s="749" t="s">
        <v>11</v>
      </c>
    </row>
    <row r="1443" spans="1:4" s="745" customFormat="1" ht="11.25" customHeight="1" x14ac:dyDescent="0.2">
      <c r="A1443" s="1109" t="s">
        <v>1538</v>
      </c>
      <c r="B1443" s="751">
        <v>18717.939999999999</v>
      </c>
      <c r="C1443" s="751">
        <v>18717.938999999998</v>
      </c>
      <c r="D1443" s="747" t="s">
        <v>1007</v>
      </c>
    </row>
    <row r="1444" spans="1:4" s="745" customFormat="1" ht="11.25" customHeight="1" x14ac:dyDescent="0.2">
      <c r="A1444" s="1110"/>
      <c r="B1444" s="752">
        <v>10</v>
      </c>
      <c r="C1444" s="752">
        <v>10</v>
      </c>
      <c r="D1444" s="748" t="s">
        <v>1225</v>
      </c>
    </row>
    <row r="1445" spans="1:4" s="745" customFormat="1" ht="11.25" customHeight="1" x14ac:dyDescent="0.2">
      <c r="A1445" s="1110"/>
      <c r="B1445" s="752">
        <v>145</v>
      </c>
      <c r="C1445" s="752">
        <v>145</v>
      </c>
      <c r="D1445" s="748" t="s">
        <v>1226</v>
      </c>
    </row>
    <row r="1446" spans="1:4" s="745" customFormat="1" ht="11.25" customHeight="1" x14ac:dyDescent="0.2">
      <c r="A1446" s="1110"/>
      <c r="B1446" s="752">
        <v>250</v>
      </c>
      <c r="C1446" s="752">
        <v>250</v>
      </c>
      <c r="D1446" s="748" t="s">
        <v>852</v>
      </c>
    </row>
    <row r="1447" spans="1:4" s="745" customFormat="1" ht="11.25" customHeight="1" x14ac:dyDescent="0.2">
      <c r="A1447" s="1111"/>
      <c r="B1447" s="753">
        <v>19122.939999999999</v>
      </c>
      <c r="C1447" s="753">
        <v>19122.938999999998</v>
      </c>
      <c r="D1447" s="749" t="s">
        <v>11</v>
      </c>
    </row>
    <row r="1448" spans="1:4" s="745" customFormat="1" ht="11.25" customHeight="1" x14ac:dyDescent="0.2">
      <c r="A1448" s="1109" t="s">
        <v>1529</v>
      </c>
      <c r="B1448" s="751">
        <v>23</v>
      </c>
      <c r="C1448" s="751">
        <v>23</v>
      </c>
      <c r="D1448" s="747" t="s">
        <v>1229</v>
      </c>
    </row>
    <row r="1449" spans="1:4" s="745" customFormat="1" ht="11.25" customHeight="1" x14ac:dyDescent="0.2">
      <c r="A1449" s="1110"/>
      <c r="B1449" s="752">
        <v>13227.25</v>
      </c>
      <c r="C1449" s="752">
        <v>13227.251</v>
      </c>
      <c r="D1449" s="748" t="s">
        <v>1007</v>
      </c>
    </row>
    <row r="1450" spans="1:4" s="745" customFormat="1" ht="11.25" customHeight="1" x14ac:dyDescent="0.2">
      <c r="A1450" s="1110"/>
      <c r="B1450" s="752">
        <v>10</v>
      </c>
      <c r="C1450" s="752">
        <v>10</v>
      </c>
      <c r="D1450" s="748" t="s">
        <v>1225</v>
      </c>
    </row>
    <row r="1451" spans="1:4" s="745" customFormat="1" ht="11.25" customHeight="1" x14ac:dyDescent="0.2">
      <c r="A1451" s="1110"/>
      <c r="B1451" s="752">
        <v>229</v>
      </c>
      <c r="C1451" s="752">
        <v>229</v>
      </c>
      <c r="D1451" s="748" t="s">
        <v>1226</v>
      </c>
    </row>
    <row r="1452" spans="1:4" s="745" customFormat="1" ht="11.25" customHeight="1" x14ac:dyDescent="0.2">
      <c r="A1452" s="1111"/>
      <c r="B1452" s="753">
        <v>13489.25</v>
      </c>
      <c r="C1452" s="753">
        <v>13489.251</v>
      </c>
      <c r="D1452" s="749" t="s">
        <v>11</v>
      </c>
    </row>
    <row r="1453" spans="1:4" s="745" customFormat="1" ht="11.25" customHeight="1" x14ac:dyDescent="0.2">
      <c r="A1453" s="1109" t="s">
        <v>1544</v>
      </c>
      <c r="B1453" s="751">
        <v>15629.1</v>
      </c>
      <c r="C1453" s="751">
        <v>15629.096</v>
      </c>
      <c r="D1453" s="747" t="s">
        <v>1007</v>
      </c>
    </row>
    <row r="1454" spans="1:4" s="745" customFormat="1" ht="11.25" customHeight="1" x14ac:dyDescent="0.2">
      <c r="A1454" s="1110"/>
      <c r="B1454" s="752">
        <v>10</v>
      </c>
      <c r="C1454" s="752">
        <v>10</v>
      </c>
      <c r="D1454" s="748" t="s">
        <v>1225</v>
      </c>
    </row>
    <row r="1455" spans="1:4" s="745" customFormat="1" ht="11.25" customHeight="1" x14ac:dyDescent="0.2">
      <c r="A1455" s="1110"/>
      <c r="B1455" s="752">
        <v>179</v>
      </c>
      <c r="C1455" s="752">
        <v>179</v>
      </c>
      <c r="D1455" s="748" t="s">
        <v>1226</v>
      </c>
    </row>
    <row r="1456" spans="1:4" s="745" customFormat="1" ht="11.25" customHeight="1" x14ac:dyDescent="0.2">
      <c r="A1456" s="1111"/>
      <c r="B1456" s="753">
        <v>15818.1</v>
      </c>
      <c r="C1456" s="753">
        <v>15818.096</v>
      </c>
      <c r="D1456" s="749" t="s">
        <v>11</v>
      </c>
    </row>
    <row r="1457" spans="1:4" s="745" customFormat="1" ht="11.25" customHeight="1" x14ac:dyDescent="0.2">
      <c r="A1457" s="1109" t="s">
        <v>1527</v>
      </c>
      <c r="B1457" s="751">
        <v>250.93</v>
      </c>
      <c r="C1457" s="751">
        <v>44.77</v>
      </c>
      <c r="D1457" s="747" t="s">
        <v>974</v>
      </c>
    </row>
    <row r="1458" spans="1:4" s="745" customFormat="1" ht="11.25" customHeight="1" x14ac:dyDescent="0.2">
      <c r="A1458" s="1110"/>
      <c r="B1458" s="752">
        <v>23739.47</v>
      </c>
      <c r="C1458" s="752">
        <v>23739.466</v>
      </c>
      <c r="D1458" s="748" t="s">
        <v>1007</v>
      </c>
    </row>
    <row r="1459" spans="1:4" s="745" customFormat="1" ht="11.25" customHeight="1" x14ac:dyDescent="0.2">
      <c r="A1459" s="1110"/>
      <c r="B1459" s="752">
        <v>10</v>
      </c>
      <c r="C1459" s="752">
        <v>10</v>
      </c>
      <c r="D1459" s="748" t="s">
        <v>1225</v>
      </c>
    </row>
    <row r="1460" spans="1:4" s="745" customFormat="1" ht="11.25" customHeight="1" x14ac:dyDescent="0.2">
      <c r="A1460" s="1110"/>
      <c r="B1460" s="752">
        <v>456</v>
      </c>
      <c r="C1460" s="752">
        <v>456</v>
      </c>
      <c r="D1460" s="748" t="s">
        <v>1226</v>
      </c>
    </row>
    <row r="1461" spans="1:4" s="745" customFormat="1" ht="11.25" customHeight="1" x14ac:dyDescent="0.2">
      <c r="A1461" s="1111"/>
      <c r="B1461" s="753">
        <v>24456.400000000001</v>
      </c>
      <c r="C1461" s="753">
        <v>24250.236000000001</v>
      </c>
      <c r="D1461" s="749" t="s">
        <v>11</v>
      </c>
    </row>
    <row r="1462" spans="1:4" s="745" customFormat="1" ht="11.25" customHeight="1" x14ac:dyDescent="0.2">
      <c r="A1462" s="1109" t="s">
        <v>1521</v>
      </c>
      <c r="B1462" s="751">
        <v>16049.38</v>
      </c>
      <c r="C1462" s="751">
        <v>16049.379000000001</v>
      </c>
      <c r="D1462" s="747" t="s">
        <v>1007</v>
      </c>
    </row>
    <row r="1463" spans="1:4" s="745" customFormat="1" ht="11.25" customHeight="1" x14ac:dyDescent="0.2">
      <c r="A1463" s="1110"/>
      <c r="B1463" s="752">
        <v>10</v>
      </c>
      <c r="C1463" s="752">
        <v>10</v>
      </c>
      <c r="D1463" s="748" t="s">
        <v>1225</v>
      </c>
    </row>
    <row r="1464" spans="1:4" s="745" customFormat="1" ht="11.25" customHeight="1" x14ac:dyDescent="0.2">
      <c r="A1464" s="1110"/>
      <c r="B1464" s="752">
        <v>12</v>
      </c>
      <c r="C1464" s="752">
        <v>12</v>
      </c>
      <c r="D1464" s="748" t="s">
        <v>1226</v>
      </c>
    </row>
    <row r="1465" spans="1:4" s="745" customFormat="1" ht="11.25" customHeight="1" x14ac:dyDescent="0.2">
      <c r="A1465" s="1110"/>
      <c r="B1465" s="752">
        <v>774</v>
      </c>
      <c r="C1465" s="752">
        <v>59.29</v>
      </c>
      <c r="D1465" s="748" t="s">
        <v>4588</v>
      </c>
    </row>
    <row r="1466" spans="1:4" s="745" customFormat="1" ht="11.25" customHeight="1" x14ac:dyDescent="0.2">
      <c r="A1466" s="1111"/>
      <c r="B1466" s="753">
        <v>16845.379999999997</v>
      </c>
      <c r="C1466" s="753">
        <v>16130.669000000002</v>
      </c>
      <c r="D1466" s="749" t="s">
        <v>11</v>
      </c>
    </row>
    <row r="1467" spans="1:4" s="745" customFormat="1" ht="11.25" customHeight="1" x14ac:dyDescent="0.2">
      <c r="A1467" s="1109" t="s">
        <v>1540</v>
      </c>
      <c r="B1467" s="751">
        <v>20971.88</v>
      </c>
      <c r="C1467" s="751">
        <v>20971.88</v>
      </c>
      <c r="D1467" s="747" t="s">
        <v>1007</v>
      </c>
    </row>
    <row r="1468" spans="1:4" s="745" customFormat="1" ht="11.25" customHeight="1" x14ac:dyDescent="0.2">
      <c r="A1468" s="1110"/>
      <c r="B1468" s="752">
        <v>10</v>
      </c>
      <c r="C1468" s="752">
        <v>10</v>
      </c>
      <c r="D1468" s="748" t="s">
        <v>1225</v>
      </c>
    </row>
    <row r="1469" spans="1:4" s="745" customFormat="1" ht="11.25" customHeight="1" x14ac:dyDescent="0.2">
      <c r="A1469" s="1111"/>
      <c r="B1469" s="753">
        <v>20981.88</v>
      </c>
      <c r="C1469" s="753">
        <v>20981.88</v>
      </c>
      <c r="D1469" s="749" t="s">
        <v>11</v>
      </c>
    </row>
    <row r="1470" spans="1:4" s="745" customFormat="1" ht="11.25" customHeight="1" x14ac:dyDescent="0.2">
      <c r="A1470" s="1109" t="s">
        <v>1525</v>
      </c>
      <c r="B1470" s="751">
        <v>50</v>
      </c>
      <c r="C1470" s="751">
        <v>50</v>
      </c>
      <c r="D1470" s="747" t="s">
        <v>1257</v>
      </c>
    </row>
    <row r="1471" spans="1:4" s="745" customFormat="1" ht="11.25" customHeight="1" x14ac:dyDescent="0.2">
      <c r="A1471" s="1110"/>
      <c r="B1471" s="752">
        <v>30480.85</v>
      </c>
      <c r="C1471" s="752">
        <v>30480.852999999999</v>
      </c>
      <c r="D1471" s="748" t="s">
        <v>1007</v>
      </c>
    </row>
    <row r="1472" spans="1:4" s="745" customFormat="1" ht="11.25" customHeight="1" x14ac:dyDescent="0.2">
      <c r="A1472" s="1110"/>
      <c r="B1472" s="752">
        <v>10</v>
      </c>
      <c r="C1472" s="752">
        <v>10</v>
      </c>
      <c r="D1472" s="748" t="s">
        <v>1225</v>
      </c>
    </row>
    <row r="1473" spans="1:4" s="745" customFormat="1" ht="11.25" customHeight="1" x14ac:dyDescent="0.2">
      <c r="A1473" s="1110"/>
      <c r="B1473" s="752">
        <v>27</v>
      </c>
      <c r="C1473" s="752">
        <v>27</v>
      </c>
      <c r="D1473" s="748" t="s">
        <v>1226</v>
      </c>
    </row>
    <row r="1474" spans="1:4" s="745" customFormat="1" ht="11.25" customHeight="1" x14ac:dyDescent="0.2">
      <c r="A1474" s="1111"/>
      <c r="B1474" s="753">
        <v>30567.85</v>
      </c>
      <c r="C1474" s="753">
        <v>30567.852999999999</v>
      </c>
      <c r="D1474" s="749" t="s">
        <v>11</v>
      </c>
    </row>
    <row r="1475" spans="1:4" s="745" customFormat="1" ht="11.25" customHeight="1" x14ac:dyDescent="0.2">
      <c r="A1475" s="1109" t="s">
        <v>1519</v>
      </c>
      <c r="B1475" s="751">
        <v>25724.31</v>
      </c>
      <c r="C1475" s="751">
        <v>25724.311000000002</v>
      </c>
      <c r="D1475" s="747" t="s">
        <v>1007</v>
      </c>
    </row>
    <row r="1476" spans="1:4" s="745" customFormat="1" ht="11.25" customHeight="1" x14ac:dyDescent="0.2">
      <c r="A1476" s="1110"/>
      <c r="B1476" s="752">
        <v>10</v>
      </c>
      <c r="C1476" s="752">
        <v>10</v>
      </c>
      <c r="D1476" s="748" t="s">
        <v>1225</v>
      </c>
    </row>
    <row r="1477" spans="1:4" s="745" customFormat="1" ht="11.25" customHeight="1" x14ac:dyDescent="0.2">
      <c r="A1477" s="1110"/>
      <c r="B1477" s="752">
        <v>122</v>
      </c>
      <c r="C1477" s="752">
        <v>122</v>
      </c>
      <c r="D1477" s="748" t="s">
        <v>1226</v>
      </c>
    </row>
    <row r="1478" spans="1:4" s="745" customFormat="1" ht="11.25" customHeight="1" x14ac:dyDescent="0.2">
      <c r="A1478" s="1111"/>
      <c r="B1478" s="753">
        <v>25856.31</v>
      </c>
      <c r="C1478" s="753">
        <v>25856.311000000002</v>
      </c>
      <c r="D1478" s="749" t="s">
        <v>11</v>
      </c>
    </row>
    <row r="1479" spans="1:4" s="745" customFormat="1" ht="11.25" customHeight="1" x14ac:dyDescent="0.2">
      <c r="A1479" s="1109" t="s">
        <v>1539</v>
      </c>
      <c r="B1479" s="751">
        <v>50</v>
      </c>
      <c r="C1479" s="751">
        <v>50</v>
      </c>
      <c r="D1479" s="747" t="s">
        <v>1257</v>
      </c>
    </row>
    <row r="1480" spans="1:4" s="745" customFormat="1" ht="11.25" customHeight="1" x14ac:dyDescent="0.2">
      <c r="A1480" s="1110"/>
      <c r="B1480" s="752">
        <v>17941.04</v>
      </c>
      <c r="C1480" s="752">
        <v>17941.035</v>
      </c>
      <c r="D1480" s="748" t="s">
        <v>1007</v>
      </c>
    </row>
    <row r="1481" spans="1:4" s="745" customFormat="1" ht="11.25" customHeight="1" x14ac:dyDescent="0.2">
      <c r="A1481" s="1110"/>
      <c r="B1481" s="752">
        <v>10</v>
      </c>
      <c r="C1481" s="752">
        <v>10</v>
      </c>
      <c r="D1481" s="748" t="s">
        <v>1225</v>
      </c>
    </row>
    <row r="1482" spans="1:4" s="745" customFormat="1" ht="11.25" customHeight="1" x14ac:dyDescent="0.2">
      <c r="A1482" s="1110"/>
      <c r="B1482" s="752">
        <v>64</v>
      </c>
      <c r="C1482" s="752">
        <v>64</v>
      </c>
      <c r="D1482" s="748" t="s">
        <v>1226</v>
      </c>
    </row>
    <row r="1483" spans="1:4" s="745" customFormat="1" ht="11.25" customHeight="1" x14ac:dyDescent="0.2">
      <c r="A1483" s="1111"/>
      <c r="B1483" s="753">
        <v>18065.04</v>
      </c>
      <c r="C1483" s="753">
        <v>18065.035</v>
      </c>
      <c r="D1483" s="749" t="s">
        <v>11</v>
      </c>
    </row>
    <row r="1484" spans="1:4" s="745" customFormat="1" ht="11.25" customHeight="1" x14ac:dyDescent="0.2">
      <c r="A1484" s="1109" t="s">
        <v>1534</v>
      </c>
      <c r="B1484" s="751">
        <v>30</v>
      </c>
      <c r="C1484" s="751">
        <v>30</v>
      </c>
      <c r="D1484" s="747" t="s">
        <v>1257</v>
      </c>
    </row>
    <row r="1485" spans="1:4" s="745" customFormat="1" ht="11.25" customHeight="1" x14ac:dyDescent="0.2">
      <c r="A1485" s="1110"/>
      <c r="B1485" s="752">
        <v>15904.29</v>
      </c>
      <c r="C1485" s="752">
        <v>15904.293</v>
      </c>
      <c r="D1485" s="748" t="s">
        <v>1007</v>
      </c>
    </row>
    <row r="1486" spans="1:4" s="745" customFormat="1" ht="11.25" customHeight="1" x14ac:dyDescent="0.2">
      <c r="A1486" s="1110"/>
      <c r="B1486" s="752">
        <v>10</v>
      </c>
      <c r="C1486" s="752">
        <v>10</v>
      </c>
      <c r="D1486" s="748" t="s">
        <v>1225</v>
      </c>
    </row>
    <row r="1487" spans="1:4" s="745" customFormat="1" ht="11.25" customHeight="1" x14ac:dyDescent="0.2">
      <c r="A1487" s="1111"/>
      <c r="B1487" s="753">
        <v>15944.29</v>
      </c>
      <c r="C1487" s="753">
        <v>15944.293</v>
      </c>
      <c r="D1487" s="749" t="s">
        <v>11</v>
      </c>
    </row>
    <row r="1488" spans="1:4" s="745" customFormat="1" ht="11.25" customHeight="1" x14ac:dyDescent="0.2">
      <c r="A1488" s="1109" t="s">
        <v>1531</v>
      </c>
      <c r="B1488" s="751">
        <v>8718.2000000000007</v>
      </c>
      <c r="C1488" s="751">
        <v>8718.2019999999993</v>
      </c>
      <c r="D1488" s="747" t="s">
        <v>1007</v>
      </c>
    </row>
    <row r="1489" spans="1:4" s="745" customFormat="1" ht="11.25" customHeight="1" x14ac:dyDescent="0.2">
      <c r="A1489" s="1110"/>
      <c r="B1489" s="752">
        <v>10</v>
      </c>
      <c r="C1489" s="752">
        <v>10</v>
      </c>
      <c r="D1489" s="748" t="s">
        <v>1225</v>
      </c>
    </row>
    <row r="1490" spans="1:4" s="745" customFormat="1" ht="11.25" customHeight="1" x14ac:dyDescent="0.2">
      <c r="A1490" s="1111"/>
      <c r="B1490" s="753">
        <v>8728.2000000000007</v>
      </c>
      <c r="C1490" s="753">
        <v>8728.2019999999993</v>
      </c>
      <c r="D1490" s="749" t="s">
        <v>11</v>
      </c>
    </row>
    <row r="1491" spans="1:4" s="745" customFormat="1" ht="11.25" customHeight="1" x14ac:dyDescent="0.2">
      <c r="A1491" s="1109" t="s">
        <v>1547</v>
      </c>
      <c r="B1491" s="751">
        <v>17694.71</v>
      </c>
      <c r="C1491" s="751">
        <v>17694.710999999999</v>
      </c>
      <c r="D1491" s="747" t="s">
        <v>1007</v>
      </c>
    </row>
    <row r="1492" spans="1:4" s="745" customFormat="1" ht="11.25" customHeight="1" x14ac:dyDescent="0.2">
      <c r="A1492" s="1110"/>
      <c r="B1492" s="752">
        <v>10</v>
      </c>
      <c r="C1492" s="752">
        <v>10</v>
      </c>
      <c r="D1492" s="748" t="s">
        <v>1225</v>
      </c>
    </row>
    <row r="1493" spans="1:4" s="745" customFormat="1" ht="11.25" customHeight="1" x14ac:dyDescent="0.2">
      <c r="A1493" s="1111"/>
      <c r="B1493" s="753">
        <v>17704.71</v>
      </c>
      <c r="C1493" s="753">
        <v>17704.710999999999</v>
      </c>
      <c r="D1493" s="749" t="s">
        <v>11</v>
      </c>
    </row>
    <row r="1494" spans="1:4" s="745" customFormat="1" ht="11.25" customHeight="1" x14ac:dyDescent="0.2">
      <c r="A1494" s="1109" t="s">
        <v>1532</v>
      </c>
      <c r="B1494" s="751">
        <v>11428.77</v>
      </c>
      <c r="C1494" s="751">
        <v>11428.773999999999</v>
      </c>
      <c r="D1494" s="747" t="s">
        <v>1007</v>
      </c>
    </row>
    <row r="1495" spans="1:4" s="745" customFormat="1" ht="11.25" customHeight="1" x14ac:dyDescent="0.2">
      <c r="A1495" s="1110"/>
      <c r="B1495" s="752">
        <v>10</v>
      </c>
      <c r="C1495" s="752">
        <v>10</v>
      </c>
      <c r="D1495" s="748" t="s">
        <v>1225</v>
      </c>
    </row>
    <row r="1496" spans="1:4" s="745" customFormat="1" ht="11.25" customHeight="1" x14ac:dyDescent="0.2">
      <c r="A1496" s="1111"/>
      <c r="B1496" s="753">
        <v>11438.77</v>
      </c>
      <c r="C1496" s="753">
        <v>11438.773999999999</v>
      </c>
      <c r="D1496" s="749" t="s">
        <v>11</v>
      </c>
    </row>
    <row r="1497" spans="1:4" s="745" customFormat="1" ht="11.25" customHeight="1" x14ac:dyDescent="0.2">
      <c r="A1497" s="1109" t="s">
        <v>1541</v>
      </c>
      <c r="B1497" s="751">
        <v>50</v>
      </c>
      <c r="C1497" s="751">
        <v>50</v>
      </c>
      <c r="D1497" s="747" t="s">
        <v>1257</v>
      </c>
    </row>
    <row r="1498" spans="1:4" s="745" customFormat="1" ht="11.25" customHeight="1" x14ac:dyDescent="0.2">
      <c r="A1498" s="1110"/>
      <c r="B1498" s="752">
        <v>6104.34</v>
      </c>
      <c r="C1498" s="752">
        <v>6104.335</v>
      </c>
      <c r="D1498" s="748" t="s">
        <v>1007</v>
      </c>
    </row>
    <row r="1499" spans="1:4" s="745" customFormat="1" ht="11.25" customHeight="1" x14ac:dyDescent="0.2">
      <c r="A1499" s="1110"/>
      <c r="B1499" s="752">
        <v>10</v>
      </c>
      <c r="C1499" s="752">
        <v>10</v>
      </c>
      <c r="D1499" s="748" t="s">
        <v>1225</v>
      </c>
    </row>
    <row r="1500" spans="1:4" s="745" customFormat="1" ht="11.25" customHeight="1" x14ac:dyDescent="0.2">
      <c r="A1500" s="1111"/>
      <c r="B1500" s="753">
        <v>6164.34</v>
      </c>
      <c r="C1500" s="753">
        <v>6164.335</v>
      </c>
      <c r="D1500" s="749" t="s">
        <v>11</v>
      </c>
    </row>
    <row r="1501" spans="1:4" s="745" customFormat="1" ht="11.25" customHeight="1" x14ac:dyDescent="0.2">
      <c r="A1501" s="1109" t="s">
        <v>1545</v>
      </c>
      <c r="B1501" s="751">
        <v>10466.23</v>
      </c>
      <c r="C1501" s="751">
        <v>10466.232</v>
      </c>
      <c r="D1501" s="747" t="s">
        <v>1007</v>
      </c>
    </row>
    <row r="1502" spans="1:4" s="745" customFormat="1" ht="11.25" customHeight="1" x14ac:dyDescent="0.2">
      <c r="A1502" s="1110"/>
      <c r="B1502" s="752">
        <v>10</v>
      </c>
      <c r="C1502" s="752">
        <v>10</v>
      </c>
      <c r="D1502" s="748" t="s">
        <v>1225</v>
      </c>
    </row>
    <row r="1503" spans="1:4" s="745" customFormat="1" ht="11.25" customHeight="1" x14ac:dyDescent="0.2">
      <c r="A1503" s="1111"/>
      <c r="B1503" s="753">
        <v>10476.23</v>
      </c>
      <c r="C1503" s="753">
        <v>10476.232</v>
      </c>
      <c r="D1503" s="749" t="s">
        <v>11</v>
      </c>
    </row>
    <row r="1504" spans="1:4" s="745" customFormat="1" ht="11.25" customHeight="1" x14ac:dyDescent="0.2">
      <c r="A1504" s="1109" t="s">
        <v>1533</v>
      </c>
      <c r="B1504" s="751">
        <v>112.17</v>
      </c>
      <c r="C1504" s="751">
        <v>40.1357</v>
      </c>
      <c r="D1504" s="747" t="s">
        <v>976</v>
      </c>
    </row>
    <row r="1505" spans="1:4" s="745" customFormat="1" ht="11.25" customHeight="1" x14ac:dyDescent="0.2">
      <c r="A1505" s="1110"/>
      <c r="B1505" s="752">
        <v>30</v>
      </c>
      <c r="C1505" s="752">
        <v>30</v>
      </c>
      <c r="D1505" s="748" t="s">
        <v>1257</v>
      </c>
    </row>
    <row r="1506" spans="1:4" s="745" customFormat="1" ht="11.25" customHeight="1" x14ac:dyDescent="0.2">
      <c r="A1506" s="1110"/>
      <c r="B1506" s="752">
        <v>8784.06</v>
      </c>
      <c r="C1506" s="752">
        <v>8784.0589999999993</v>
      </c>
      <c r="D1506" s="748" t="s">
        <v>1007</v>
      </c>
    </row>
    <row r="1507" spans="1:4" s="745" customFormat="1" ht="11.25" customHeight="1" x14ac:dyDescent="0.2">
      <c r="A1507" s="1110"/>
      <c r="B1507" s="752">
        <v>10</v>
      </c>
      <c r="C1507" s="752">
        <v>10</v>
      </c>
      <c r="D1507" s="748" t="s">
        <v>1225</v>
      </c>
    </row>
    <row r="1508" spans="1:4" s="745" customFormat="1" ht="11.25" customHeight="1" x14ac:dyDescent="0.2">
      <c r="A1508" s="1110"/>
      <c r="B1508" s="752">
        <v>53</v>
      </c>
      <c r="C1508" s="752">
        <v>53</v>
      </c>
      <c r="D1508" s="748" t="s">
        <v>1226</v>
      </c>
    </row>
    <row r="1509" spans="1:4" s="745" customFormat="1" ht="11.25" customHeight="1" x14ac:dyDescent="0.2">
      <c r="A1509" s="1111"/>
      <c r="B1509" s="753">
        <v>8989.23</v>
      </c>
      <c r="C1509" s="753">
        <v>8917.1947</v>
      </c>
      <c r="D1509" s="749" t="s">
        <v>11</v>
      </c>
    </row>
    <row r="1510" spans="1:4" s="745" customFormat="1" ht="11.25" customHeight="1" x14ac:dyDescent="0.2">
      <c r="A1510" s="1109" t="s">
        <v>1548</v>
      </c>
      <c r="B1510" s="751">
        <v>50</v>
      </c>
      <c r="C1510" s="751">
        <v>50</v>
      </c>
      <c r="D1510" s="747" t="s">
        <v>1257</v>
      </c>
    </row>
    <row r="1511" spans="1:4" s="745" customFormat="1" ht="11.25" customHeight="1" x14ac:dyDescent="0.2">
      <c r="A1511" s="1110"/>
      <c r="B1511" s="752">
        <v>15269.89</v>
      </c>
      <c r="C1511" s="752">
        <v>15269.892</v>
      </c>
      <c r="D1511" s="748" t="s">
        <v>1007</v>
      </c>
    </row>
    <row r="1512" spans="1:4" s="745" customFormat="1" ht="11.25" customHeight="1" x14ac:dyDescent="0.2">
      <c r="A1512" s="1110"/>
      <c r="B1512" s="752">
        <v>10</v>
      </c>
      <c r="C1512" s="752">
        <v>10</v>
      </c>
      <c r="D1512" s="748" t="s">
        <v>1225</v>
      </c>
    </row>
    <row r="1513" spans="1:4" s="745" customFormat="1" ht="11.25" customHeight="1" x14ac:dyDescent="0.2">
      <c r="A1513" s="1111"/>
      <c r="B1513" s="753">
        <v>15329.89</v>
      </c>
      <c r="C1513" s="753">
        <v>15329.892</v>
      </c>
      <c r="D1513" s="749" t="s">
        <v>11</v>
      </c>
    </row>
    <row r="1514" spans="1:4" s="745" customFormat="1" ht="11.25" customHeight="1" x14ac:dyDescent="0.2">
      <c r="A1514" s="1109" t="s">
        <v>1549</v>
      </c>
      <c r="B1514" s="751">
        <v>422.47</v>
      </c>
      <c r="C1514" s="751">
        <v>422.46189000000004</v>
      </c>
      <c r="D1514" s="747" t="s">
        <v>4589</v>
      </c>
    </row>
    <row r="1515" spans="1:4" s="745" customFormat="1" ht="11.25" customHeight="1" x14ac:dyDescent="0.2">
      <c r="A1515" s="1110"/>
      <c r="B1515" s="752">
        <v>5934.49</v>
      </c>
      <c r="C1515" s="752">
        <v>5934.4880000000003</v>
      </c>
      <c r="D1515" s="748" t="s">
        <v>1007</v>
      </c>
    </row>
    <row r="1516" spans="1:4" s="745" customFormat="1" ht="11.25" customHeight="1" x14ac:dyDescent="0.2">
      <c r="A1516" s="1110"/>
      <c r="B1516" s="752">
        <v>10</v>
      </c>
      <c r="C1516" s="752">
        <v>10</v>
      </c>
      <c r="D1516" s="748" t="s">
        <v>1225</v>
      </c>
    </row>
    <row r="1517" spans="1:4" s="745" customFormat="1" ht="11.25" customHeight="1" x14ac:dyDescent="0.2">
      <c r="A1517" s="1110"/>
      <c r="B1517" s="752">
        <v>30</v>
      </c>
      <c r="C1517" s="752">
        <v>30</v>
      </c>
      <c r="D1517" s="748" t="s">
        <v>1226</v>
      </c>
    </row>
    <row r="1518" spans="1:4" s="745" customFormat="1" ht="11.25" customHeight="1" x14ac:dyDescent="0.2">
      <c r="A1518" s="1111"/>
      <c r="B1518" s="753">
        <v>6396.96</v>
      </c>
      <c r="C1518" s="753">
        <v>6396.9498899999999</v>
      </c>
      <c r="D1518" s="749" t="s">
        <v>11</v>
      </c>
    </row>
    <row r="1519" spans="1:4" s="745" customFormat="1" ht="11.25" customHeight="1" x14ac:dyDescent="0.2">
      <c r="A1519" s="1109" t="s">
        <v>1535</v>
      </c>
      <c r="B1519" s="751">
        <v>17422.61</v>
      </c>
      <c r="C1519" s="751">
        <v>17422.612000000001</v>
      </c>
      <c r="D1519" s="747" t="s">
        <v>1007</v>
      </c>
    </row>
    <row r="1520" spans="1:4" s="745" customFormat="1" ht="11.25" customHeight="1" x14ac:dyDescent="0.2">
      <c r="A1520" s="1110"/>
      <c r="B1520" s="752">
        <v>10</v>
      </c>
      <c r="C1520" s="752">
        <v>10</v>
      </c>
      <c r="D1520" s="748" t="s">
        <v>1225</v>
      </c>
    </row>
    <row r="1521" spans="1:4" s="745" customFormat="1" ht="11.25" customHeight="1" x14ac:dyDescent="0.2">
      <c r="A1521" s="1110"/>
      <c r="B1521" s="752">
        <v>93</v>
      </c>
      <c r="C1521" s="752">
        <v>93</v>
      </c>
      <c r="D1521" s="748" t="s">
        <v>1226</v>
      </c>
    </row>
    <row r="1522" spans="1:4" s="745" customFormat="1" ht="11.25" customHeight="1" x14ac:dyDescent="0.2">
      <c r="A1522" s="1110"/>
      <c r="B1522" s="752">
        <v>850</v>
      </c>
      <c r="C1522" s="752">
        <v>850</v>
      </c>
      <c r="D1522" s="748" t="s">
        <v>4590</v>
      </c>
    </row>
    <row r="1523" spans="1:4" s="745" customFormat="1" ht="11.25" customHeight="1" x14ac:dyDescent="0.2">
      <c r="A1523" s="1111"/>
      <c r="B1523" s="753">
        <v>18375.61</v>
      </c>
      <c r="C1523" s="753">
        <v>18375.612000000001</v>
      </c>
      <c r="D1523" s="749" t="s">
        <v>11</v>
      </c>
    </row>
    <row r="1524" spans="1:4" s="745" customFormat="1" ht="11.25" customHeight="1" x14ac:dyDescent="0.2">
      <c r="A1524" s="1109" t="s">
        <v>1536</v>
      </c>
      <c r="B1524" s="751">
        <v>50</v>
      </c>
      <c r="C1524" s="751">
        <v>50</v>
      </c>
      <c r="D1524" s="747" t="s">
        <v>1257</v>
      </c>
    </row>
    <row r="1525" spans="1:4" s="745" customFormat="1" ht="11.25" customHeight="1" x14ac:dyDescent="0.2">
      <c r="A1525" s="1110"/>
      <c r="B1525" s="752">
        <v>8597.7800000000007</v>
      </c>
      <c r="C1525" s="752">
        <v>8597.7780000000002</v>
      </c>
      <c r="D1525" s="748" t="s">
        <v>1007</v>
      </c>
    </row>
    <row r="1526" spans="1:4" s="745" customFormat="1" ht="11.25" customHeight="1" x14ac:dyDescent="0.2">
      <c r="A1526" s="1110"/>
      <c r="B1526" s="752">
        <v>10</v>
      </c>
      <c r="C1526" s="752">
        <v>10</v>
      </c>
      <c r="D1526" s="748" t="s">
        <v>1225</v>
      </c>
    </row>
    <row r="1527" spans="1:4" s="745" customFormat="1" ht="11.25" customHeight="1" x14ac:dyDescent="0.2">
      <c r="A1527" s="1111"/>
      <c r="B1527" s="753">
        <v>8657.7800000000007</v>
      </c>
      <c r="C1527" s="753">
        <v>8657.7780000000002</v>
      </c>
      <c r="D1527" s="749" t="s">
        <v>11</v>
      </c>
    </row>
    <row r="1528" spans="1:4" s="745" customFormat="1" ht="11.25" customHeight="1" x14ac:dyDescent="0.2">
      <c r="A1528" s="1109" t="s">
        <v>1542</v>
      </c>
      <c r="B1528" s="751">
        <v>50</v>
      </c>
      <c r="C1528" s="751">
        <v>50</v>
      </c>
      <c r="D1528" s="747" t="s">
        <v>1257</v>
      </c>
    </row>
    <row r="1529" spans="1:4" s="745" customFormat="1" ht="11.25" customHeight="1" x14ac:dyDescent="0.2">
      <c r="A1529" s="1110"/>
      <c r="B1529" s="752">
        <v>40029.040000000001</v>
      </c>
      <c r="C1529" s="752">
        <v>40029.035000000003</v>
      </c>
      <c r="D1529" s="748" t="s">
        <v>1007</v>
      </c>
    </row>
    <row r="1530" spans="1:4" s="745" customFormat="1" ht="11.25" customHeight="1" x14ac:dyDescent="0.2">
      <c r="A1530" s="1110"/>
      <c r="B1530" s="752">
        <v>10</v>
      </c>
      <c r="C1530" s="752">
        <v>10</v>
      </c>
      <c r="D1530" s="748" t="s">
        <v>1225</v>
      </c>
    </row>
    <row r="1531" spans="1:4" s="745" customFormat="1" ht="11.25" customHeight="1" x14ac:dyDescent="0.2">
      <c r="A1531" s="1110"/>
      <c r="B1531" s="752">
        <v>66</v>
      </c>
      <c r="C1531" s="752">
        <v>66</v>
      </c>
      <c r="D1531" s="748" t="s">
        <v>1226</v>
      </c>
    </row>
    <row r="1532" spans="1:4" s="745" customFormat="1" ht="11.25" customHeight="1" x14ac:dyDescent="0.2">
      <c r="A1532" s="1110"/>
      <c r="B1532" s="752">
        <v>170</v>
      </c>
      <c r="C1532" s="752">
        <v>170</v>
      </c>
      <c r="D1532" s="748" t="s">
        <v>856</v>
      </c>
    </row>
    <row r="1533" spans="1:4" s="745" customFormat="1" ht="11.25" customHeight="1" x14ac:dyDescent="0.2">
      <c r="A1533" s="1111"/>
      <c r="B1533" s="753">
        <v>40325.040000000001</v>
      </c>
      <c r="C1533" s="753">
        <v>40325.035000000003</v>
      </c>
      <c r="D1533" s="749" t="s">
        <v>11</v>
      </c>
    </row>
    <row r="1534" spans="1:4" s="745" customFormat="1" ht="11.25" customHeight="1" x14ac:dyDescent="0.2">
      <c r="A1534" s="1109" t="s">
        <v>1515</v>
      </c>
      <c r="B1534" s="751">
        <v>15047.19</v>
      </c>
      <c r="C1534" s="751">
        <v>15047.191000000001</v>
      </c>
      <c r="D1534" s="747" t="s">
        <v>1007</v>
      </c>
    </row>
    <row r="1535" spans="1:4" s="745" customFormat="1" ht="11.25" customHeight="1" x14ac:dyDescent="0.2">
      <c r="A1535" s="1110"/>
      <c r="B1535" s="752">
        <v>10</v>
      </c>
      <c r="C1535" s="752">
        <v>10</v>
      </c>
      <c r="D1535" s="748" t="s">
        <v>1225</v>
      </c>
    </row>
    <row r="1536" spans="1:4" s="745" customFormat="1" ht="11.25" customHeight="1" x14ac:dyDescent="0.2">
      <c r="A1536" s="1110"/>
      <c r="B1536" s="752">
        <v>62</v>
      </c>
      <c r="C1536" s="752">
        <v>62</v>
      </c>
      <c r="D1536" s="748" t="s">
        <v>1226</v>
      </c>
    </row>
    <row r="1537" spans="1:4" s="745" customFormat="1" ht="11.25" customHeight="1" x14ac:dyDescent="0.2">
      <c r="A1537" s="1111"/>
      <c r="B1537" s="753">
        <v>15119.19</v>
      </c>
      <c r="C1537" s="753">
        <v>15119.191000000001</v>
      </c>
      <c r="D1537" s="749" t="s">
        <v>11</v>
      </c>
    </row>
    <row r="1538" spans="1:4" s="745" customFormat="1" ht="11.25" customHeight="1" x14ac:dyDescent="0.2">
      <c r="A1538" s="1109" t="s">
        <v>1517</v>
      </c>
      <c r="B1538" s="751">
        <v>20</v>
      </c>
      <c r="C1538" s="751">
        <v>20</v>
      </c>
      <c r="D1538" s="747" t="s">
        <v>1257</v>
      </c>
    </row>
    <row r="1539" spans="1:4" s="745" customFormat="1" ht="11.25" customHeight="1" x14ac:dyDescent="0.2">
      <c r="A1539" s="1110"/>
      <c r="B1539" s="752">
        <v>7384.88</v>
      </c>
      <c r="C1539" s="752">
        <v>7384.884</v>
      </c>
      <c r="D1539" s="748" t="s">
        <v>1007</v>
      </c>
    </row>
    <row r="1540" spans="1:4" s="745" customFormat="1" ht="11.25" customHeight="1" x14ac:dyDescent="0.2">
      <c r="A1540" s="1110"/>
      <c r="B1540" s="752">
        <v>10</v>
      </c>
      <c r="C1540" s="752">
        <v>10</v>
      </c>
      <c r="D1540" s="748" t="s">
        <v>1225</v>
      </c>
    </row>
    <row r="1541" spans="1:4" s="745" customFormat="1" ht="11.25" customHeight="1" x14ac:dyDescent="0.2">
      <c r="A1541" s="1111"/>
      <c r="B1541" s="753">
        <v>7414.88</v>
      </c>
      <c r="C1541" s="753">
        <v>7414.884</v>
      </c>
      <c r="D1541" s="749" t="s">
        <v>11</v>
      </c>
    </row>
    <row r="1542" spans="1:4" s="745" customFormat="1" ht="11.25" customHeight="1" x14ac:dyDescent="0.2">
      <c r="A1542" s="1109" t="s">
        <v>1522</v>
      </c>
      <c r="B1542" s="751">
        <v>34365.17</v>
      </c>
      <c r="C1542" s="751">
        <v>34365.171000000002</v>
      </c>
      <c r="D1542" s="747" t="s">
        <v>1007</v>
      </c>
    </row>
    <row r="1543" spans="1:4" s="745" customFormat="1" ht="11.25" customHeight="1" x14ac:dyDescent="0.2">
      <c r="A1543" s="1110"/>
      <c r="B1543" s="752">
        <v>10</v>
      </c>
      <c r="C1543" s="752">
        <v>10</v>
      </c>
      <c r="D1543" s="748" t="s">
        <v>1225</v>
      </c>
    </row>
    <row r="1544" spans="1:4" s="745" customFormat="1" ht="11.25" customHeight="1" x14ac:dyDescent="0.2">
      <c r="A1544" s="1110"/>
      <c r="B1544" s="752">
        <v>359</v>
      </c>
      <c r="C1544" s="752">
        <v>359</v>
      </c>
      <c r="D1544" s="748" t="s">
        <v>1226</v>
      </c>
    </row>
    <row r="1545" spans="1:4" s="745" customFormat="1" ht="11.25" customHeight="1" x14ac:dyDescent="0.2">
      <c r="A1545" s="1110"/>
      <c r="B1545" s="752">
        <v>34734.17</v>
      </c>
      <c r="C1545" s="752">
        <v>34734.171000000002</v>
      </c>
      <c r="D1545" s="748" t="s">
        <v>11</v>
      </c>
    </row>
    <row r="1546" spans="1:4" s="745" customFormat="1" ht="11.25" customHeight="1" x14ac:dyDescent="0.2">
      <c r="A1546" s="1109" t="s">
        <v>1520</v>
      </c>
      <c r="B1546" s="751">
        <v>12204.52</v>
      </c>
      <c r="C1546" s="751">
        <v>12204.522000000001</v>
      </c>
      <c r="D1546" s="747" t="s">
        <v>1007</v>
      </c>
    </row>
    <row r="1547" spans="1:4" s="745" customFormat="1" ht="11.25" customHeight="1" x14ac:dyDescent="0.2">
      <c r="A1547" s="1110"/>
      <c r="B1547" s="752">
        <v>10</v>
      </c>
      <c r="C1547" s="752">
        <v>10</v>
      </c>
      <c r="D1547" s="748" t="s">
        <v>1225</v>
      </c>
    </row>
    <row r="1548" spans="1:4" s="745" customFormat="1" ht="11.25" customHeight="1" x14ac:dyDescent="0.2">
      <c r="A1548" s="1110"/>
      <c r="B1548" s="752">
        <v>58</v>
      </c>
      <c r="C1548" s="752">
        <v>58</v>
      </c>
      <c r="D1548" s="748" t="s">
        <v>1226</v>
      </c>
    </row>
    <row r="1549" spans="1:4" s="745" customFormat="1" ht="11.25" customHeight="1" x14ac:dyDescent="0.2">
      <c r="A1549" s="1111"/>
      <c r="B1549" s="753">
        <v>12272.52</v>
      </c>
      <c r="C1549" s="753">
        <v>12272.522000000001</v>
      </c>
      <c r="D1549" s="749" t="s">
        <v>11</v>
      </c>
    </row>
    <row r="1550" spans="1:4" s="745" customFormat="1" ht="11.25" customHeight="1" x14ac:dyDescent="0.2">
      <c r="A1550" s="1109" t="s">
        <v>1537</v>
      </c>
      <c r="B1550" s="751">
        <v>10918.6</v>
      </c>
      <c r="C1550" s="751">
        <v>10918.598</v>
      </c>
      <c r="D1550" s="747" t="s">
        <v>1007</v>
      </c>
    </row>
    <row r="1551" spans="1:4" s="745" customFormat="1" ht="11.25" customHeight="1" x14ac:dyDescent="0.2">
      <c r="A1551" s="1110"/>
      <c r="B1551" s="752">
        <v>10</v>
      </c>
      <c r="C1551" s="752">
        <v>10</v>
      </c>
      <c r="D1551" s="748" t="s">
        <v>1225</v>
      </c>
    </row>
    <row r="1552" spans="1:4" s="745" customFormat="1" ht="11.25" customHeight="1" x14ac:dyDescent="0.2">
      <c r="A1552" s="1110"/>
      <c r="B1552" s="752">
        <v>90</v>
      </c>
      <c r="C1552" s="752">
        <v>90</v>
      </c>
      <c r="D1552" s="748" t="s">
        <v>852</v>
      </c>
    </row>
    <row r="1553" spans="1:4" s="745" customFormat="1" ht="11.25" customHeight="1" x14ac:dyDescent="0.2">
      <c r="A1553" s="1111"/>
      <c r="B1553" s="753">
        <v>11018.6</v>
      </c>
      <c r="C1553" s="753">
        <v>11018.598</v>
      </c>
      <c r="D1553" s="749" t="s">
        <v>11</v>
      </c>
    </row>
    <row r="1554" spans="1:4" s="745" customFormat="1" ht="11.25" customHeight="1" x14ac:dyDescent="0.2">
      <c r="A1554" s="1109" t="s">
        <v>1530</v>
      </c>
      <c r="B1554" s="751">
        <v>50</v>
      </c>
      <c r="C1554" s="751">
        <v>50</v>
      </c>
      <c r="D1554" s="747" t="s">
        <v>1257</v>
      </c>
    </row>
    <row r="1555" spans="1:4" s="745" customFormat="1" ht="11.25" customHeight="1" x14ac:dyDescent="0.2">
      <c r="A1555" s="1110"/>
      <c r="B1555" s="752">
        <v>8721.33</v>
      </c>
      <c r="C1555" s="752">
        <v>8721.3320000000003</v>
      </c>
      <c r="D1555" s="748" t="s">
        <v>1007</v>
      </c>
    </row>
    <row r="1556" spans="1:4" s="745" customFormat="1" ht="11.25" customHeight="1" x14ac:dyDescent="0.2">
      <c r="A1556" s="1110"/>
      <c r="B1556" s="752">
        <v>10</v>
      </c>
      <c r="C1556" s="752">
        <v>10</v>
      </c>
      <c r="D1556" s="748" t="s">
        <v>1225</v>
      </c>
    </row>
    <row r="1557" spans="1:4" s="745" customFormat="1" ht="11.25" customHeight="1" x14ac:dyDescent="0.2">
      <c r="A1557" s="1110"/>
      <c r="B1557" s="752">
        <v>65</v>
      </c>
      <c r="C1557" s="752">
        <v>43</v>
      </c>
      <c r="D1557" s="748" t="s">
        <v>1226</v>
      </c>
    </row>
    <row r="1558" spans="1:4" s="745" customFormat="1" ht="11.25" customHeight="1" x14ac:dyDescent="0.2">
      <c r="A1558" s="1110"/>
      <c r="B1558" s="752">
        <v>14301.56</v>
      </c>
      <c r="C1558" s="752">
        <v>14301.545390000001</v>
      </c>
      <c r="D1558" s="748" t="s">
        <v>2457</v>
      </c>
    </row>
    <row r="1559" spans="1:4" s="745" customFormat="1" ht="11.25" customHeight="1" x14ac:dyDescent="0.2">
      <c r="A1559" s="1111"/>
      <c r="B1559" s="753">
        <v>23147.89</v>
      </c>
      <c r="C1559" s="753">
        <v>23125.877390000001</v>
      </c>
      <c r="D1559" s="749" t="s">
        <v>11</v>
      </c>
    </row>
    <row r="1560" spans="1:4" s="745" customFormat="1" ht="11.25" customHeight="1" x14ac:dyDescent="0.2">
      <c r="A1560" s="1109" t="s">
        <v>1550</v>
      </c>
      <c r="B1560" s="751">
        <v>50</v>
      </c>
      <c r="C1560" s="751">
        <v>50</v>
      </c>
      <c r="D1560" s="747" t="s">
        <v>1257</v>
      </c>
    </row>
    <row r="1561" spans="1:4" s="745" customFormat="1" ht="11.25" customHeight="1" x14ac:dyDescent="0.2">
      <c r="A1561" s="1110"/>
      <c r="B1561" s="752">
        <v>149.69999999999999</v>
      </c>
      <c r="C1561" s="752">
        <v>149.69999999999999</v>
      </c>
      <c r="D1561" s="748" t="s">
        <v>1235</v>
      </c>
    </row>
    <row r="1562" spans="1:4" s="745" customFormat="1" ht="11.25" customHeight="1" x14ac:dyDescent="0.2">
      <c r="A1562" s="1110"/>
      <c r="B1562" s="752">
        <v>8757.11</v>
      </c>
      <c r="C1562" s="752">
        <v>8757.1119999999992</v>
      </c>
      <c r="D1562" s="748" t="s">
        <v>1007</v>
      </c>
    </row>
    <row r="1563" spans="1:4" s="745" customFormat="1" ht="11.25" customHeight="1" x14ac:dyDescent="0.2">
      <c r="A1563" s="1110"/>
      <c r="B1563" s="752">
        <v>10</v>
      </c>
      <c r="C1563" s="752">
        <v>10</v>
      </c>
      <c r="D1563" s="748" t="s">
        <v>1225</v>
      </c>
    </row>
    <row r="1564" spans="1:4" s="745" customFormat="1" ht="11.25" customHeight="1" x14ac:dyDescent="0.2">
      <c r="A1564" s="1111"/>
      <c r="B1564" s="753">
        <v>8966.8100000000013</v>
      </c>
      <c r="C1564" s="753">
        <v>8966.8119999999999</v>
      </c>
      <c r="D1564" s="749" t="s">
        <v>11</v>
      </c>
    </row>
    <row r="1565" spans="1:4" s="745" customFormat="1" ht="11.25" customHeight="1" x14ac:dyDescent="0.2">
      <c r="A1565" s="1109" t="s">
        <v>1546</v>
      </c>
      <c r="B1565" s="751">
        <v>25369.27</v>
      </c>
      <c r="C1565" s="751">
        <v>25369.274000000001</v>
      </c>
      <c r="D1565" s="747" t="s">
        <v>1007</v>
      </c>
    </row>
    <row r="1566" spans="1:4" s="745" customFormat="1" ht="11.25" customHeight="1" x14ac:dyDescent="0.2">
      <c r="A1566" s="1110"/>
      <c r="B1566" s="752">
        <v>10</v>
      </c>
      <c r="C1566" s="752">
        <v>10</v>
      </c>
      <c r="D1566" s="748" t="s">
        <v>1225</v>
      </c>
    </row>
    <row r="1567" spans="1:4" s="745" customFormat="1" ht="11.25" customHeight="1" x14ac:dyDescent="0.2">
      <c r="A1567" s="1111"/>
      <c r="B1567" s="753">
        <v>25379.27</v>
      </c>
      <c r="C1567" s="753">
        <v>25379.274000000001</v>
      </c>
      <c r="D1567" s="749" t="s">
        <v>11</v>
      </c>
    </row>
    <row r="1568" spans="1:4" s="745" customFormat="1" ht="11.25" customHeight="1" x14ac:dyDescent="0.2">
      <c r="A1568" s="1109" t="s">
        <v>1543</v>
      </c>
      <c r="B1568" s="751">
        <v>30</v>
      </c>
      <c r="C1568" s="751">
        <v>30</v>
      </c>
      <c r="D1568" s="747" t="s">
        <v>1257</v>
      </c>
    </row>
    <row r="1569" spans="1:4" s="745" customFormat="1" ht="11.25" customHeight="1" x14ac:dyDescent="0.2">
      <c r="A1569" s="1110"/>
      <c r="B1569" s="752">
        <v>8064.41</v>
      </c>
      <c r="C1569" s="752">
        <v>8064.41</v>
      </c>
      <c r="D1569" s="748" t="s">
        <v>1007</v>
      </c>
    </row>
    <row r="1570" spans="1:4" s="745" customFormat="1" ht="11.25" customHeight="1" x14ac:dyDescent="0.2">
      <c r="A1570" s="1110"/>
      <c r="B1570" s="752">
        <v>10</v>
      </c>
      <c r="C1570" s="752">
        <v>10</v>
      </c>
      <c r="D1570" s="748" t="s">
        <v>1225</v>
      </c>
    </row>
    <row r="1571" spans="1:4" s="745" customFormat="1" ht="11.25" customHeight="1" x14ac:dyDescent="0.2">
      <c r="A1571" s="1110"/>
      <c r="B1571" s="752">
        <v>47</v>
      </c>
      <c r="C1571" s="752">
        <v>47</v>
      </c>
      <c r="D1571" s="748" t="s">
        <v>1226</v>
      </c>
    </row>
    <row r="1572" spans="1:4" s="745" customFormat="1" ht="11.25" customHeight="1" x14ac:dyDescent="0.2">
      <c r="A1572" s="1111"/>
      <c r="B1572" s="753">
        <v>8151.41</v>
      </c>
      <c r="C1572" s="753">
        <v>8151.41</v>
      </c>
      <c r="D1572" s="749" t="s">
        <v>11</v>
      </c>
    </row>
    <row r="1573" spans="1:4" s="365" customFormat="1" ht="23.25" customHeight="1" x14ac:dyDescent="0.2">
      <c r="A1573" s="359" t="s">
        <v>3666</v>
      </c>
      <c r="B1573" s="355">
        <v>6516952.1500000004</v>
      </c>
      <c r="C1573" s="355">
        <v>6446570.8128000004</v>
      </c>
      <c r="D1573" s="364"/>
    </row>
    <row r="1574" spans="1:4" s="346" customFormat="1" ht="24.75" customHeight="1" x14ac:dyDescent="0.15">
      <c r="A1574" s="889" t="s">
        <v>3667</v>
      </c>
      <c r="B1574" s="362"/>
      <c r="C1574" s="362"/>
      <c r="D1574" s="363"/>
    </row>
    <row r="1575" spans="1:4" s="745" customFormat="1" ht="11.25" customHeight="1" x14ac:dyDescent="0.2">
      <c r="A1575" s="1109" t="s">
        <v>1579</v>
      </c>
      <c r="B1575" s="751">
        <v>69873.14</v>
      </c>
      <c r="C1575" s="751">
        <v>68865.684299999994</v>
      </c>
      <c r="D1575" s="747" t="s">
        <v>4468</v>
      </c>
    </row>
    <row r="1576" spans="1:4" s="745" customFormat="1" ht="11.25" customHeight="1" x14ac:dyDescent="0.2">
      <c r="A1576" s="1110"/>
      <c r="B1576" s="752">
        <v>571.12</v>
      </c>
      <c r="C1576" s="752">
        <v>571.11394999999993</v>
      </c>
      <c r="D1576" s="748" t="s">
        <v>4591</v>
      </c>
    </row>
    <row r="1577" spans="1:4" s="745" customFormat="1" ht="11.25" customHeight="1" x14ac:dyDescent="0.2">
      <c r="A1577" s="1110"/>
      <c r="B1577" s="752">
        <v>230</v>
      </c>
      <c r="C1577" s="752">
        <v>221.48</v>
      </c>
      <c r="D1577" s="748" t="s">
        <v>895</v>
      </c>
    </row>
    <row r="1578" spans="1:4" s="745" customFormat="1" ht="11.25" customHeight="1" x14ac:dyDescent="0.2">
      <c r="A1578" s="1110"/>
      <c r="B1578" s="752">
        <v>936</v>
      </c>
      <c r="C1578" s="752">
        <v>6.6047900000000004</v>
      </c>
      <c r="D1578" s="748" t="s">
        <v>4238</v>
      </c>
    </row>
    <row r="1579" spans="1:4" s="745" customFormat="1" ht="11.25" customHeight="1" x14ac:dyDescent="0.2">
      <c r="A1579" s="1110"/>
      <c r="B1579" s="752">
        <v>25000</v>
      </c>
      <c r="C1579" s="752">
        <v>25000</v>
      </c>
      <c r="D1579" s="748" t="s">
        <v>4592</v>
      </c>
    </row>
    <row r="1580" spans="1:4" s="745" customFormat="1" ht="11.25" customHeight="1" x14ac:dyDescent="0.2">
      <c r="A1580" s="1110"/>
      <c r="B1580" s="752">
        <v>1150.0999999999999</v>
      </c>
      <c r="C1580" s="752">
        <v>1135.5245</v>
      </c>
      <c r="D1580" s="748" t="s">
        <v>1315</v>
      </c>
    </row>
    <row r="1581" spans="1:4" s="745" customFormat="1" ht="11.25" customHeight="1" x14ac:dyDescent="0.2">
      <c r="A1581" s="1110"/>
      <c r="B1581" s="752">
        <v>5141</v>
      </c>
      <c r="C1581" s="752">
        <v>4518.1805700000004</v>
      </c>
      <c r="D1581" s="748" t="s">
        <v>1314</v>
      </c>
    </row>
    <row r="1582" spans="1:4" s="745" customFormat="1" ht="11.25" customHeight="1" x14ac:dyDescent="0.2">
      <c r="A1582" s="1110"/>
      <c r="B1582" s="752">
        <v>110</v>
      </c>
      <c r="C1582" s="752">
        <v>110</v>
      </c>
      <c r="D1582" s="748" t="s">
        <v>4183</v>
      </c>
    </row>
    <row r="1583" spans="1:4" s="745" customFormat="1" ht="11.25" customHeight="1" x14ac:dyDescent="0.2">
      <c r="A1583" s="1110"/>
      <c r="B1583" s="752">
        <v>100</v>
      </c>
      <c r="C1583" s="752">
        <v>100</v>
      </c>
      <c r="D1583" s="748" t="s">
        <v>3785</v>
      </c>
    </row>
    <row r="1584" spans="1:4" s="745" customFormat="1" ht="11.25" customHeight="1" x14ac:dyDescent="0.2">
      <c r="A1584" s="1110"/>
      <c r="B1584" s="752">
        <v>110</v>
      </c>
      <c r="C1584" s="752">
        <v>108.9</v>
      </c>
      <c r="D1584" s="748" t="s">
        <v>1299</v>
      </c>
    </row>
    <row r="1585" spans="1:4" s="745" customFormat="1" ht="11.25" customHeight="1" x14ac:dyDescent="0.2">
      <c r="A1585" s="1110"/>
      <c r="B1585" s="752">
        <v>3890</v>
      </c>
      <c r="C1585" s="752">
        <v>3890</v>
      </c>
      <c r="D1585" s="748" t="s">
        <v>899</v>
      </c>
    </row>
    <row r="1586" spans="1:4" s="745" customFormat="1" ht="11.25" customHeight="1" x14ac:dyDescent="0.2">
      <c r="A1586" s="1110"/>
      <c r="B1586" s="752">
        <v>1100</v>
      </c>
      <c r="C1586" s="752">
        <v>1100</v>
      </c>
      <c r="D1586" s="748" t="s">
        <v>3786</v>
      </c>
    </row>
    <row r="1587" spans="1:4" s="745" customFormat="1" ht="11.25" customHeight="1" x14ac:dyDescent="0.2">
      <c r="A1587" s="1110"/>
      <c r="B1587" s="752">
        <v>45000</v>
      </c>
      <c r="C1587" s="752">
        <v>45000</v>
      </c>
      <c r="D1587" s="748" t="s">
        <v>1285</v>
      </c>
    </row>
    <row r="1588" spans="1:4" s="745" customFormat="1" ht="11.25" customHeight="1" x14ac:dyDescent="0.2">
      <c r="A1588" s="1110"/>
      <c r="B1588" s="752">
        <v>10500</v>
      </c>
      <c r="C1588" s="752">
        <v>10500</v>
      </c>
      <c r="D1588" s="748" t="s">
        <v>1286</v>
      </c>
    </row>
    <row r="1589" spans="1:4" s="745" customFormat="1" ht="11.25" customHeight="1" x14ac:dyDescent="0.2">
      <c r="A1589" s="1110"/>
      <c r="B1589" s="752">
        <v>2400</v>
      </c>
      <c r="C1589" s="752">
        <v>2400</v>
      </c>
      <c r="D1589" s="748" t="s">
        <v>4593</v>
      </c>
    </row>
    <row r="1590" spans="1:4" s="745" customFormat="1" ht="11.25" customHeight="1" x14ac:dyDescent="0.2">
      <c r="A1590" s="1110"/>
      <c r="B1590" s="752">
        <v>520</v>
      </c>
      <c r="C1590" s="752">
        <v>519.91876999999999</v>
      </c>
      <c r="D1590" s="748" t="s">
        <v>4594</v>
      </c>
    </row>
    <row r="1591" spans="1:4" s="745" customFormat="1" ht="11.25" customHeight="1" x14ac:dyDescent="0.2">
      <c r="A1591" s="1110"/>
      <c r="B1591" s="752">
        <v>13561</v>
      </c>
      <c r="C1591" s="752">
        <v>13561</v>
      </c>
      <c r="D1591" s="748" t="s">
        <v>4595</v>
      </c>
    </row>
    <row r="1592" spans="1:4" s="745" customFormat="1" ht="11.25" customHeight="1" x14ac:dyDescent="0.2">
      <c r="A1592" s="1110"/>
      <c r="B1592" s="752">
        <v>3653.23</v>
      </c>
      <c r="C1592" s="752">
        <v>3653.2289999999998</v>
      </c>
      <c r="D1592" s="748" t="s">
        <v>2485</v>
      </c>
    </row>
    <row r="1593" spans="1:4" s="745" customFormat="1" ht="11.25" customHeight="1" x14ac:dyDescent="0.2">
      <c r="A1593" s="1110"/>
      <c r="B1593" s="752">
        <v>436.43</v>
      </c>
      <c r="C1593" s="752">
        <v>436.43</v>
      </c>
      <c r="D1593" s="748" t="s">
        <v>2486</v>
      </c>
    </row>
    <row r="1594" spans="1:4" s="745" customFormat="1" ht="11.25" customHeight="1" x14ac:dyDescent="0.2">
      <c r="A1594" s="1110"/>
      <c r="B1594" s="752">
        <v>1390</v>
      </c>
      <c r="C1594" s="752">
        <v>1390</v>
      </c>
      <c r="D1594" s="748" t="s">
        <v>1022</v>
      </c>
    </row>
    <row r="1595" spans="1:4" s="745" customFormat="1" ht="11.25" customHeight="1" x14ac:dyDescent="0.2">
      <c r="A1595" s="1110"/>
      <c r="B1595" s="752">
        <v>198</v>
      </c>
      <c r="C1595" s="752">
        <v>198</v>
      </c>
      <c r="D1595" s="748" t="s">
        <v>1288</v>
      </c>
    </row>
    <row r="1596" spans="1:4" s="745" customFormat="1" ht="11.25" customHeight="1" x14ac:dyDescent="0.2">
      <c r="A1596" s="1110"/>
      <c r="B1596" s="752">
        <v>1000</v>
      </c>
      <c r="C1596" s="752">
        <v>1000</v>
      </c>
      <c r="D1596" s="748" t="s">
        <v>1290</v>
      </c>
    </row>
    <row r="1597" spans="1:4" s="745" customFormat="1" ht="11.25" customHeight="1" x14ac:dyDescent="0.2">
      <c r="A1597" s="1110"/>
      <c r="B1597" s="752">
        <v>181.5</v>
      </c>
      <c r="C1597" s="752">
        <v>117.6</v>
      </c>
      <c r="D1597" s="748" t="s">
        <v>4467</v>
      </c>
    </row>
    <row r="1598" spans="1:4" s="745" customFormat="1" ht="11.25" customHeight="1" x14ac:dyDescent="0.2">
      <c r="A1598" s="1111"/>
      <c r="B1598" s="753">
        <v>187051.51999999999</v>
      </c>
      <c r="C1598" s="753">
        <v>184403.66587999999</v>
      </c>
      <c r="D1598" s="749" t="s">
        <v>11</v>
      </c>
    </row>
    <row r="1599" spans="1:4" s="745" customFormat="1" ht="11.25" customHeight="1" x14ac:dyDescent="0.2">
      <c r="A1599" s="1109" t="s">
        <v>1578</v>
      </c>
      <c r="B1599" s="751">
        <v>75967.06</v>
      </c>
      <c r="C1599" s="751">
        <v>75688.710000000006</v>
      </c>
      <c r="D1599" s="747" t="s">
        <v>4468</v>
      </c>
    </row>
    <row r="1600" spans="1:4" s="745" customFormat="1" ht="11.25" customHeight="1" x14ac:dyDescent="0.2">
      <c r="A1600" s="1110"/>
      <c r="B1600" s="752">
        <v>9196</v>
      </c>
      <c r="C1600" s="752">
        <v>9196</v>
      </c>
      <c r="D1600" s="748" t="s">
        <v>1190</v>
      </c>
    </row>
    <row r="1601" spans="1:4" s="745" customFormat="1" ht="11.25" customHeight="1" x14ac:dyDescent="0.2">
      <c r="A1601" s="1110"/>
      <c r="B1601" s="752">
        <v>230</v>
      </c>
      <c r="C1601" s="752">
        <v>0</v>
      </c>
      <c r="D1601" s="748" t="s">
        <v>895</v>
      </c>
    </row>
    <row r="1602" spans="1:4" s="745" customFormat="1" ht="11.25" customHeight="1" x14ac:dyDescent="0.2">
      <c r="A1602" s="1110"/>
      <c r="B1602" s="752">
        <v>1098</v>
      </c>
      <c r="C1602" s="752">
        <v>0</v>
      </c>
      <c r="D1602" s="748" t="s">
        <v>4238</v>
      </c>
    </row>
    <row r="1603" spans="1:4" s="745" customFormat="1" ht="11.25" customHeight="1" x14ac:dyDescent="0.2">
      <c r="A1603" s="1110"/>
      <c r="B1603" s="752">
        <v>2241</v>
      </c>
      <c r="C1603" s="752">
        <v>0</v>
      </c>
      <c r="D1603" s="748" t="s">
        <v>1315</v>
      </c>
    </row>
    <row r="1604" spans="1:4" s="745" customFormat="1" ht="11.25" customHeight="1" x14ac:dyDescent="0.2">
      <c r="A1604" s="1110"/>
      <c r="B1604" s="752">
        <v>66902.820000000007</v>
      </c>
      <c r="C1604" s="752">
        <v>66902.799159999995</v>
      </c>
      <c r="D1604" s="748" t="s">
        <v>1313</v>
      </c>
    </row>
    <row r="1605" spans="1:4" s="745" customFormat="1" ht="11.25" customHeight="1" x14ac:dyDescent="0.2">
      <c r="A1605" s="1110"/>
      <c r="B1605" s="752">
        <v>100</v>
      </c>
      <c r="C1605" s="752">
        <v>100</v>
      </c>
      <c r="D1605" s="748" t="s">
        <v>3785</v>
      </c>
    </row>
    <row r="1606" spans="1:4" s="745" customFormat="1" ht="11.25" customHeight="1" x14ac:dyDescent="0.2">
      <c r="A1606" s="1110"/>
      <c r="B1606" s="752">
        <v>2891.39</v>
      </c>
      <c r="C1606" s="752">
        <v>2891.3853799999997</v>
      </c>
      <c r="D1606" s="748" t="s">
        <v>2487</v>
      </c>
    </row>
    <row r="1607" spans="1:4" s="745" customFormat="1" ht="11.25" customHeight="1" x14ac:dyDescent="0.2">
      <c r="A1607" s="1110"/>
      <c r="B1607" s="752">
        <v>110</v>
      </c>
      <c r="C1607" s="752">
        <v>106.443</v>
      </c>
      <c r="D1607" s="748" t="s">
        <v>1299</v>
      </c>
    </row>
    <row r="1608" spans="1:4" s="745" customFormat="1" ht="11.25" customHeight="1" x14ac:dyDescent="0.2">
      <c r="A1608" s="1110"/>
      <c r="B1608" s="752">
        <v>13100.43</v>
      </c>
      <c r="C1608" s="752">
        <v>3100.2672499999999</v>
      </c>
      <c r="D1608" s="748" t="s">
        <v>899</v>
      </c>
    </row>
    <row r="1609" spans="1:4" s="745" customFormat="1" ht="11.25" customHeight="1" x14ac:dyDescent="0.2">
      <c r="A1609" s="1110"/>
      <c r="B1609" s="752">
        <v>810.7</v>
      </c>
      <c r="C1609" s="752">
        <v>810.7</v>
      </c>
      <c r="D1609" s="748" t="s">
        <v>3786</v>
      </c>
    </row>
    <row r="1610" spans="1:4" s="745" customFormat="1" ht="11.25" customHeight="1" x14ac:dyDescent="0.2">
      <c r="A1610" s="1110"/>
      <c r="B1610" s="752">
        <v>20000</v>
      </c>
      <c r="C1610" s="752">
        <v>20000</v>
      </c>
      <c r="D1610" s="748" t="s">
        <v>1285</v>
      </c>
    </row>
    <row r="1611" spans="1:4" s="745" customFormat="1" ht="11.25" customHeight="1" x14ac:dyDescent="0.2">
      <c r="A1611" s="1110"/>
      <c r="B1611" s="752">
        <v>10500</v>
      </c>
      <c r="C1611" s="752">
        <v>10500</v>
      </c>
      <c r="D1611" s="748" t="s">
        <v>1286</v>
      </c>
    </row>
    <row r="1612" spans="1:4" s="745" customFormat="1" ht="11.25" customHeight="1" x14ac:dyDescent="0.2">
      <c r="A1612" s="1110"/>
      <c r="B1612" s="752">
        <v>2000</v>
      </c>
      <c r="C1612" s="752">
        <v>2000</v>
      </c>
      <c r="D1612" s="748" t="s">
        <v>4596</v>
      </c>
    </row>
    <row r="1613" spans="1:4" s="745" customFormat="1" ht="11.25" customHeight="1" x14ac:dyDescent="0.2">
      <c r="A1613" s="1110"/>
      <c r="B1613" s="752">
        <v>2000</v>
      </c>
      <c r="C1613" s="752">
        <v>2000</v>
      </c>
      <c r="D1613" s="748" t="s">
        <v>4597</v>
      </c>
    </row>
    <row r="1614" spans="1:4" s="745" customFormat="1" ht="11.25" customHeight="1" x14ac:dyDescent="0.2">
      <c r="A1614" s="1110"/>
      <c r="B1614" s="752">
        <v>1912.4</v>
      </c>
      <c r="C1614" s="752">
        <v>1912.396</v>
      </c>
      <c r="D1614" s="748" t="s">
        <v>2488</v>
      </c>
    </row>
    <row r="1615" spans="1:4" s="745" customFormat="1" ht="11.25" customHeight="1" x14ac:dyDescent="0.2">
      <c r="A1615" s="1110"/>
      <c r="B1615" s="752">
        <v>5886.26</v>
      </c>
      <c r="C1615" s="752">
        <v>5886.26</v>
      </c>
      <c r="D1615" s="748" t="s">
        <v>2489</v>
      </c>
    </row>
    <row r="1616" spans="1:4" s="745" customFormat="1" ht="11.25" customHeight="1" x14ac:dyDescent="0.2">
      <c r="A1616" s="1110"/>
      <c r="B1616" s="752">
        <v>1625.01</v>
      </c>
      <c r="C1616" s="752">
        <v>1612.5720000000001</v>
      </c>
      <c r="D1616" s="748" t="s">
        <v>4459</v>
      </c>
    </row>
    <row r="1617" spans="1:4" s="745" customFormat="1" ht="11.25" customHeight="1" x14ac:dyDescent="0.2">
      <c r="A1617" s="1110"/>
      <c r="B1617" s="752">
        <v>440.73</v>
      </c>
      <c r="C1617" s="752">
        <v>355.52</v>
      </c>
      <c r="D1617" s="748" t="s">
        <v>2486</v>
      </c>
    </row>
    <row r="1618" spans="1:4" s="745" customFormat="1" ht="11.25" customHeight="1" x14ac:dyDescent="0.2">
      <c r="A1618" s="1110"/>
      <c r="B1618" s="752">
        <v>180</v>
      </c>
      <c r="C1618" s="752">
        <v>180</v>
      </c>
      <c r="D1618" s="748" t="s">
        <v>1288</v>
      </c>
    </row>
    <row r="1619" spans="1:4" s="745" customFormat="1" ht="11.25" customHeight="1" x14ac:dyDescent="0.2">
      <c r="A1619" s="1110"/>
      <c r="B1619" s="752">
        <v>6000</v>
      </c>
      <c r="C1619" s="752">
        <v>6000</v>
      </c>
      <c r="D1619" s="748" t="s">
        <v>4598</v>
      </c>
    </row>
    <row r="1620" spans="1:4" s="745" customFormat="1" ht="11.25" customHeight="1" x14ac:dyDescent="0.2">
      <c r="A1620" s="1110"/>
      <c r="B1620" s="752">
        <v>240</v>
      </c>
      <c r="C1620" s="752">
        <v>232.32</v>
      </c>
      <c r="D1620" s="748" t="s">
        <v>4599</v>
      </c>
    </row>
    <row r="1621" spans="1:4" s="745" customFormat="1" ht="11.25" customHeight="1" x14ac:dyDescent="0.2">
      <c r="A1621" s="1110"/>
      <c r="B1621" s="752">
        <v>600.07000000000005</v>
      </c>
      <c r="C1621" s="752">
        <v>600.06804</v>
      </c>
      <c r="D1621" s="748" t="s">
        <v>4600</v>
      </c>
    </row>
    <row r="1622" spans="1:4" s="745" customFormat="1" ht="11.25" customHeight="1" x14ac:dyDescent="0.2">
      <c r="A1622" s="1110"/>
      <c r="B1622" s="752">
        <v>380</v>
      </c>
      <c r="C1622" s="752">
        <v>0</v>
      </c>
      <c r="D1622" s="748" t="s">
        <v>4601</v>
      </c>
    </row>
    <row r="1623" spans="1:4" s="745" customFormat="1" ht="11.25" customHeight="1" x14ac:dyDescent="0.2">
      <c r="A1623" s="1110"/>
      <c r="B1623" s="752">
        <v>30600</v>
      </c>
      <c r="C1623" s="752">
        <v>8358.3647700000001</v>
      </c>
      <c r="D1623" s="748" t="s">
        <v>4602</v>
      </c>
    </row>
    <row r="1624" spans="1:4" s="745" customFormat="1" ht="11.25" customHeight="1" x14ac:dyDescent="0.2">
      <c r="A1624" s="1110"/>
      <c r="B1624" s="752">
        <v>508.2</v>
      </c>
      <c r="C1624" s="752">
        <v>0</v>
      </c>
      <c r="D1624" s="748" t="s">
        <v>4603</v>
      </c>
    </row>
    <row r="1625" spans="1:4" s="745" customFormat="1" ht="11.25" customHeight="1" x14ac:dyDescent="0.2">
      <c r="A1625" s="1110"/>
      <c r="B1625" s="752">
        <v>1000</v>
      </c>
      <c r="C1625" s="752">
        <v>1000</v>
      </c>
      <c r="D1625" s="748" t="s">
        <v>1290</v>
      </c>
    </row>
    <row r="1626" spans="1:4" s="745" customFormat="1" ht="11.25" customHeight="1" x14ac:dyDescent="0.2">
      <c r="A1626" s="1111"/>
      <c r="B1626" s="753">
        <v>256520.07000000007</v>
      </c>
      <c r="C1626" s="753">
        <v>219433.80559999999</v>
      </c>
      <c r="D1626" s="749" t="s">
        <v>11</v>
      </c>
    </row>
    <row r="1627" spans="1:4" s="745" customFormat="1" ht="11.25" customHeight="1" x14ac:dyDescent="0.2">
      <c r="A1627" s="1109" t="s">
        <v>1576</v>
      </c>
      <c r="B1627" s="751">
        <v>63908.27</v>
      </c>
      <c r="C1627" s="751">
        <v>60848.939409999999</v>
      </c>
      <c r="D1627" s="747" t="s">
        <v>4468</v>
      </c>
    </row>
    <row r="1628" spans="1:4" s="745" customFormat="1" ht="11.25" customHeight="1" x14ac:dyDescent="0.2">
      <c r="A1628" s="1110"/>
      <c r="B1628" s="752">
        <v>3975</v>
      </c>
      <c r="C1628" s="752">
        <v>3975</v>
      </c>
      <c r="D1628" s="748" t="s">
        <v>1190</v>
      </c>
    </row>
    <row r="1629" spans="1:4" s="745" customFormat="1" ht="11.25" customHeight="1" x14ac:dyDescent="0.2">
      <c r="A1629" s="1110"/>
      <c r="B1629" s="752">
        <v>1481.33</v>
      </c>
      <c r="C1629" s="752">
        <v>884.43</v>
      </c>
      <c r="D1629" s="748" t="s">
        <v>895</v>
      </c>
    </row>
    <row r="1630" spans="1:4" s="745" customFormat="1" ht="11.25" customHeight="1" x14ac:dyDescent="0.2">
      <c r="A1630" s="1110"/>
      <c r="B1630" s="752">
        <v>532.4</v>
      </c>
      <c r="C1630" s="752">
        <v>0</v>
      </c>
      <c r="D1630" s="748" t="s">
        <v>4604</v>
      </c>
    </row>
    <row r="1631" spans="1:4" s="745" customFormat="1" ht="11.25" customHeight="1" x14ac:dyDescent="0.2">
      <c r="A1631" s="1110"/>
      <c r="B1631" s="752">
        <v>1049</v>
      </c>
      <c r="C1631" s="752">
        <v>632.38947999999993</v>
      </c>
      <c r="D1631" s="748" t="s">
        <v>4238</v>
      </c>
    </row>
    <row r="1632" spans="1:4" s="745" customFormat="1" ht="11.25" customHeight="1" x14ac:dyDescent="0.2">
      <c r="A1632" s="1110"/>
      <c r="B1632" s="752">
        <v>24357.599999999999</v>
      </c>
      <c r="C1632" s="752">
        <v>24357.578299999994</v>
      </c>
      <c r="D1632" s="748" t="s">
        <v>1315</v>
      </c>
    </row>
    <row r="1633" spans="1:4" s="745" customFormat="1" ht="11.25" customHeight="1" x14ac:dyDescent="0.2">
      <c r="A1633" s="1110"/>
      <c r="B1633" s="752">
        <v>789.26</v>
      </c>
      <c r="C1633" s="752">
        <v>789.25369999999998</v>
      </c>
      <c r="D1633" s="748" t="s">
        <v>4183</v>
      </c>
    </row>
    <row r="1634" spans="1:4" s="745" customFormat="1" ht="11.25" customHeight="1" x14ac:dyDescent="0.2">
      <c r="A1634" s="1110"/>
      <c r="B1634" s="752">
        <v>2800</v>
      </c>
      <c r="C1634" s="752">
        <v>2682.6861099999996</v>
      </c>
      <c r="D1634" s="748" t="s">
        <v>4605</v>
      </c>
    </row>
    <row r="1635" spans="1:4" s="745" customFormat="1" ht="11.25" customHeight="1" x14ac:dyDescent="0.2">
      <c r="A1635" s="1110"/>
      <c r="B1635" s="752">
        <v>1200</v>
      </c>
      <c r="C1635" s="752">
        <v>0</v>
      </c>
      <c r="D1635" s="748" t="s">
        <v>2504</v>
      </c>
    </row>
    <row r="1636" spans="1:4" s="745" customFormat="1" ht="11.25" customHeight="1" x14ac:dyDescent="0.2">
      <c r="A1636" s="1110"/>
      <c r="B1636" s="752">
        <v>1890.24</v>
      </c>
      <c r="C1636" s="752">
        <v>1890.2374</v>
      </c>
      <c r="D1636" s="748" t="s">
        <v>3785</v>
      </c>
    </row>
    <row r="1637" spans="1:4" s="745" customFormat="1" ht="11.25" customHeight="1" x14ac:dyDescent="0.2">
      <c r="A1637" s="1110"/>
      <c r="B1637" s="752">
        <v>110</v>
      </c>
      <c r="C1637" s="752">
        <v>108.9</v>
      </c>
      <c r="D1637" s="748" t="s">
        <v>1299</v>
      </c>
    </row>
    <row r="1638" spans="1:4" s="745" customFormat="1" ht="11.25" customHeight="1" x14ac:dyDescent="0.2">
      <c r="A1638" s="1110"/>
      <c r="B1638" s="752">
        <v>10931.24</v>
      </c>
      <c r="C1638" s="752">
        <v>10496.616410000001</v>
      </c>
      <c r="D1638" s="748" t="s">
        <v>899</v>
      </c>
    </row>
    <row r="1639" spans="1:4" s="745" customFormat="1" ht="11.25" customHeight="1" x14ac:dyDescent="0.2">
      <c r="A1639" s="1110"/>
      <c r="B1639" s="752">
        <v>55000</v>
      </c>
      <c r="C1639" s="752">
        <v>55000</v>
      </c>
      <c r="D1639" s="748" t="s">
        <v>1285</v>
      </c>
    </row>
    <row r="1640" spans="1:4" s="745" customFormat="1" ht="11.25" customHeight="1" x14ac:dyDescent="0.2">
      <c r="A1640" s="1110"/>
      <c r="B1640" s="752">
        <v>10500</v>
      </c>
      <c r="C1640" s="752">
        <v>10500</v>
      </c>
      <c r="D1640" s="748" t="s">
        <v>1286</v>
      </c>
    </row>
    <row r="1641" spans="1:4" s="745" customFormat="1" ht="11.25" customHeight="1" x14ac:dyDescent="0.2">
      <c r="A1641" s="1110"/>
      <c r="B1641" s="752">
        <v>3630.19</v>
      </c>
      <c r="C1641" s="752">
        <v>1303.1704999999999</v>
      </c>
      <c r="D1641" s="748" t="s">
        <v>2490</v>
      </c>
    </row>
    <row r="1642" spans="1:4" s="745" customFormat="1" ht="11.25" customHeight="1" x14ac:dyDescent="0.2">
      <c r="A1642" s="1110"/>
      <c r="B1642" s="752">
        <v>685.81</v>
      </c>
      <c r="C1642" s="752">
        <v>329.78687000000002</v>
      </c>
      <c r="D1642" s="748" t="s">
        <v>4606</v>
      </c>
    </row>
    <row r="1643" spans="1:4" s="745" customFormat="1" ht="11.25" customHeight="1" x14ac:dyDescent="0.2">
      <c r="A1643" s="1110"/>
      <c r="B1643" s="752">
        <v>1200</v>
      </c>
      <c r="C1643" s="752">
        <v>523.80219999999997</v>
      </c>
      <c r="D1643" s="748" t="s">
        <v>888</v>
      </c>
    </row>
    <row r="1644" spans="1:4" s="745" customFormat="1" ht="11.25" customHeight="1" x14ac:dyDescent="0.2">
      <c r="A1644" s="1110"/>
      <c r="B1644" s="752">
        <v>336.02</v>
      </c>
      <c r="C1644" s="752">
        <v>336.01194000000004</v>
      </c>
      <c r="D1644" s="748" t="s">
        <v>4459</v>
      </c>
    </row>
    <row r="1645" spans="1:4" s="745" customFormat="1" ht="11.25" customHeight="1" x14ac:dyDescent="0.2">
      <c r="A1645" s="1110"/>
      <c r="B1645" s="752">
        <v>470.82</v>
      </c>
      <c r="C1645" s="752">
        <v>415.97299999999996</v>
      </c>
      <c r="D1645" s="748" t="s">
        <v>2486</v>
      </c>
    </row>
    <row r="1646" spans="1:4" s="745" customFormat="1" ht="11.25" customHeight="1" x14ac:dyDescent="0.2">
      <c r="A1646" s="1110"/>
      <c r="B1646" s="752">
        <v>635.46</v>
      </c>
      <c r="C1646" s="752">
        <v>635.44575999999995</v>
      </c>
      <c r="D1646" s="748" t="s">
        <v>4244</v>
      </c>
    </row>
    <row r="1647" spans="1:4" s="745" customFormat="1" ht="11.25" customHeight="1" x14ac:dyDescent="0.2">
      <c r="A1647" s="1110"/>
      <c r="B1647" s="752">
        <v>120</v>
      </c>
      <c r="C1647" s="752">
        <v>120</v>
      </c>
      <c r="D1647" s="748" t="s">
        <v>1022</v>
      </c>
    </row>
    <row r="1648" spans="1:4" s="745" customFormat="1" ht="11.25" customHeight="1" x14ac:dyDescent="0.2">
      <c r="A1648" s="1110"/>
      <c r="B1648" s="752">
        <v>160</v>
      </c>
      <c r="C1648" s="752">
        <v>160</v>
      </c>
      <c r="D1648" s="748" t="s">
        <v>1288</v>
      </c>
    </row>
    <row r="1649" spans="1:4" s="745" customFormat="1" ht="11.25" customHeight="1" x14ac:dyDescent="0.2">
      <c r="A1649" s="1110"/>
      <c r="B1649" s="752">
        <v>250</v>
      </c>
      <c r="C1649" s="752">
        <v>250</v>
      </c>
      <c r="D1649" s="748" t="s">
        <v>1291</v>
      </c>
    </row>
    <row r="1650" spans="1:4" s="745" customFormat="1" ht="11.25" customHeight="1" x14ac:dyDescent="0.2">
      <c r="A1650" s="1110"/>
      <c r="B1650" s="752">
        <v>400</v>
      </c>
      <c r="C1650" s="752">
        <v>0</v>
      </c>
      <c r="D1650" s="748" t="s">
        <v>4607</v>
      </c>
    </row>
    <row r="1651" spans="1:4" s="745" customFormat="1" ht="11.25" customHeight="1" x14ac:dyDescent="0.2">
      <c r="A1651" s="1110"/>
      <c r="B1651" s="752">
        <v>2568.58</v>
      </c>
      <c r="C1651" s="752">
        <v>2568.5564599999998</v>
      </c>
      <c r="D1651" s="748" t="s">
        <v>2491</v>
      </c>
    </row>
    <row r="1652" spans="1:4" s="745" customFormat="1" ht="11.25" customHeight="1" x14ac:dyDescent="0.2">
      <c r="A1652" s="1110"/>
      <c r="B1652" s="752">
        <v>120</v>
      </c>
      <c r="C1652" s="752">
        <v>111.97945</v>
      </c>
      <c r="D1652" s="748" t="s">
        <v>4188</v>
      </c>
    </row>
    <row r="1653" spans="1:4" s="745" customFormat="1" ht="11.25" customHeight="1" x14ac:dyDescent="0.2">
      <c r="A1653" s="1110"/>
      <c r="B1653" s="752">
        <v>2000</v>
      </c>
      <c r="C1653" s="752">
        <v>0</v>
      </c>
      <c r="D1653" s="748" t="s">
        <v>4608</v>
      </c>
    </row>
    <row r="1654" spans="1:4" s="745" customFormat="1" ht="11.25" customHeight="1" x14ac:dyDescent="0.2">
      <c r="A1654" s="1110"/>
      <c r="B1654" s="752">
        <v>190</v>
      </c>
      <c r="C1654" s="752">
        <v>190</v>
      </c>
      <c r="D1654" s="748" t="s">
        <v>891</v>
      </c>
    </row>
    <row r="1655" spans="1:4" s="745" customFormat="1" ht="11.25" customHeight="1" x14ac:dyDescent="0.2">
      <c r="A1655" s="1110"/>
      <c r="B1655" s="752">
        <v>1000</v>
      </c>
      <c r="C1655" s="752">
        <v>1000</v>
      </c>
      <c r="D1655" s="748" t="s">
        <v>1290</v>
      </c>
    </row>
    <row r="1656" spans="1:4" s="745" customFormat="1" ht="11.25" customHeight="1" x14ac:dyDescent="0.2">
      <c r="A1656" s="1110"/>
      <c r="B1656" s="752">
        <v>4900</v>
      </c>
      <c r="C1656" s="752">
        <v>4900</v>
      </c>
      <c r="D1656" s="748" t="s">
        <v>4609</v>
      </c>
    </row>
    <row r="1657" spans="1:4" s="745" customFormat="1" ht="11.25" customHeight="1" x14ac:dyDescent="0.2">
      <c r="A1657" s="1111"/>
      <c r="B1657" s="753">
        <v>197191.21999999994</v>
      </c>
      <c r="C1657" s="753">
        <v>185010.75698999999</v>
      </c>
      <c r="D1657" s="749" t="s">
        <v>11</v>
      </c>
    </row>
    <row r="1658" spans="1:4" s="745" customFormat="1" ht="11.25" customHeight="1" x14ac:dyDescent="0.2">
      <c r="A1658" s="1109" t="s">
        <v>1575</v>
      </c>
      <c r="B1658" s="751">
        <v>1900</v>
      </c>
      <c r="C1658" s="751">
        <v>1509.2715800000001</v>
      </c>
      <c r="D1658" s="747" t="s">
        <v>4610</v>
      </c>
    </row>
    <row r="1659" spans="1:4" s="745" customFormat="1" ht="11.25" customHeight="1" x14ac:dyDescent="0.2">
      <c r="A1659" s="1110"/>
      <c r="B1659" s="752">
        <v>79082.22</v>
      </c>
      <c r="C1659" s="752">
        <v>77384.649990000005</v>
      </c>
      <c r="D1659" s="748" t="s">
        <v>4468</v>
      </c>
    </row>
    <row r="1660" spans="1:4" s="745" customFormat="1" ht="11.25" customHeight="1" x14ac:dyDescent="0.2">
      <c r="A1660" s="1110"/>
      <c r="B1660" s="752">
        <v>230</v>
      </c>
      <c r="C1660" s="752">
        <v>221.48</v>
      </c>
      <c r="D1660" s="748" t="s">
        <v>895</v>
      </c>
    </row>
    <row r="1661" spans="1:4" s="745" customFormat="1" ht="11.25" customHeight="1" x14ac:dyDescent="0.2">
      <c r="A1661" s="1110"/>
      <c r="B1661" s="752">
        <v>1500</v>
      </c>
      <c r="C1661" s="752">
        <v>0</v>
      </c>
      <c r="D1661" s="748" t="s">
        <v>4611</v>
      </c>
    </row>
    <row r="1662" spans="1:4" s="745" customFormat="1" ht="11.25" customHeight="1" x14ac:dyDescent="0.2">
      <c r="A1662" s="1110"/>
      <c r="B1662" s="752">
        <v>2000</v>
      </c>
      <c r="C1662" s="752">
        <v>573.84219999999993</v>
      </c>
      <c r="D1662" s="748" t="s">
        <v>4612</v>
      </c>
    </row>
    <row r="1663" spans="1:4" s="745" customFormat="1" ht="11.25" customHeight="1" x14ac:dyDescent="0.2">
      <c r="A1663" s="1110"/>
      <c r="B1663" s="752">
        <v>100</v>
      </c>
      <c r="C1663" s="752">
        <v>100</v>
      </c>
      <c r="D1663" s="748" t="s">
        <v>4613</v>
      </c>
    </row>
    <row r="1664" spans="1:4" s="745" customFormat="1" ht="11.25" customHeight="1" x14ac:dyDescent="0.2">
      <c r="A1664" s="1110"/>
      <c r="B1664" s="752">
        <v>1249</v>
      </c>
      <c r="C1664" s="752">
        <v>630.25781999999992</v>
      </c>
      <c r="D1664" s="748" t="s">
        <v>4238</v>
      </c>
    </row>
    <row r="1665" spans="1:4" s="745" customFormat="1" ht="11.25" customHeight="1" x14ac:dyDescent="0.2">
      <c r="A1665" s="1110"/>
      <c r="B1665" s="752">
        <v>6890.73</v>
      </c>
      <c r="C1665" s="752">
        <v>6890.72156</v>
      </c>
      <c r="D1665" s="748" t="s">
        <v>1315</v>
      </c>
    </row>
    <row r="1666" spans="1:4" s="745" customFormat="1" ht="11.25" customHeight="1" x14ac:dyDescent="0.2">
      <c r="A1666" s="1110"/>
      <c r="B1666" s="752">
        <v>3050.08</v>
      </c>
      <c r="C1666" s="752">
        <v>3050.08</v>
      </c>
      <c r="D1666" s="748" t="s">
        <v>892</v>
      </c>
    </row>
    <row r="1667" spans="1:4" s="745" customFormat="1" ht="11.25" customHeight="1" x14ac:dyDescent="0.2">
      <c r="A1667" s="1110"/>
      <c r="B1667" s="752">
        <v>800</v>
      </c>
      <c r="C1667" s="752">
        <v>800</v>
      </c>
      <c r="D1667" s="748" t="s">
        <v>4614</v>
      </c>
    </row>
    <row r="1668" spans="1:4" s="745" customFormat="1" ht="11.25" customHeight="1" x14ac:dyDescent="0.2">
      <c r="A1668" s="1110"/>
      <c r="B1668" s="752">
        <v>617.27</v>
      </c>
      <c r="C1668" s="752">
        <v>617.26922000000002</v>
      </c>
      <c r="D1668" s="748" t="s">
        <v>2492</v>
      </c>
    </row>
    <row r="1669" spans="1:4" s="745" customFormat="1" ht="11.25" customHeight="1" x14ac:dyDescent="0.2">
      <c r="A1669" s="1110"/>
      <c r="B1669" s="752">
        <v>9717.58</v>
      </c>
      <c r="C1669" s="752">
        <v>9717.58</v>
      </c>
      <c r="D1669" s="748" t="s">
        <v>3785</v>
      </c>
    </row>
    <row r="1670" spans="1:4" s="745" customFormat="1" ht="11.25" customHeight="1" x14ac:dyDescent="0.2">
      <c r="A1670" s="1110"/>
      <c r="B1670" s="752">
        <v>1621.4</v>
      </c>
      <c r="C1670" s="752">
        <v>0</v>
      </c>
      <c r="D1670" s="748" t="s">
        <v>4615</v>
      </c>
    </row>
    <row r="1671" spans="1:4" s="745" customFormat="1" ht="11.25" customHeight="1" x14ac:dyDescent="0.2">
      <c r="A1671" s="1110"/>
      <c r="B1671" s="752">
        <v>110</v>
      </c>
      <c r="C1671" s="752">
        <v>108.9</v>
      </c>
      <c r="D1671" s="748" t="s">
        <v>1299</v>
      </c>
    </row>
    <row r="1672" spans="1:4" s="745" customFormat="1" ht="11.25" customHeight="1" x14ac:dyDescent="0.2">
      <c r="A1672" s="1110"/>
      <c r="B1672" s="752">
        <v>29400</v>
      </c>
      <c r="C1672" s="752">
        <v>19897.153480000001</v>
      </c>
      <c r="D1672" s="748" t="s">
        <v>899</v>
      </c>
    </row>
    <row r="1673" spans="1:4" s="745" customFormat="1" ht="11.25" customHeight="1" x14ac:dyDescent="0.2">
      <c r="A1673" s="1110"/>
      <c r="B1673" s="752">
        <v>6251.62</v>
      </c>
      <c r="C1673" s="752">
        <v>6245.8829999999998</v>
      </c>
      <c r="D1673" s="748" t="s">
        <v>3786</v>
      </c>
    </row>
    <row r="1674" spans="1:4" s="745" customFormat="1" ht="11.25" customHeight="1" x14ac:dyDescent="0.2">
      <c r="A1674" s="1110"/>
      <c r="B1674" s="752">
        <v>6000</v>
      </c>
      <c r="C1674" s="752">
        <v>6000</v>
      </c>
      <c r="D1674" s="748" t="s">
        <v>1289</v>
      </c>
    </row>
    <row r="1675" spans="1:4" s="745" customFormat="1" ht="11.25" customHeight="1" x14ac:dyDescent="0.2">
      <c r="A1675" s="1110"/>
      <c r="B1675" s="752">
        <v>3479.7999999999997</v>
      </c>
      <c r="C1675" s="752">
        <v>3145.6666699999996</v>
      </c>
      <c r="D1675" s="748" t="s">
        <v>4616</v>
      </c>
    </row>
    <row r="1676" spans="1:4" s="745" customFormat="1" ht="11.25" customHeight="1" x14ac:dyDescent="0.2">
      <c r="A1676" s="1110"/>
      <c r="B1676" s="752">
        <v>600</v>
      </c>
      <c r="C1676" s="752">
        <v>600</v>
      </c>
      <c r="D1676" s="748" t="s">
        <v>4617</v>
      </c>
    </row>
    <row r="1677" spans="1:4" s="745" customFormat="1" ht="11.25" customHeight="1" x14ac:dyDescent="0.2">
      <c r="A1677" s="1110"/>
      <c r="B1677" s="752">
        <v>10500</v>
      </c>
      <c r="C1677" s="752">
        <v>10500</v>
      </c>
      <c r="D1677" s="748" t="s">
        <v>1286</v>
      </c>
    </row>
    <row r="1678" spans="1:4" s="745" customFormat="1" ht="11.25" customHeight="1" x14ac:dyDescent="0.2">
      <c r="A1678" s="1110"/>
      <c r="B1678" s="752">
        <v>24500</v>
      </c>
      <c r="C1678" s="752">
        <v>2454.6101899999999</v>
      </c>
      <c r="D1678" s="748" t="s">
        <v>4618</v>
      </c>
    </row>
    <row r="1679" spans="1:4" s="745" customFormat="1" ht="11.25" customHeight="1" x14ac:dyDescent="0.2">
      <c r="A1679" s="1110"/>
      <c r="B1679" s="752">
        <v>2000</v>
      </c>
      <c r="C1679" s="752">
        <v>1034.8800999999999</v>
      </c>
      <c r="D1679" s="748" t="s">
        <v>4619</v>
      </c>
    </row>
    <row r="1680" spans="1:4" s="745" customFormat="1" ht="11.25" customHeight="1" x14ac:dyDescent="0.2">
      <c r="A1680" s="1110"/>
      <c r="B1680" s="752">
        <v>4500</v>
      </c>
      <c r="C1680" s="752">
        <v>4500</v>
      </c>
      <c r="D1680" s="748" t="s">
        <v>2450</v>
      </c>
    </row>
    <row r="1681" spans="1:4" s="745" customFormat="1" ht="11.25" customHeight="1" x14ac:dyDescent="0.2">
      <c r="A1681" s="1110"/>
      <c r="B1681" s="752">
        <v>443.53</v>
      </c>
      <c r="C1681" s="752">
        <v>443.52249999999998</v>
      </c>
      <c r="D1681" s="748" t="s">
        <v>2493</v>
      </c>
    </row>
    <row r="1682" spans="1:4" s="745" customFormat="1" ht="11.25" customHeight="1" x14ac:dyDescent="0.2">
      <c r="A1682" s="1110"/>
      <c r="B1682" s="752">
        <v>6000</v>
      </c>
      <c r="C1682" s="752">
        <v>216.59</v>
      </c>
      <c r="D1682" s="748" t="s">
        <v>4620</v>
      </c>
    </row>
    <row r="1683" spans="1:4" s="745" customFormat="1" ht="11.25" customHeight="1" x14ac:dyDescent="0.2">
      <c r="A1683" s="1110"/>
      <c r="B1683" s="752">
        <v>2500</v>
      </c>
      <c r="C1683" s="752">
        <v>0</v>
      </c>
      <c r="D1683" s="748" t="s">
        <v>4621</v>
      </c>
    </row>
    <row r="1684" spans="1:4" s="745" customFormat="1" ht="11.25" customHeight="1" x14ac:dyDescent="0.2">
      <c r="A1684" s="1110"/>
      <c r="B1684" s="752">
        <v>605.16</v>
      </c>
      <c r="C1684" s="752">
        <v>600.90800000000002</v>
      </c>
      <c r="D1684" s="748" t="s">
        <v>2486</v>
      </c>
    </row>
    <row r="1685" spans="1:4" s="745" customFormat="1" ht="11.25" customHeight="1" x14ac:dyDescent="0.2">
      <c r="A1685" s="1110"/>
      <c r="B1685" s="752">
        <v>5563.1</v>
      </c>
      <c r="C1685" s="752">
        <v>5563.1</v>
      </c>
      <c r="D1685" s="748" t="s">
        <v>1022</v>
      </c>
    </row>
    <row r="1686" spans="1:4" s="745" customFormat="1" ht="11.25" customHeight="1" x14ac:dyDescent="0.2">
      <c r="A1686" s="1110"/>
      <c r="B1686" s="752">
        <v>496</v>
      </c>
      <c r="C1686" s="752">
        <v>496</v>
      </c>
      <c r="D1686" s="748" t="s">
        <v>1288</v>
      </c>
    </row>
    <row r="1687" spans="1:4" s="745" customFormat="1" ht="11.25" customHeight="1" x14ac:dyDescent="0.2">
      <c r="A1687" s="1110"/>
      <c r="B1687" s="752">
        <v>5000</v>
      </c>
      <c r="C1687" s="752">
        <v>1607.2727</v>
      </c>
      <c r="D1687" s="748" t="s">
        <v>4622</v>
      </c>
    </row>
    <row r="1688" spans="1:4" s="745" customFormat="1" ht="11.25" customHeight="1" x14ac:dyDescent="0.2">
      <c r="A1688" s="1110"/>
      <c r="B1688" s="752">
        <v>1850</v>
      </c>
      <c r="C1688" s="752">
        <v>0</v>
      </c>
      <c r="D1688" s="748" t="s">
        <v>4623</v>
      </c>
    </row>
    <row r="1689" spans="1:4" s="745" customFormat="1" ht="11.25" customHeight="1" x14ac:dyDescent="0.2">
      <c r="A1689" s="1110"/>
      <c r="B1689" s="752">
        <v>750</v>
      </c>
      <c r="C1689" s="752">
        <v>750</v>
      </c>
      <c r="D1689" s="748" t="s">
        <v>4624</v>
      </c>
    </row>
    <row r="1690" spans="1:4" s="745" customFormat="1" ht="11.25" customHeight="1" x14ac:dyDescent="0.2">
      <c r="A1690" s="1110"/>
      <c r="B1690" s="752">
        <v>500</v>
      </c>
      <c r="C1690" s="752">
        <v>500</v>
      </c>
      <c r="D1690" s="748" t="s">
        <v>4625</v>
      </c>
    </row>
    <row r="1691" spans="1:4" s="745" customFormat="1" ht="11.25" customHeight="1" x14ac:dyDescent="0.2">
      <c r="A1691" s="1110"/>
      <c r="B1691" s="752">
        <v>1099.92</v>
      </c>
      <c r="C1691" s="752">
        <v>1099.9179999999999</v>
      </c>
      <c r="D1691" s="748" t="s">
        <v>4188</v>
      </c>
    </row>
    <row r="1692" spans="1:4" s="745" customFormat="1" ht="11.25" customHeight="1" x14ac:dyDescent="0.2">
      <c r="A1692" s="1110"/>
      <c r="B1692" s="752">
        <v>6900</v>
      </c>
      <c r="C1692" s="752">
        <v>6900</v>
      </c>
      <c r="D1692" s="748" t="s">
        <v>4626</v>
      </c>
    </row>
    <row r="1693" spans="1:4" s="745" customFormat="1" ht="11.25" customHeight="1" x14ac:dyDescent="0.2">
      <c r="A1693" s="1110"/>
      <c r="B1693" s="752">
        <v>1850</v>
      </c>
      <c r="C1693" s="752">
        <v>226.66809000000001</v>
      </c>
      <c r="D1693" s="748" t="s">
        <v>4627</v>
      </c>
    </row>
    <row r="1694" spans="1:4" s="745" customFormat="1" ht="11.25" customHeight="1" x14ac:dyDescent="0.2">
      <c r="A1694" s="1110"/>
      <c r="B1694" s="752">
        <v>2200</v>
      </c>
      <c r="C1694" s="752">
        <v>2200</v>
      </c>
      <c r="D1694" s="748" t="s">
        <v>891</v>
      </c>
    </row>
    <row r="1695" spans="1:4" s="745" customFormat="1" ht="11.25" customHeight="1" x14ac:dyDescent="0.2">
      <c r="A1695" s="1110"/>
      <c r="B1695" s="752">
        <v>1000</v>
      </c>
      <c r="C1695" s="752">
        <v>1000</v>
      </c>
      <c r="D1695" s="748" t="s">
        <v>1290</v>
      </c>
    </row>
    <row r="1696" spans="1:4" s="745" customFormat="1" ht="11.25" customHeight="1" x14ac:dyDescent="0.2">
      <c r="A1696" s="1110"/>
      <c r="B1696" s="752">
        <v>205.8</v>
      </c>
      <c r="C1696" s="752">
        <v>96.600000000000009</v>
      </c>
      <c r="D1696" s="748" t="s">
        <v>4467</v>
      </c>
    </row>
    <row r="1697" spans="1:4" s="745" customFormat="1" ht="11.25" customHeight="1" x14ac:dyDescent="0.2">
      <c r="A1697" s="1111"/>
      <c r="B1697" s="753">
        <v>233063.21</v>
      </c>
      <c r="C1697" s="753">
        <v>177682.82509999999</v>
      </c>
      <c r="D1697" s="749" t="s">
        <v>11</v>
      </c>
    </row>
    <row r="1698" spans="1:4" s="745" customFormat="1" ht="11.25" customHeight="1" x14ac:dyDescent="0.2">
      <c r="A1698" s="1109" t="s">
        <v>2494</v>
      </c>
      <c r="B1698" s="751">
        <v>3802.43</v>
      </c>
      <c r="C1698" s="751">
        <v>3768.9763200000002</v>
      </c>
      <c r="D1698" s="747" t="s">
        <v>4468</v>
      </c>
    </row>
    <row r="1699" spans="1:4" s="745" customFormat="1" ht="11.25" customHeight="1" x14ac:dyDescent="0.2">
      <c r="A1699" s="1110"/>
      <c r="B1699" s="752">
        <v>1392</v>
      </c>
      <c r="C1699" s="752">
        <v>1391.7</v>
      </c>
      <c r="D1699" s="748" t="s">
        <v>895</v>
      </c>
    </row>
    <row r="1700" spans="1:4" s="745" customFormat="1" ht="11.25" customHeight="1" x14ac:dyDescent="0.2">
      <c r="A1700" s="1110"/>
      <c r="B1700" s="752">
        <v>4000</v>
      </c>
      <c r="C1700" s="752">
        <v>0</v>
      </c>
      <c r="D1700" s="748" t="s">
        <v>4628</v>
      </c>
    </row>
    <row r="1701" spans="1:4" s="745" customFormat="1" ht="11.25" customHeight="1" x14ac:dyDescent="0.2">
      <c r="A1701" s="1110"/>
      <c r="B1701" s="752">
        <v>6000</v>
      </c>
      <c r="C1701" s="752">
        <v>372.98250000000002</v>
      </c>
      <c r="D1701" s="748" t="s">
        <v>4629</v>
      </c>
    </row>
    <row r="1702" spans="1:4" s="745" customFormat="1" ht="11.25" customHeight="1" x14ac:dyDescent="0.2">
      <c r="A1702" s="1110"/>
      <c r="B1702" s="752">
        <v>183</v>
      </c>
      <c r="C1702" s="752">
        <v>183</v>
      </c>
      <c r="D1702" s="748" t="s">
        <v>2495</v>
      </c>
    </row>
    <row r="1703" spans="1:4" s="745" customFormat="1" ht="11.25" customHeight="1" x14ac:dyDescent="0.2">
      <c r="A1703" s="1110"/>
      <c r="B1703" s="752">
        <v>9800</v>
      </c>
      <c r="C1703" s="752">
        <v>9800</v>
      </c>
      <c r="D1703" s="748" t="s">
        <v>1285</v>
      </c>
    </row>
    <row r="1704" spans="1:4" s="745" customFormat="1" ht="11.25" customHeight="1" x14ac:dyDescent="0.2">
      <c r="A1704" s="1110"/>
      <c r="B1704" s="752">
        <v>12200</v>
      </c>
      <c r="C1704" s="752">
        <v>762.3</v>
      </c>
      <c r="D1704" s="748" t="s">
        <v>2496</v>
      </c>
    </row>
    <row r="1705" spans="1:4" s="745" customFormat="1" ht="11.25" customHeight="1" x14ac:dyDescent="0.2">
      <c r="A1705" s="1111"/>
      <c r="B1705" s="753">
        <v>37377.43</v>
      </c>
      <c r="C1705" s="753">
        <v>16278.95882</v>
      </c>
      <c r="D1705" s="749" t="s">
        <v>11</v>
      </c>
    </row>
    <row r="1706" spans="1:4" s="745" customFormat="1" ht="11.25" customHeight="1" x14ac:dyDescent="0.2">
      <c r="A1706" s="1109" t="s">
        <v>1574</v>
      </c>
      <c r="B1706" s="751">
        <v>62531.94</v>
      </c>
      <c r="C1706" s="751">
        <v>62208.453009999997</v>
      </c>
      <c r="D1706" s="747" t="s">
        <v>4468</v>
      </c>
    </row>
    <row r="1707" spans="1:4" s="745" customFormat="1" ht="11.25" customHeight="1" x14ac:dyDescent="0.2">
      <c r="A1707" s="1110"/>
      <c r="B1707" s="752">
        <v>2967</v>
      </c>
      <c r="C1707" s="752">
        <v>2967</v>
      </c>
      <c r="D1707" s="748" t="s">
        <v>1190</v>
      </c>
    </row>
    <row r="1708" spans="1:4" s="745" customFormat="1" ht="11.25" customHeight="1" x14ac:dyDescent="0.2">
      <c r="A1708" s="1110"/>
      <c r="B1708" s="752">
        <v>5230</v>
      </c>
      <c r="C1708" s="752">
        <v>3590.17</v>
      </c>
      <c r="D1708" s="748" t="s">
        <v>895</v>
      </c>
    </row>
    <row r="1709" spans="1:4" s="745" customFormat="1" ht="11.25" customHeight="1" x14ac:dyDescent="0.2">
      <c r="A1709" s="1110"/>
      <c r="B1709" s="752">
        <v>9000</v>
      </c>
      <c r="C1709" s="752">
        <v>8999.8460200000009</v>
      </c>
      <c r="D1709" s="748" t="s">
        <v>4630</v>
      </c>
    </row>
    <row r="1710" spans="1:4" s="745" customFormat="1" ht="11.25" customHeight="1" x14ac:dyDescent="0.2">
      <c r="A1710" s="1110"/>
      <c r="B1710" s="752">
        <v>10100</v>
      </c>
      <c r="C1710" s="752">
        <v>10100</v>
      </c>
      <c r="D1710" s="748" t="s">
        <v>3785</v>
      </c>
    </row>
    <row r="1711" spans="1:4" s="745" customFormat="1" ht="11.25" customHeight="1" x14ac:dyDescent="0.2">
      <c r="A1711" s="1110"/>
      <c r="B1711" s="752">
        <v>476.5</v>
      </c>
      <c r="C1711" s="752">
        <v>476.5</v>
      </c>
      <c r="D1711" s="748" t="s">
        <v>1299</v>
      </c>
    </row>
    <row r="1712" spans="1:4" s="745" customFormat="1" ht="11.25" customHeight="1" x14ac:dyDescent="0.2">
      <c r="A1712" s="1110"/>
      <c r="B1712" s="752">
        <v>5000</v>
      </c>
      <c r="C1712" s="752">
        <v>5000</v>
      </c>
      <c r="D1712" s="748" t="s">
        <v>899</v>
      </c>
    </row>
    <row r="1713" spans="1:4" s="745" customFormat="1" ht="11.25" customHeight="1" x14ac:dyDescent="0.2">
      <c r="A1713" s="1110"/>
      <c r="B1713" s="752">
        <v>6000</v>
      </c>
      <c r="C1713" s="752">
        <v>6000</v>
      </c>
      <c r="D1713" s="748" t="s">
        <v>1285</v>
      </c>
    </row>
    <row r="1714" spans="1:4" s="745" customFormat="1" ht="11.25" customHeight="1" x14ac:dyDescent="0.2">
      <c r="A1714" s="1110"/>
      <c r="B1714" s="752">
        <v>10500</v>
      </c>
      <c r="C1714" s="752">
        <v>10500</v>
      </c>
      <c r="D1714" s="748" t="s">
        <v>1286</v>
      </c>
    </row>
    <row r="1715" spans="1:4" s="745" customFormat="1" ht="11.25" customHeight="1" x14ac:dyDescent="0.2">
      <c r="A1715" s="1110"/>
      <c r="B1715" s="752">
        <v>237.11</v>
      </c>
      <c r="C1715" s="752">
        <v>237.102</v>
      </c>
      <c r="D1715" s="748" t="s">
        <v>4459</v>
      </c>
    </row>
    <row r="1716" spans="1:4" s="745" customFormat="1" ht="11.25" customHeight="1" x14ac:dyDescent="0.2">
      <c r="A1716" s="1110"/>
      <c r="B1716" s="752">
        <v>1780</v>
      </c>
      <c r="C1716" s="752">
        <v>1750</v>
      </c>
      <c r="D1716" s="748" t="s">
        <v>1022</v>
      </c>
    </row>
    <row r="1717" spans="1:4" s="745" customFormat="1" ht="11.25" customHeight="1" x14ac:dyDescent="0.2">
      <c r="A1717" s="1110"/>
      <c r="B1717" s="752">
        <v>90</v>
      </c>
      <c r="C1717" s="752">
        <v>90</v>
      </c>
      <c r="D1717" s="748" t="s">
        <v>1288</v>
      </c>
    </row>
    <row r="1718" spans="1:4" s="745" customFormat="1" ht="11.25" customHeight="1" x14ac:dyDescent="0.2">
      <c r="A1718" s="1110"/>
      <c r="B1718" s="752">
        <v>6800</v>
      </c>
      <c r="C1718" s="752">
        <v>3475.1383300000002</v>
      </c>
      <c r="D1718" s="748" t="s">
        <v>2497</v>
      </c>
    </row>
    <row r="1719" spans="1:4" s="745" customFormat="1" ht="11.25" customHeight="1" x14ac:dyDescent="0.2">
      <c r="A1719" s="1110"/>
      <c r="B1719" s="752">
        <v>1000</v>
      </c>
      <c r="C1719" s="752">
        <v>1000</v>
      </c>
      <c r="D1719" s="748" t="s">
        <v>1290</v>
      </c>
    </row>
    <row r="1720" spans="1:4" s="745" customFormat="1" ht="11.25" customHeight="1" x14ac:dyDescent="0.2">
      <c r="A1720" s="1110"/>
      <c r="B1720" s="752">
        <v>360.6</v>
      </c>
      <c r="C1720" s="752">
        <v>214.40000000000003</v>
      </c>
      <c r="D1720" s="748" t="s">
        <v>4467</v>
      </c>
    </row>
    <row r="1721" spans="1:4" s="745" customFormat="1" ht="11.25" customHeight="1" x14ac:dyDescent="0.2">
      <c r="A1721" s="1111"/>
      <c r="B1721" s="753">
        <v>122073.15000000001</v>
      </c>
      <c r="C1721" s="753">
        <v>116608.60936</v>
      </c>
      <c r="D1721" s="749" t="s">
        <v>11</v>
      </c>
    </row>
    <row r="1722" spans="1:4" s="745" customFormat="1" ht="11.25" customHeight="1" x14ac:dyDescent="0.2">
      <c r="A1722" s="1109" t="s">
        <v>1580</v>
      </c>
      <c r="B1722" s="751">
        <v>96069.68</v>
      </c>
      <c r="C1722" s="751">
        <v>94605.348239999992</v>
      </c>
      <c r="D1722" s="747" t="s">
        <v>4468</v>
      </c>
    </row>
    <row r="1723" spans="1:4" s="745" customFormat="1" ht="11.25" customHeight="1" x14ac:dyDescent="0.2">
      <c r="A1723" s="1110"/>
      <c r="B1723" s="752">
        <v>46500</v>
      </c>
      <c r="C1723" s="752">
        <v>34932.221600000004</v>
      </c>
      <c r="D1723" s="748" t="s">
        <v>2498</v>
      </c>
    </row>
    <row r="1724" spans="1:4" s="745" customFormat="1" ht="11.25" customHeight="1" x14ac:dyDescent="0.2">
      <c r="A1724" s="1110"/>
      <c r="B1724" s="752">
        <v>230</v>
      </c>
      <c r="C1724" s="752">
        <v>221.48</v>
      </c>
      <c r="D1724" s="748" t="s">
        <v>895</v>
      </c>
    </row>
    <row r="1725" spans="1:4" s="745" customFormat="1" ht="11.25" customHeight="1" x14ac:dyDescent="0.2">
      <c r="A1725" s="1110"/>
      <c r="B1725" s="752">
        <v>853</v>
      </c>
      <c r="C1725" s="752">
        <v>274.64460000000003</v>
      </c>
      <c r="D1725" s="748" t="s">
        <v>4238</v>
      </c>
    </row>
    <row r="1726" spans="1:4" s="745" customFormat="1" ht="11.25" customHeight="1" x14ac:dyDescent="0.2">
      <c r="A1726" s="1110"/>
      <c r="B1726" s="752">
        <v>30749.360000000001</v>
      </c>
      <c r="C1726" s="752">
        <v>30749.342800000002</v>
      </c>
      <c r="D1726" s="748" t="s">
        <v>1315</v>
      </c>
    </row>
    <row r="1727" spans="1:4" s="745" customFormat="1" ht="11.25" customHeight="1" x14ac:dyDescent="0.2">
      <c r="A1727" s="1110"/>
      <c r="B1727" s="752">
        <v>100</v>
      </c>
      <c r="C1727" s="752">
        <v>100</v>
      </c>
      <c r="D1727" s="748" t="s">
        <v>3785</v>
      </c>
    </row>
    <row r="1728" spans="1:4" s="745" customFormat="1" ht="11.25" customHeight="1" x14ac:dyDescent="0.2">
      <c r="A1728" s="1110"/>
      <c r="B1728" s="752">
        <v>110</v>
      </c>
      <c r="C1728" s="752">
        <v>110</v>
      </c>
      <c r="D1728" s="748" t="s">
        <v>1299</v>
      </c>
    </row>
    <row r="1729" spans="1:4" s="745" customFormat="1" ht="11.25" customHeight="1" x14ac:dyDescent="0.2">
      <c r="A1729" s="1110"/>
      <c r="B1729" s="752">
        <v>68000</v>
      </c>
      <c r="C1729" s="752">
        <v>65601.735790000006</v>
      </c>
      <c r="D1729" s="748" t="s">
        <v>2499</v>
      </c>
    </row>
    <row r="1730" spans="1:4" s="745" customFormat="1" ht="11.25" customHeight="1" x14ac:dyDescent="0.2">
      <c r="A1730" s="1110"/>
      <c r="B1730" s="752">
        <v>700</v>
      </c>
      <c r="C1730" s="752">
        <v>700</v>
      </c>
      <c r="D1730" s="748" t="s">
        <v>4631</v>
      </c>
    </row>
    <row r="1731" spans="1:4" s="745" customFormat="1" ht="11.25" customHeight="1" x14ac:dyDescent="0.2">
      <c r="A1731" s="1110"/>
      <c r="B1731" s="752">
        <v>2204.65</v>
      </c>
      <c r="C1731" s="752">
        <v>2204.6454100000001</v>
      </c>
      <c r="D1731" s="748" t="s">
        <v>4170</v>
      </c>
    </row>
    <row r="1732" spans="1:4" s="745" customFormat="1" ht="11.25" customHeight="1" x14ac:dyDescent="0.2">
      <c r="A1732" s="1110"/>
      <c r="B1732" s="752">
        <v>11677.410000000002</v>
      </c>
      <c r="C1732" s="752">
        <v>6617.1085000000003</v>
      </c>
      <c r="D1732" s="748" t="s">
        <v>899</v>
      </c>
    </row>
    <row r="1733" spans="1:4" s="745" customFormat="1" ht="11.25" customHeight="1" x14ac:dyDescent="0.2">
      <c r="A1733" s="1110"/>
      <c r="B1733" s="752">
        <v>15000</v>
      </c>
      <c r="C1733" s="752">
        <v>15000</v>
      </c>
      <c r="D1733" s="748" t="s">
        <v>1285</v>
      </c>
    </row>
    <row r="1734" spans="1:4" s="745" customFormat="1" ht="11.25" customHeight="1" x14ac:dyDescent="0.2">
      <c r="A1734" s="1110"/>
      <c r="B1734" s="752">
        <v>10500</v>
      </c>
      <c r="C1734" s="752">
        <v>10500</v>
      </c>
      <c r="D1734" s="748" t="s">
        <v>1286</v>
      </c>
    </row>
    <row r="1735" spans="1:4" s="745" customFormat="1" ht="11.25" customHeight="1" x14ac:dyDescent="0.2">
      <c r="A1735" s="1110"/>
      <c r="B1735" s="752">
        <v>540</v>
      </c>
      <c r="C1735" s="752">
        <v>540</v>
      </c>
      <c r="D1735" s="748" t="s">
        <v>4632</v>
      </c>
    </row>
    <row r="1736" spans="1:4" s="745" customFormat="1" ht="11.25" customHeight="1" x14ac:dyDescent="0.2">
      <c r="A1736" s="1110"/>
      <c r="B1736" s="752">
        <v>3360</v>
      </c>
      <c r="C1736" s="752">
        <v>3185</v>
      </c>
      <c r="D1736" s="748" t="s">
        <v>1022</v>
      </c>
    </row>
    <row r="1737" spans="1:4" s="745" customFormat="1" ht="11.25" customHeight="1" x14ac:dyDescent="0.2">
      <c r="A1737" s="1110"/>
      <c r="B1737" s="752">
        <v>300.25</v>
      </c>
      <c r="C1737" s="752">
        <v>300.25</v>
      </c>
      <c r="D1737" s="748" t="s">
        <v>1288</v>
      </c>
    </row>
    <row r="1738" spans="1:4" s="745" customFormat="1" ht="11.25" customHeight="1" x14ac:dyDescent="0.2">
      <c r="A1738" s="1110"/>
      <c r="B1738" s="752">
        <v>600</v>
      </c>
      <c r="C1738" s="752">
        <v>296.45</v>
      </c>
      <c r="D1738" s="748" t="s">
        <v>4633</v>
      </c>
    </row>
    <row r="1739" spans="1:4" s="745" customFormat="1" ht="11.25" customHeight="1" x14ac:dyDescent="0.2">
      <c r="A1739" s="1110"/>
      <c r="B1739" s="752">
        <v>500</v>
      </c>
      <c r="C1739" s="752">
        <v>0</v>
      </c>
      <c r="D1739" s="748" t="s">
        <v>4634</v>
      </c>
    </row>
    <row r="1740" spans="1:4" s="745" customFormat="1" ht="11.25" customHeight="1" x14ac:dyDescent="0.2">
      <c r="A1740" s="1110"/>
      <c r="B1740" s="752">
        <v>1000</v>
      </c>
      <c r="C1740" s="752">
        <v>1000</v>
      </c>
      <c r="D1740" s="748" t="s">
        <v>1290</v>
      </c>
    </row>
    <row r="1741" spans="1:4" s="745" customFormat="1" ht="11.25" customHeight="1" x14ac:dyDescent="0.2">
      <c r="A1741" s="1110"/>
      <c r="B1741" s="752">
        <v>360.6</v>
      </c>
      <c r="C1741" s="752">
        <v>360.6</v>
      </c>
      <c r="D1741" s="748" t="s">
        <v>4467</v>
      </c>
    </row>
    <row r="1742" spans="1:4" s="745" customFormat="1" ht="11.25" customHeight="1" x14ac:dyDescent="0.2">
      <c r="A1742" s="1111"/>
      <c r="B1742" s="753">
        <v>289354.94999999995</v>
      </c>
      <c r="C1742" s="753">
        <v>267298.82694</v>
      </c>
      <c r="D1742" s="749" t="s">
        <v>11</v>
      </c>
    </row>
    <row r="1743" spans="1:4" s="745" customFormat="1" ht="11.25" customHeight="1" x14ac:dyDescent="0.2">
      <c r="A1743" s="1109" t="s">
        <v>2500</v>
      </c>
      <c r="B1743" s="751">
        <v>12756</v>
      </c>
      <c r="C1743" s="751">
        <v>12756</v>
      </c>
      <c r="D1743" s="747" t="s">
        <v>2501</v>
      </c>
    </row>
    <row r="1744" spans="1:4" s="745" customFormat="1" ht="11.25" customHeight="1" x14ac:dyDescent="0.2">
      <c r="A1744" s="1110"/>
      <c r="B1744" s="752">
        <v>6000</v>
      </c>
      <c r="C1744" s="752">
        <v>6000</v>
      </c>
      <c r="D1744" s="748" t="s">
        <v>2502</v>
      </c>
    </row>
    <row r="1745" spans="1:4" s="745" customFormat="1" ht="11.25" customHeight="1" x14ac:dyDescent="0.2">
      <c r="A1745" s="1110"/>
      <c r="B1745" s="752">
        <v>528</v>
      </c>
      <c r="C1745" s="752">
        <v>528</v>
      </c>
      <c r="D1745" s="748" t="s">
        <v>2503</v>
      </c>
    </row>
    <row r="1746" spans="1:4" s="745" customFormat="1" ht="11.25" customHeight="1" x14ac:dyDescent="0.2">
      <c r="A1746" s="1110"/>
      <c r="B1746" s="752">
        <v>50667.49</v>
      </c>
      <c r="C1746" s="752">
        <v>48973.485000000001</v>
      </c>
      <c r="D1746" s="748" t="s">
        <v>2504</v>
      </c>
    </row>
    <row r="1747" spans="1:4" s="745" customFormat="1" ht="11.25" customHeight="1" x14ac:dyDescent="0.2">
      <c r="A1747" s="1110"/>
      <c r="B1747" s="752">
        <v>750</v>
      </c>
      <c r="C1747" s="752">
        <v>750</v>
      </c>
      <c r="D1747" s="748" t="s">
        <v>1298</v>
      </c>
    </row>
    <row r="1748" spans="1:4" s="745" customFormat="1" ht="11.25" customHeight="1" x14ac:dyDescent="0.2">
      <c r="A1748" s="1110"/>
      <c r="B1748" s="752">
        <v>1927.13</v>
      </c>
      <c r="C1748" s="752">
        <v>1927.1210000000001</v>
      </c>
      <c r="D1748" s="748" t="s">
        <v>1308</v>
      </c>
    </row>
    <row r="1749" spans="1:4" s="745" customFormat="1" ht="11.25" customHeight="1" x14ac:dyDescent="0.2">
      <c r="A1749" s="1110"/>
      <c r="B1749" s="752">
        <v>15620</v>
      </c>
      <c r="C1749" s="752">
        <v>0</v>
      </c>
      <c r="D1749" s="748" t="s">
        <v>2505</v>
      </c>
    </row>
    <row r="1750" spans="1:4" s="745" customFormat="1" ht="11.25" customHeight="1" x14ac:dyDescent="0.2">
      <c r="A1750" s="1110"/>
      <c r="B1750" s="752">
        <v>10500</v>
      </c>
      <c r="C1750" s="752">
        <v>10500</v>
      </c>
      <c r="D1750" s="748" t="s">
        <v>1289</v>
      </c>
    </row>
    <row r="1751" spans="1:4" s="745" customFormat="1" ht="11.25" customHeight="1" x14ac:dyDescent="0.2">
      <c r="A1751" s="1110"/>
      <c r="B1751" s="752">
        <v>125805.43</v>
      </c>
      <c r="C1751" s="752">
        <v>125805.42604000001</v>
      </c>
      <c r="D1751" s="748" t="s">
        <v>1023</v>
      </c>
    </row>
    <row r="1752" spans="1:4" s="745" customFormat="1" ht="11.25" customHeight="1" x14ac:dyDescent="0.2">
      <c r="A1752" s="1110"/>
      <c r="B1752" s="752">
        <v>517300</v>
      </c>
      <c r="C1752" s="752">
        <v>517300</v>
      </c>
      <c r="D1752" s="748" t="s">
        <v>1285</v>
      </c>
    </row>
    <row r="1753" spans="1:4" s="745" customFormat="1" ht="11.25" customHeight="1" x14ac:dyDescent="0.2">
      <c r="A1753" s="1110"/>
      <c r="B1753" s="752">
        <v>1196.03</v>
      </c>
      <c r="C1753" s="752">
        <v>1196.03</v>
      </c>
      <c r="D1753" s="748" t="s">
        <v>888</v>
      </c>
    </row>
    <row r="1754" spans="1:4" s="745" customFormat="1" ht="11.25" customHeight="1" x14ac:dyDescent="0.2">
      <c r="A1754" s="1110"/>
      <c r="B1754" s="752">
        <v>490</v>
      </c>
      <c r="C1754" s="752">
        <v>490</v>
      </c>
      <c r="D1754" s="748" t="s">
        <v>2506</v>
      </c>
    </row>
    <row r="1755" spans="1:4" s="745" customFormat="1" ht="11.25" customHeight="1" x14ac:dyDescent="0.2">
      <c r="A1755" s="1110"/>
      <c r="B1755" s="752">
        <v>1750</v>
      </c>
      <c r="C1755" s="752">
        <v>1750</v>
      </c>
      <c r="D1755" s="748" t="s">
        <v>2507</v>
      </c>
    </row>
    <row r="1756" spans="1:4" s="745" customFormat="1" ht="11.25" customHeight="1" x14ac:dyDescent="0.2">
      <c r="A1756" s="1110"/>
      <c r="B1756" s="752">
        <v>1500</v>
      </c>
      <c r="C1756" s="752">
        <v>1500</v>
      </c>
      <c r="D1756" s="748" t="s">
        <v>1290</v>
      </c>
    </row>
    <row r="1757" spans="1:4" s="745" customFormat="1" ht="11.25" customHeight="1" x14ac:dyDescent="0.2">
      <c r="A1757" s="1111"/>
      <c r="B1757" s="753">
        <v>746790.08000000007</v>
      </c>
      <c r="C1757" s="753">
        <v>729476.06203999999</v>
      </c>
      <c r="D1757" s="749" t="s">
        <v>11</v>
      </c>
    </row>
    <row r="1758" spans="1:4" s="365" customFormat="1" ht="23.25" customHeight="1" x14ac:dyDescent="0.2">
      <c r="A1758" s="354" t="s">
        <v>3668</v>
      </c>
      <c r="B1758" s="355">
        <v>2069421.63</v>
      </c>
      <c r="C1758" s="355">
        <v>1896193.51073</v>
      </c>
      <c r="D1758" s="366"/>
    </row>
    <row r="1759" spans="1:4" s="346" customFormat="1" x14ac:dyDescent="0.15">
      <c r="A1759" s="367"/>
      <c r="B1759" s="362"/>
      <c r="C1759" s="362"/>
      <c r="D1759" s="363"/>
    </row>
    <row r="1760" spans="1:4" s="371" customFormat="1" ht="21" customHeight="1" x14ac:dyDescent="0.15">
      <c r="A1760" s="368" t="s">
        <v>429</v>
      </c>
      <c r="B1760" s="369">
        <f>B27+B91+B270+B1573+B1758</f>
        <v>11089956.899999999</v>
      </c>
      <c r="C1760" s="369">
        <f>C27+C91+C270+C1573+C1758</f>
        <v>10796495.216630001</v>
      </c>
      <c r="D1760" s="370"/>
    </row>
    <row r="1761" spans="1:4" s="346" customFormat="1" ht="12.75" customHeight="1" x14ac:dyDescent="0.15">
      <c r="B1761" s="372"/>
      <c r="C1761" s="372"/>
      <c r="D1761" s="373"/>
    </row>
    <row r="1762" spans="1:4" s="346" customFormat="1" ht="12.75" customHeight="1" x14ac:dyDescent="0.15">
      <c r="B1762" s="372"/>
      <c r="C1762" s="372"/>
      <c r="D1762" s="373"/>
    </row>
    <row r="1763" spans="1:4" s="346" customFormat="1" ht="12.75" customHeight="1" x14ac:dyDescent="0.15">
      <c r="A1763" s="1114" t="s">
        <v>3669</v>
      </c>
      <c r="B1763" s="1114"/>
      <c r="C1763" s="1114"/>
      <c r="D1763" s="1114"/>
    </row>
    <row r="1764" spans="1:4" s="346" customFormat="1" ht="12.75" customHeight="1" x14ac:dyDescent="0.15">
      <c r="A1764" s="1112" t="s">
        <v>5000</v>
      </c>
      <c r="B1764" s="1112"/>
      <c r="C1764" s="1112"/>
      <c r="D1764" s="1112"/>
    </row>
  </sheetData>
  <mergeCells count="223">
    <mergeCell ref="A1764:D1764"/>
    <mergeCell ref="A1698:A1705"/>
    <mergeCell ref="A1706:A1721"/>
    <mergeCell ref="A1722:A1742"/>
    <mergeCell ref="A1743:A1757"/>
    <mergeCell ref="A1:D1"/>
    <mergeCell ref="A1763:D1763"/>
    <mergeCell ref="A1565:A1567"/>
    <mergeCell ref="A1568:A1572"/>
    <mergeCell ref="A1575:A1598"/>
    <mergeCell ref="A1599:A1626"/>
    <mergeCell ref="A1627:A1657"/>
    <mergeCell ref="A1658:A1697"/>
    <mergeCell ref="A1538:A1541"/>
    <mergeCell ref="A1542:A1545"/>
    <mergeCell ref="A1546:A1549"/>
    <mergeCell ref="A1550:A1553"/>
    <mergeCell ref="A1554:A1559"/>
    <mergeCell ref="A1560:A1564"/>
    <mergeCell ref="A1510:A1513"/>
    <mergeCell ref="A1514:A1518"/>
    <mergeCell ref="A1519:A1523"/>
    <mergeCell ref="A1524:A1527"/>
    <mergeCell ref="A1528:A1533"/>
    <mergeCell ref="A1534:A1537"/>
    <mergeCell ref="A1488:A1490"/>
    <mergeCell ref="A1491:A1493"/>
    <mergeCell ref="A1494:A1496"/>
    <mergeCell ref="A1497:A1500"/>
    <mergeCell ref="A1501:A1503"/>
    <mergeCell ref="A1504:A1509"/>
    <mergeCell ref="A1462:A1466"/>
    <mergeCell ref="A1467:A1469"/>
    <mergeCell ref="A1470:A1474"/>
    <mergeCell ref="A1475:A1478"/>
    <mergeCell ref="A1479:A1483"/>
    <mergeCell ref="A1484:A1487"/>
    <mergeCell ref="A1434:A1438"/>
    <mergeCell ref="A1439:A1442"/>
    <mergeCell ref="A1443:A1447"/>
    <mergeCell ref="A1448:A1452"/>
    <mergeCell ref="A1453:A1456"/>
    <mergeCell ref="A1457:A1461"/>
    <mergeCell ref="A1404:A1409"/>
    <mergeCell ref="A1410:A1414"/>
    <mergeCell ref="A1415:A1419"/>
    <mergeCell ref="A1420:A1424"/>
    <mergeCell ref="A1425:A1428"/>
    <mergeCell ref="A1429:A1433"/>
    <mergeCell ref="A1362:A1368"/>
    <mergeCell ref="A1369:A1373"/>
    <mergeCell ref="A1374:A1381"/>
    <mergeCell ref="A1382:A1392"/>
    <mergeCell ref="A1393:A1397"/>
    <mergeCell ref="A1398:A1403"/>
    <mergeCell ref="A1319:A1324"/>
    <mergeCell ref="A1325:A1334"/>
    <mergeCell ref="A1335:A1342"/>
    <mergeCell ref="A1343:A1350"/>
    <mergeCell ref="A1351:A1356"/>
    <mergeCell ref="A1357:A1361"/>
    <mergeCell ref="A1274:A1279"/>
    <mergeCell ref="A1280:A1288"/>
    <mergeCell ref="A1289:A1296"/>
    <mergeCell ref="A1297:A1305"/>
    <mergeCell ref="A1306:A1312"/>
    <mergeCell ref="A1313:A1318"/>
    <mergeCell ref="A1235:A1245"/>
    <mergeCell ref="A1246:A1249"/>
    <mergeCell ref="A1250:A1257"/>
    <mergeCell ref="A1258:A1264"/>
    <mergeCell ref="A1265:A1268"/>
    <mergeCell ref="A1269:A1273"/>
    <mergeCell ref="A1178:A1190"/>
    <mergeCell ref="A1191:A1199"/>
    <mergeCell ref="A1200:A1208"/>
    <mergeCell ref="A1209:A1218"/>
    <mergeCell ref="A1219:A1224"/>
    <mergeCell ref="A1225:A1234"/>
    <mergeCell ref="A1128:A1135"/>
    <mergeCell ref="A1136:A1143"/>
    <mergeCell ref="A1144:A1152"/>
    <mergeCell ref="A1153:A1161"/>
    <mergeCell ref="A1162:A1170"/>
    <mergeCell ref="A1171:A1177"/>
    <mergeCell ref="A1076:A1087"/>
    <mergeCell ref="A1088:A1095"/>
    <mergeCell ref="A1096:A1106"/>
    <mergeCell ref="A1107:A1112"/>
    <mergeCell ref="A1113:A1119"/>
    <mergeCell ref="A1120:A1127"/>
    <mergeCell ref="A1011:A1021"/>
    <mergeCell ref="A1022:A1031"/>
    <mergeCell ref="A1032:A1042"/>
    <mergeCell ref="A1043:A1050"/>
    <mergeCell ref="A1051:A1062"/>
    <mergeCell ref="A1063:A1075"/>
    <mergeCell ref="A951:A961"/>
    <mergeCell ref="A962:A974"/>
    <mergeCell ref="A975:A982"/>
    <mergeCell ref="A983:A990"/>
    <mergeCell ref="A991:A1000"/>
    <mergeCell ref="A1001:A1010"/>
    <mergeCell ref="A902:A910"/>
    <mergeCell ref="A911:A921"/>
    <mergeCell ref="A922:A929"/>
    <mergeCell ref="A930:A934"/>
    <mergeCell ref="A935:A943"/>
    <mergeCell ref="A944:A950"/>
    <mergeCell ref="A856:A863"/>
    <mergeCell ref="A864:A871"/>
    <mergeCell ref="A872:A877"/>
    <mergeCell ref="A878:A886"/>
    <mergeCell ref="A887:A893"/>
    <mergeCell ref="A894:A901"/>
    <mergeCell ref="A799:A803"/>
    <mergeCell ref="A804:A812"/>
    <mergeCell ref="A813:A824"/>
    <mergeCell ref="A825:A834"/>
    <mergeCell ref="A835:A844"/>
    <mergeCell ref="A845:A855"/>
    <mergeCell ref="A743:A752"/>
    <mergeCell ref="A753:A760"/>
    <mergeCell ref="A761:A773"/>
    <mergeCell ref="A774:A782"/>
    <mergeCell ref="A783:A792"/>
    <mergeCell ref="A793:A798"/>
    <mergeCell ref="A713:A716"/>
    <mergeCell ref="A717:A722"/>
    <mergeCell ref="A723:A727"/>
    <mergeCell ref="A728:A732"/>
    <mergeCell ref="A733:A737"/>
    <mergeCell ref="A738:A742"/>
    <mergeCell ref="A670:A676"/>
    <mergeCell ref="A677:A685"/>
    <mergeCell ref="A686:A692"/>
    <mergeCell ref="A693:A699"/>
    <mergeCell ref="A700:A707"/>
    <mergeCell ref="A708:A712"/>
    <mergeCell ref="A626:A632"/>
    <mergeCell ref="A633:A637"/>
    <mergeCell ref="A638:A642"/>
    <mergeCell ref="A643:A650"/>
    <mergeCell ref="A651:A659"/>
    <mergeCell ref="A660:A669"/>
    <mergeCell ref="A578:A579"/>
    <mergeCell ref="A580:A587"/>
    <mergeCell ref="A588:A603"/>
    <mergeCell ref="A604:A612"/>
    <mergeCell ref="A613:A617"/>
    <mergeCell ref="A618:A625"/>
    <mergeCell ref="A521:A529"/>
    <mergeCell ref="A530:A536"/>
    <mergeCell ref="A537:A544"/>
    <mergeCell ref="A545:A554"/>
    <mergeCell ref="A555:A566"/>
    <mergeCell ref="A567:A577"/>
    <mergeCell ref="A470:A478"/>
    <mergeCell ref="A479:A486"/>
    <mergeCell ref="A487:A494"/>
    <mergeCell ref="A495:A504"/>
    <mergeCell ref="A505:A510"/>
    <mergeCell ref="A511:A520"/>
    <mergeCell ref="A408:A419"/>
    <mergeCell ref="A420:A430"/>
    <mergeCell ref="A431:A437"/>
    <mergeCell ref="A438:A451"/>
    <mergeCell ref="A452:A460"/>
    <mergeCell ref="A461:A469"/>
    <mergeCell ref="A370:A373"/>
    <mergeCell ref="A374:A381"/>
    <mergeCell ref="A382:A388"/>
    <mergeCell ref="A389:A393"/>
    <mergeCell ref="A394:A402"/>
    <mergeCell ref="A403:A407"/>
    <mergeCell ref="A335:A340"/>
    <mergeCell ref="A341:A345"/>
    <mergeCell ref="A346:A351"/>
    <mergeCell ref="A352:A356"/>
    <mergeCell ref="A357:A362"/>
    <mergeCell ref="A363:A369"/>
    <mergeCell ref="A302:A307"/>
    <mergeCell ref="A308:A313"/>
    <mergeCell ref="A314:A319"/>
    <mergeCell ref="A320:A324"/>
    <mergeCell ref="A325:A329"/>
    <mergeCell ref="A330:A334"/>
    <mergeCell ref="A253:A260"/>
    <mergeCell ref="A261:A269"/>
    <mergeCell ref="A272:A283"/>
    <mergeCell ref="A284:A288"/>
    <mergeCell ref="A289:A296"/>
    <mergeCell ref="A297:A301"/>
    <mergeCell ref="A203:A209"/>
    <mergeCell ref="A210:A218"/>
    <mergeCell ref="A219:A227"/>
    <mergeCell ref="A228:A235"/>
    <mergeCell ref="A236:A244"/>
    <mergeCell ref="A245:A252"/>
    <mergeCell ref="A150:A158"/>
    <mergeCell ref="A159:A167"/>
    <mergeCell ref="A168:A175"/>
    <mergeCell ref="A176:A187"/>
    <mergeCell ref="A188:A195"/>
    <mergeCell ref="A196:A202"/>
    <mergeCell ref="A127:A133"/>
    <mergeCell ref="A134:A141"/>
    <mergeCell ref="A142:A149"/>
    <mergeCell ref="A55:A64"/>
    <mergeCell ref="A65:A71"/>
    <mergeCell ref="A72:A82"/>
    <mergeCell ref="A83:A90"/>
    <mergeCell ref="A93:A101"/>
    <mergeCell ref="A102:A107"/>
    <mergeCell ref="A5:A9"/>
    <mergeCell ref="A10:A14"/>
    <mergeCell ref="A15:A26"/>
    <mergeCell ref="A29:A36"/>
    <mergeCell ref="A37:A46"/>
    <mergeCell ref="A47:A54"/>
    <mergeCell ref="A108:A111"/>
    <mergeCell ref="A112:A116"/>
    <mergeCell ref="A117:A126"/>
  </mergeCells>
  <printOptions horizontalCentered="1"/>
  <pageMargins left="0.39370078740157483" right="0.39370078740157483" top="0.59055118110236227" bottom="0.39370078740157483" header="0.31496062992125984" footer="0.11811023622047245"/>
  <pageSetup paperSize="9" scale="95" firstPageNumber="357" fitToHeight="0" orientation="landscape" useFirstPageNumber="1" r:id="rId1"/>
  <headerFooter>
    <oddHeader>&amp;L&amp;"Tahoma,Kurzíva"&amp;9Závěrečný účet za rok 2020&amp;R&amp;"Tahoma,Kurzíva"&amp;9Tabulka č. 26</oddHeader>
    <oddFooter>&amp;C&amp;"Tahoma,Obyčejné"&amp;P</oddFooter>
  </headerFooter>
  <rowBreaks count="40" manualBreakCount="40">
    <brk id="43" max="16383" man="1"/>
    <brk id="88" max="16383" man="1"/>
    <brk id="131" max="16383" man="1"/>
    <brk id="173" max="16383" man="1"/>
    <brk id="216" max="16383" man="1"/>
    <brk id="258" max="16383" man="1"/>
    <brk id="296" max="16383" man="1"/>
    <brk id="334" max="16383" man="1"/>
    <brk id="373" max="16383" man="1"/>
    <brk id="417" max="16383" man="1"/>
    <brk id="460" max="16383" man="1"/>
    <brk id="504" max="16383" man="1"/>
    <brk id="544" max="16383" man="1"/>
    <brk id="587" max="16383" man="1"/>
    <brk id="632" max="16383" man="1"/>
    <brk id="674" max="16383" man="1"/>
    <brk id="718" max="16383" man="1"/>
    <brk id="764" max="16383" man="1"/>
    <brk id="806" max="16383" man="1"/>
    <brk id="848" max="16383" man="1"/>
    <brk id="893" max="16383" man="1"/>
    <brk id="936" max="16383" man="1"/>
    <brk id="976" max="16383" man="1"/>
    <brk id="1019" max="16383" man="1"/>
    <brk id="1062" max="16383" man="1"/>
    <brk id="1104" max="16383" man="1"/>
    <brk id="1147" max="16383" man="1"/>
    <brk id="1188" max="16383" man="1"/>
    <brk id="1232" max="16383" man="1"/>
    <brk id="1275" max="16383" man="1"/>
    <brk id="1320" max="16383" man="1"/>
    <brk id="1363" max="16383" man="1"/>
    <brk id="1409" max="16383" man="1"/>
    <brk id="1456" max="16383" man="1"/>
    <brk id="1503" max="16383" man="1"/>
    <brk id="1549" max="16383" man="1"/>
    <brk id="1593" max="16383" man="1"/>
    <brk id="1640" max="16383" man="1"/>
    <brk id="1687" max="16383" man="1"/>
    <brk id="1734"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1243D-29DC-4048-BBDA-A8FDC92C4A1F}">
  <sheetPr>
    <pageSetUpPr fitToPage="1"/>
  </sheetPr>
  <dimension ref="A1:D1075"/>
  <sheetViews>
    <sheetView zoomScaleNormal="100" zoomScaleSheetLayoutView="100" workbookViewId="0">
      <selection activeCell="E2" sqref="E2"/>
    </sheetView>
  </sheetViews>
  <sheetFormatPr defaultRowHeight="10.5" x14ac:dyDescent="0.15"/>
  <cols>
    <col min="1" max="1" width="38.5703125" style="772" customWidth="1"/>
    <col min="2" max="3" width="11.140625" style="786" customWidth="1"/>
    <col min="4" max="4" width="87.28515625" style="772" customWidth="1"/>
    <col min="5" max="16384" width="9.140625" style="772"/>
  </cols>
  <sheetData>
    <row r="1" spans="1:4" s="755" customFormat="1" ht="21" customHeight="1" x14ac:dyDescent="0.2">
      <c r="A1" s="1126" t="s">
        <v>3670</v>
      </c>
      <c r="B1" s="1126"/>
      <c r="C1" s="1126"/>
      <c r="D1" s="1126"/>
    </row>
    <row r="2" spans="1:4" s="755" customFormat="1" ht="12.75" x14ac:dyDescent="0.2">
      <c r="A2" s="375"/>
      <c r="B2" s="375"/>
      <c r="C2" s="375"/>
      <c r="D2" s="376" t="s">
        <v>2</v>
      </c>
    </row>
    <row r="3" spans="1:4" s="756" customFormat="1" ht="15" customHeight="1" x14ac:dyDescent="0.2">
      <c r="A3" s="377" t="s">
        <v>432</v>
      </c>
      <c r="B3" s="377" t="s">
        <v>3656</v>
      </c>
      <c r="C3" s="377" t="s">
        <v>3657</v>
      </c>
      <c r="D3" s="377" t="s">
        <v>3658</v>
      </c>
    </row>
    <row r="4" spans="1:4" s="757" customFormat="1" ht="24.75" customHeight="1" x14ac:dyDescent="0.2">
      <c r="A4" s="378" t="s">
        <v>4996</v>
      </c>
      <c r="B4" s="379"/>
      <c r="C4" s="379"/>
      <c r="D4" s="380"/>
    </row>
    <row r="5" spans="1:4" s="759" customFormat="1" ht="11.25" customHeight="1" x14ac:dyDescent="0.2">
      <c r="A5" s="1115" t="s">
        <v>4995</v>
      </c>
      <c r="B5" s="773">
        <v>50</v>
      </c>
      <c r="C5" s="774">
        <v>50</v>
      </c>
      <c r="D5" s="758" t="s">
        <v>468</v>
      </c>
    </row>
    <row r="6" spans="1:4" s="759" customFormat="1" ht="11.25" customHeight="1" x14ac:dyDescent="0.2">
      <c r="A6" s="1116"/>
      <c r="B6" s="775">
        <v>50</v>
      </c>
      <c r="C6" s="776">
        <v>50</v>
      </c>
      <c r="D6" s="760" t="s">
        <v>11</v>
      </c>
    </row>
    <row r="7" spans="1:4" s="759" customFormat="1" ht="11.25" customHeight="1" x14ac:dyDescent="0.2">
      <c r="A7" s="1118" t="s">
        <v>4635</v>
      </c>
      <c r="B7" s="773">
        <v>130</v>
      </c>
      <c r="C7" s="777">
        <v>84.4</v>
      </c>
      <c r="D7" s="758" t="s">
        <v>1317</v>
      </c>
    </row>
    <row r="8" spans="1:4" s="759" customFormat="1" ht="11.25" customHeight="1" x14ac:dyDescent="0.2">
      <c r="A8" s="1119"/>
      <c r="B8" s="778">
        <v>304.56</v>
      </c>
      <c r="C8" s="779">
        <v>304.56</v>
      </c>
      <c r="D8" s="761" t="s">
        <v>1140</v>
      </c>
    </row>
    <row r="9" spans="1:4" s="759" customFormat="1" ht="11.25" customHeight="1" x14ac:dyDescent="0.2">
      <c r="A9" s="1120"/>
      <c r="B9" s="775">
        <v>434.56</v>
      </c>
      <c r="C9" s="780">
        <v>388.96000000000004</v>
      </c>
      <c r="D9" s="760" t="s">
        <v>11</v>
      </c>
    </row>
    <row r="10" spans="1:4" s="759" customFormat="1" ht="11.25" customHeight="1" x14ac:dyDescent="0.2">
      <c r="A10" s="1118" t="s">
        <v>438</v>
      </c>
      <c r="B10" s="773">
        <v>77</v>
      </c>
      <c r="C10" s="777">
        <v>77</v>
      </c>
      <c r="D10" s="758" t="s">
        <v>1209</v>
      </c>
    </row>
    <row r="11" spans="1:4" s="759" customFormat="1" ht="11.25" customHeight="1" x14ac:dyDescent="0.2">
      <c r="A11" s="1119"/>
      <c r="B11" s="778">
        <v>175</v>
      </c>
      <c r="C11" s="779">
        <v>146.6</v>
      </c>
      <c r="D11" s="761" t="s">
        <v>1317</v>
      </c>
    </row>
    <row r="12" spans="1:4" s="759" customFormat="1" ht="11.25" customHeight="1" x14ac:dyDescent="0.2">
      <c r="A12" s="1119"/>
      <c r="B12" s="778">
        <v>120</v>
      </c>
      <c r="C12" s="779">
        <v>120</v>
      </c>
      <c r="D12" s="761" t="s">
        <v>1161</v>
      </c>
    </row>
    <row r="13" spans="1:4" s="759" customFormat="1" ht="11.25" customHeight="1" x14ac:dyDescent="0.2">
      <c r="A13" s="1119"/>
      <c r="B13" s="778">
        <v>5232</v>
      </c>
      <c r="C13" s="779">
        <v>5232</v>
      </c>
      <c r="D13" s="761" t="s">
        <v>1178</v>
      </c>
    </row>
    <row r="14" spans="1:4" s="759" customFormat="1" ht="11.25" customHeight="1" x14ac:dyDescent="0.2">
      <c r="A14" s="1119"/>
      <c r="B14" s="778">
        <v>117.1</v>
      </c>
      <c r="C14" s="779">
        <v>62.426000000000002</v>
      </c>
      <c r="D14" s="761" t="s">
        <v>1163</v>
      </c>
    </row>
    <row r="15" spans="1:4" s="759" customFormat="1" ht="11.25" customHeight="1" x14ac:dyDescent="0.2">
      <c r="A15" s="1119"/>
      <c r="B15" s="778">
        <v>52.5</v>
      </c>
      <c r="C15" s="779">
        <v>34.512500000000003</v>
      </c>
      <c r="D15" s="761" t="s">
        <v>1173</v>
      </c>
    </row>
    <row r="16" spans="1:4" s="759" customFormat="1" ht="11.25" customHeight="1" x14ac:dyDescent="0.2">
      <c r="A16" s="1119"/>
      <c r="B16" s="778">
        <v>173</v>
      </c>
      <c r="C16" s="779">
        <v>173</v>
      </c>
      <c r="D16" s="761" t="s">
        <v>1111</v>
      </c>
    </row>
    <row r="17" spans="1:4" s="759" customFormat="1" ht="11.25" customHeight="1" x14ac:dyDescent="0.2">
      <c r="A17" s="1119"/>
      <c r="B17" s="778">
        <v>6.2</v>
      </c>
      <c r="C17" s="779">
        <v>6.1931099999999999</v>
      </c>
      <c r="D17" s="761" t="s">
        <v>3884</v>
      </c>
    </row>
    <row r="18" spans="1:4" s="759" customFormat="1" ht="11.25" customHeight="1" x14ac:dyDescent="0.2">
      <c r="A18" s="1119"/>
      <c r="B18" s="778">
        <v>1765</v>
      </c>
      <c r="C18" s="779">
        <v>1765</v>
      </c>
      <c r="D18" s="761" t="s">
        <v>437</v>
      </c>
    </row>
    <row r="19" spans="1:4" s="759" customFormat="1" ht="11.25" customHeight="1" x14ac:dyDescent="0.2">
      <c r="A19" s="1119"/>
      <c r="B19" s="778">
        <v>50</v>
      </c>
      <c r="C19" s="779">
        <v>50</v>
      </c>
      <c r="D19" s="761" t="s">
        <v>468</v>
      </c>
    </row>
    <row r="20" spans="1:4" s="759" customFormat="1" ht="11.25" customHeight="1" x14ac:dyDescent="0.2">
      <c r="A20" s="1120"/>
      <c r="B20" s="775">
        <v>7767.8</v>
      </c>
      <c r="C20" s="780">
        <v>7666.7316100000007</v>
      </c>
      <c r="D20" s="760" t="s">
        <v>11</v>
      </c>
    </row>
    <row r="21" spans="1:4" s="759" customFormat="1" ht="11.25" customHeight="1" x14ac:dyDescent="0.2">
      <c r="A21" s="1118" t="s">
        <v>2218</v>
      </c>
      <c r="B21" s="773">
        <v>1665.1</v>
      </c>
      <c r="C21" s="777">
        <v>1332.08</v>
      </c>
      <c r="D21" s="758" t="s">
        <v>1165</v>
      </c>
    </row>
    <row r="22" spans="1:4" s="759" customFormat="1" ht="11.25" customHeight="1" x14ac:dyDescent="0.2">
      <c r="A22" s="1119"/>
      <c r="B22" s="778">
        <v>15106</v>
      </c>
      <c r="C22" s="779">
        <v>15106</v>
      </c>
      <c r="D22" s="761" t="s">
        <v>1178</v>
      </c>
    </row>
    <row r="23" spans="1:4" s="759" customFormat="1" ht="11.25" customHeight="1" x14ac:dyDescent="0.2">
      <c r="A23" s="1119"/>
      <c r="B23" s="778">
        <v>3934</v>
      </c>
      <c r="C23" s="779">
        <v>3934</v>
      </c>
      <c r="D23" s="761" t="s">
        <v>1203</v>
      </c>
    </row>
    <row r="24" spans="1:4" s="759" customFormat="1" ht="11.25" customHeight="1" x14ac:dyDescent="0.2">
      <c r="A24" s="1120"/>
      <c r="B24" s="775">
        <v>20705.099999999999</v>
      </c>
      <c r="C24" s="780">
        <v>20372.080000000002</v>
      </c>
      <c r="D24" s="760" t="s">
        <v>11</v>
      </c>
    </row>
    <row r="25" spans="1:4" s="759" customFormat="1" ht="11.25" customHeight="1" x14ac:dyDescent="0.2">
      <c r="A25" s="1118" t="s">
        <v>469</v>
      </c>
      <c r="B25" s="773">
        <v>1358.76</v>
      </c>
      <c r="C25" s="777">
        <v>1358.7517700000001</v>
      </c>
      <c r="D25" s="758" t="s">
        <v>1165</v>
      </c>
    </row>
    <row r="26" spans="1:4" s="759" customFormat="1" ht="11.25" customHeight="1" x14ac:dyDescent="0.2">
      <c r="A26" s="1119"/>
      <c r="B26" s="778">
        <v>102.8</v>
      </c>
      <c r="C26" s="779">
        <v>0</v>
      </c>
      <c r="D26" s="761" t="s">
        <v>4636</v>
      </c>
    </row>
    <row r="27" spans="1:4" s="759" customFormat="1" ht="11.25" customHeight="1" x14ac:dyDescent="0.2">
      <c r="A27" s="1119"/>
      <c r="B27" s="778">
        <v>104.94</v>
      </c>
      <c r="C27" s="779">
        <v>104.932</v>
      </c>
      <c r="D27" s="761" t="s">
        <v>1161</v>
      </c>
    </row>
    <row r="28" spans="1:4" s="759" customFormat="1" ht="11.25" customHeight="1" x14ac:dyDescent="0.2">
      <c r="A28" s="1119"/>
      <c r="B28" s="778">
        <v>23532</v>
      </c>
      <c r="C28" s="779">
        <v>23532</v>
      </c>
      <c r="D28" s="761" t="s">
        <v>1178</v>
      </c>
    </row>
    <row r="29" spans="1:4" s="759" customFormat="1" ht="21" x14ac:dyDescent="0.2">
      <c r="A29" s="1119"/>
      <c r="B29" s="778">
        <v>77.52</v>
      </c>
      <c r="C29" s="779">
        <v>77.512</v>
      </c>
      <c r="D29" s="761" t="s">
        <v>3902</v>
      </c>
    </row>
    <row r="30" spans="1:4" s="759" customFormat="1" ht="11.25" customHeight="1" x14ac:dyDescent="0.2">
      <c r="A30" s="1119"/>
      <c r="B30" s="778">
        <v>156.25</v>
      </c>
      <c r="C30" s="779">
        <v>156.24</v>
      </c>
      <c r="D30" s="761" t="s">
        <v>4118</v>
      </c>
    </row>
    <row r="31" spans="1:4" s="759" customFormat="1" ht="11.25" customHeight="1" x14ac:dyDescent="0.2">
      <c r="A31" s="1119"/>
      <c r="B31" s="778">
        <v>50</v>
      </c>
      <c r="C31" s="779">
        <v>50</v>
      </c>
      <c r="D31" s="761" t="s">
        <v>468</v>
      </c>
    </row>
    <row r="32" spans="1:4" s="759" customFormat="1" ht="11.25" customHeight="1" x14ac:dyDescent="0.2">
      <c r="A32" s="1119"/>
      <c r="B32" s="778">
        <v>1926</v>
      </c>
      <c r="C32" s="779">
        <v>1926</v>
      </c>
      <c r="D32" s="761" t="s">
        <v>1114</v>
      </c>
    </row>
    <row r="33" spans="1:4" s="759" customFormat="1" ht="11.25" customHeight="1" x14ac:dyDescent="0.2">
      <c r="A33" s="1120"/>
      <c r="B33" s="775">
        <v>27308.27</v>
      </c>
      <c r="C33" s="780">
        <v>27205.43577</v>
      </c>
      <c r="D33" s="760" t="s">
        <v>11</v>
      </c>
    </row>
    <row r="34" spans="1:4" s="759" customFormat="1" ht="11.25" customHeight="1" x14ac:dyDescent="0.2">
      <c r="A34" s="1118" t="s">
        <v>2219</v>
      </c>
      <c r="B34" s="773">
        <v>140</v>
      </c>
      <c r="C34" s="777">
        <v>0</v>
      </c>
      <c r="D34" s="758" t="s">
        <v>1317</v>
      </c>
    </row>
    <row r="35" spans="1:4" s="759" customFormat="1" ht="11.25" customHeight="1" x14ac:dyDescent="0.2">
      <c r="A35" s="1119"/>
      <c r="B35" s="778">
        <v>69.8</v>
      </c>
      <c r="C35" s="779">
        <v>69.8</v>
      </c>
      <c r="D35" s="761" t="s">
        <v>1161</v>
      </c>
    </row>
    <row r="36" spans="1:4" s="759" customFormat="1" ht="11.25" customHeight="1" x14ac:dyDescent="0.2">
      <c r="A36" s="1119"/>
      <c r="B36" s="778">
        <v>6632</v>
      </c>
      <c r="C36" s="779">
        <v>6632</v>
      </c>
      <c r="D36" s="761" t="s">
        <v>1178</v>
      </c>
    </row>
    <row r="37" spans="1:4" s="759" customFormat="1" ht="11.25" customHeight="1" x14ac:dyDescent="0.2">
      <c r="A37" s="1119"/>
      <c r="B37" s="778">
        <v>370</v>
      </c>
      <c r="C37" s="779">
        <v>370</v>
      </c>
      <c r="D37" s="761" t="s">
        <v>1175</v>
      </c>
    </row>
    <row r="38" spans="1:4" s="759" customFormat="1" ht="11.25" customHeight="1" x14ac:dyDescent="0.2">
      <c r="A38" s="1119"/>
      <c r="B38" s="778">
        <v>367</v>
      </c>
      <c r="C38" s="779">
        <v>367</v>
      </c>
      <c r="D38" s="761" t="s">
        <v>1114</v>
      </c>
    </row>
    <row r="39" spans="1:4" s="759" customFormat="1" ht="11.25" customHeight="1" x14ac:dyDescent="0.2">
      <c r="A39" s="1120"/>
      <c r="B39" s="775">
        <v>7578.8</v>
      </c>
      <c r="C39" s="780">
        <v>7438.8</v>
      </c>
      <c r="D39" s="760" t="s">
        <v>11</v>
      </c>
    </row>
    <row r="40" spans="1:4" s="759" customFormat="1" ht="11.25" customHeight="1" x14ac:dyDescent="0.2">
      <c r="A40" s="1118" t="s">
        <v>470</v>
      </c>
      <c r="B40" s="773">
        <v>69.8</v>
      </c>
      <c r="C40" s="777">
        <v>69.8</v>
      </c>
      <c r="D40" s="758" t="s">
        <v>1322</v>
      </c>
    </row>
    <row r="41" spans="1:4" s="759" customFormat="1" ht="11.25" customHeight="1" x14ac:dyDescent="0.2">
      <c r="A41" s="1119"/>
      <c r="B41" s="778">
        <v>253</v>
      </c>
      <c r="C41" s="779">
        <v>253</v>
      </c>
      <c r="D41" s="761" t="s">
        <v>1141</v>
      </c>
    </row>
    <row r="42" spans="1:4" s="759" customFormat="1" ht="11.25" customHeight="1" x14ac:dyDescent="0.2">
      <c r="A42" s="1119"/>
      <c r="B42" s="778">
        <v>50</v>
      </c>
      <c r="C42" s="779">
        <v>50</v>
      </c>
      <c r="D42" s="761" t="s">
        <v>468</v>
      </c>
    </row>
    <row r="43" spans="1:4" s="759" customFormat="1" ht="11.25" customHeight="1" x14ac:dyDescent="0.2">
      <c r="A43" s="1120"/>
      <c r="B43" s="775">
        <v>372.8</v>
      </c>
      <c r="C43" s="780">
        <v>372.8</v>
      </c>
      <c r="D43" s="760" t="s">
        <v>11</v>
      </c>
    </row>
    <row r="44" spans="1:4" s="759" customFormat="1" ht="11.25" customHeight="1" x14ac:dyDescent="0.2">
      <c r="A44" s="1118" t="s">
        <v>471</v>
      </c>
      <c r="B44" s="773">
        <v>398.28</v>
      </c>
      <c r="C44" s="777">
        <v>398.27199999999999</v>
      </c>
      <c r="D44" s="758" t="s">
        <v>1140</v>
      </c>
    </row>
    <row r="45" spans="1:4" s="759" customFormat="1" ht="11.25" customHeight="1" x14ac:dyDescent="0.2">
      <c r="A45" s="1119"/>
      <c r="B45" s="778">
        <v>600</v>
      </c>
      <c r="C45" s="779">
        <v>0</v>
      </c>
      <c r="D45" s="761" t="s">
        <v>1146</v>
      </c>
    </row>
    <row r="46" spans="1:4" s="759" customFormat="1" ht="11.25" customHeight="1" x14ac:dyDescent="0.2">
      <c r="A46" s="1119"/>
      <c r="B46" s="778">
        <v>1199</v>
      </c>
      <c r="C46" s="779">
        <v>0</v>
      </c>
      <c r="D46" s="761" t="s">
        <v>1144</v>
      </c>
    </row>
    <row r="47" spans="1:4" s="759" customFormat="1" ht="11.25" customHeight="1" x14ac:dyDescent="0.2">
      <c r="A47" s="1119"/>
      <c r="B47" s="778">
        <v>318</v>
      </c>
      <c r="C47" s="779">
        <v>0</v>
      </c>
      <c r="D47" s="761" t="s">
        <v>605</v>
      </c>
    </row>
    <row r="48" spans="1:4" s="759" customFormat="1" ht="11.25" customHeight="1" x14ac:dyDescent="0.2">
      <c r="A48" s="1119"/>
      <c r="B48" s="778">
        <v>50</v>
      </c>
      <c r="C48" s="779">
        <v>50</v>
      </c>
      <c r="D48" s="761" t="s">
        <v>468</v>
      </c>
    </row>
    <row r="49" spans="1:4" s="759" customFormat="1" ht="11.25" customHeight="1" x14ac:dyDescent="0.2">
      <c r="A49" s="1120"/>
      <c r="B49" s="775">
        <v>2565.2799999999997</v>
      </c>
      <c r="C49" s="780">
        <v>448.27199999999999</v>
      </c>
      <c r="D49" s="760" t="s">
        <v>11</v>
      </c>
    </row>
    <row r="50" spans="1:4" s="759" customFormat="1" ht="11.25" customHeight="1" x14ac:dyDescent="0.2">
      <c r="A50" s="1118" t="s">
        <v>439</v>
      </c>
      <c r="B50" s="773">
        <v>10</v>
      </c>
      <c r="C50" s="777">
        <v>10</v>
      </c>
      <c r="D50" s="758" t="s">
        <v>1060</v>
      </c>
    </row>
    <row r="51" spans="1:4" s="759" customFormat="1" ht="11.25" customHeight="1" x14ac:dyDescent="0.2">
      <c r="A51" s="1119"/>
      <c r="B51" s="778">
        <v>443.06</v>
      </c>
      <c r="C51" s="779">
        <v>0</v>
      </c>
      <c r="D51" s="761" t="s">
        <v>1321</v>
      </c>
    </row>
    <row r="52" spans="1:4" s="759" customFormat="1" ht="21" x14ac:dyDescent="0.2">
      <c r="A52" s="1119"/>
      <c r="B52" s="778">
        <v>40</v>
      </c>
      <c r="C52" s="779">
        <v>40</v>
      </c>
      <c r="D52" s="761" t="s">
        <v>3979</v>
      </c>
    </row>
    <row r="53" spans="1:4" s="759" customFormat="1" ht="11.25" customHeight="1" x14ac:dyDescent="0.2">
      <c r="A53" s="1119"/>
      <c r="B53" s="778">
        <v>58.72</v>
      </c>
      <c r="C53" s="779">
        <v>58.712789999999998</v>
      </c>
      <c r="D53" s="761" t="s">
        <v>1161</v>
      </c>
    </row>
    <row r="54" spans="1:4" s="759" customFormat="1" ht="11.25" customHeight="1" x14ac:dyDescent="0.2">
      <c r="A54" s="1119"/>
      <c r="B54" s="778">
        <v>65</v>
      </c>
      <c r="C54" s="779">
        <v>65</v>
      </c>
      <c r="D54" s="761" t="s">
        <v>1322</v>
      </c>
    </row>
    <row r="55" spans="1:4" s="759" customFormat="1" ht="11.25" customHeight="1" x14ac:dyDescent="0.2">
      <c r="A55" s="1119"/>
      <c r="B55" s="778">
        <v>7771</v>
      </c>
      <c r="C55" s="779">
        <v>7771</v>
      </c>
      <c r="D55" s="761" t="s">
        <v>1178</v>
      </c>
    </row>
    <row r="56" spans="1:4" s="759" customFormat="1" ht="11.25" customHeight="1" x14ac:dyDescent="0.2">
      <c r="A56" s="1119"/>
      <c r="B56" s="778">
        <v>25.2</v>
      </c>
      <c r="C56" s="779">
        <v>25.2</v>
      </c>
      <c r="D56" s="761" t="s">
        <v>1141</v>
      </c>
    </row>
    <row r="57" spans="1:4" s="759" customFormat="1" ht="11.25" customHeight="1" x14ac:dyDescent="0.2">
      <c r="A57" s="1120"/>
      <c r="B57" s="775">
        <v>8412.9800000000014</v>
      </c>
      <c r="C57" s="780">
        <v>7969.9127899999994</v>
      </c>
      <c r="D57" s="760" t="s">
        <v>11</v>
      </c>
    </row>
    <row r="58" spans="1:4" s="759" customFormat="1" ht="11.25" customHeight="1" x14ac:dyDescent="0.2">
      <c r="A58" s="1118" t="s">
        <v>4637</v>
      </c>
      <c r="B58" s="773">
        <v>109.5</v>
      </c>
      <c r="C58" s="777">
        <v>109.5</v>
      </c>
      <c r="D58" s="758" t="s">
        <v>1111</v>
      </c>
    </row>
    <row r="59" spans="1:4" s="759" customFormat="1" ht="11.25" customHeight="1" x14ac:dyDescent="0.2">
      <c r="A59" s="1120"/>
      <c r="B59" s="775">
        <v>109.5</v>
      </c>
      <c r="C59" s="780">
        <v>109.5</v>
      </c>
      <c r="D59" s="760" t="s">
        <v>11</v>
      </c>
    </row>
    <row r="60" spans="1:4" s="759" customFormat="1" ht="11.25" customHeight="1" x14ac:dyDescent="0.2">
      <c r="A60" s="1118" t="s">
        <v>472</v>
      </c>
      <c r="B60" s="773">
        <v>300</v>
      </c>
      <c r="C60" s="777">
        <v>64.539760000000001</v>
      </c>
      <c r="D60" s="758" t="s">
        <v>1162</v>
      </c>
    </row>
    <row r="61" spans="1:4" s="759" customFormat="1" ht="11.25" customHeight="1" x14ac:dyDescent="0.2">
      <c r="A61" s="1119"/>
      <c r="B61" s="778">
        <v>1500</v>
      </c>
      <c r="C61" s="779">
        <v>1200</v>
      </c>
      <c r="D61" s="761" t="s">
        <v>1165</v>
      </c>
    </row>
    <row r="62" spans="1:4" s="759" customFormat="1" ht="11.25" customHeight="1" x14ac:dyDescent="0.2">
      <c r="A62" s="1119"/>
      <c r="B62" s="778">
        <v>120</v>
      </c>
      <c r="C62" s="779">
        <v>120</v>
      </c>
      <c r="D62" s="761" t="s">
        <v>1161</v>
      </c>
    </row>
    <row r="63" spans="1:4" s="759" customFormat="1" ht="11.25" customHeight="1" x14ac:dyDescent="0.2">
      <c r="A63" s="1119"/>
      <c r="B63" s="778">
        <v>2543</v>
      </c>
      <c r="C63" s="779">
        <v>2543</v>
      </c>
      <c r="D63" s="761" t="s">
        <v>1178</v>
      </c>
    </row>
    <row r="64" spans="1:4" s="759" customFormat="1" ht="11.25" customHeight="1" x14ac:dyDescent="0.2">
      <c r="A64" s="1119"/>
      <c r="B64" s="778">
        <v>50</v>
      </c>
      <c r="C64" s="779">
        <v>50</v>
      </c>
      <c r="D64" s="761" t="s">
        <v>766</v>
      </c>
    </row>
    <row r="65" spans="1:4" s="759" customFormat="1" ht="11.25" customHeight="1" x14ac:dyDescent="0.2">
      <c r="A65" s="1119"/>
      <c r="B65" s="778">
        <v>38.44</v>
      </c>
      <c r="C65" s="779">
        <v>38.427479999999996</v>
      </c>
      <c r="D65" s="761" t="s">
        <v>4118</v>
      </c>
    </row>
    <row r="66" spans="1:4" s="759" customFormat="1" ht="11.25" customHeight="1" x14ac:dyDescent="0.2">
      <c r="A66" s="1119"/>
      <c r="B66" s="778">
        <v>50</v>
      </c>
      <c r="C66" s="779">
        <v>50</v>
      </c>
      <c r="D66" s="761" t="s">
        <v>468</v>
      </c>
    </row>
    <row r="67" spans="1:4" s="759" customFormat="1" ht="11.25" customHeight="1" x14ac:dyDescent="0.2">
      <c r="A67" s="1120"/>
      <c r="B67" s="775">
        <v>4601.4399999999996</v>
      </c>
      <c r="C67" s="780">
        <v>4065.9672399999999</v>
      </c>
      <c r="D67" s="760" t="s">
        <v>11</v>
      </c>
    </row>
    <row r="68" spans="1:4" s="759" customFormat="1" ht="11.25" customHeight="1" x14ac:dyDescent="0.2">
      <c r="A68" s="1118" t="s">
        <v>473</v>
      </c>
      <c r="B68" s="773">
        <v>70</v>
      </c>
      <c r="C68" s="777">
        <v>70</v>
      </c>
      <c r="D68" s="758" t="s">
        <v>1209</v>
      </c>
    </row>
    <row r="69" spans="1:4" s="759" customFormat="1" ht="11.25" customHeight="1" x14ac:dyDescent="0.2">
      <c r="A69" s="1119"/>
      <c r="B69" s="778">
        <v>70</v>
      </c>
      <c r="C69" s="779">
        <v>70</v>
      </c>
      <c r="D69" s="761" t="s">
        <v>1322</v>
      </c>
    </row>
    <row r="70" spans="1:4" s="759" customFormat="1" ht="11.25" customHeight="1" x14ac:dyDescent="0.2">
      <c r="A70" s="1119"/>
      <c r="B70" s="778">
        <v>19021</v>
      </c>
      <c r="C70" s="779">
        <v>19021</v>
      </c>
      <c r="D70" s="761" t="s">
        <v>1178</v>
      </c>
    </row>
    <row r="71" spans="1:4" s="759" customFormat="1" ht="11.25" customHeight="1" x14ac:dyDescent="0.2">
      <c r="A71" s="1119"/>
      <c r="B71" s="778">
        <v>100</v>
      </c>
      <c r="C71" s="779">
        <v>100</v>
      </c>
      <c r="D71" s="761" t="s">
        <v>1141</v>
      </c>
    </row>
    <row r="72" spans="1:4" s="759" customFormat="1" ht="11.25" customHeight="1" x14ac:dyDescent="0.2">
      <c r="A72" s="1119"/>
      <c r="B72" s="778">
        <v>3550</v>
      </c>
      <c r="C72" s="779">
        <v>1300</v>
      </c>
      <c r="D72" s="761" t="s">
        <v>468</v>
      </c>
    </row>
    <row r="73" spans="1:4" s="759" customFormat="1" ht="11.25" customHeight="1" x14ac:dyDescent="0.2">
      <c r="A73" s="1119"/>
      <c r="B73" s="778">
        <v>305</v>
      </c>
      <c r="C73" s="779">
        <v>305</v>
      </c>
      <c r="D73" s="761" t="s">
        <v>1114</v>
      </c>
    </row>
    <row r="74" spans="1:4" s="759" customFormat="1" ht="11.25" customHeight="1" x14ac:dyDescent="0.2">
      <c r="A74" s="1120"/>
      <c r="B74" s="775">
        <v>23116</v>
      </c>
      <c r="C74" s="780">
        <v>20866</v>
      </c>
      <c r="D74" s="760" t="s">
        <v>11</v>
      </c>
    </row>
    <row r="75" spans="1:4" s="759" customFormat="1" ht="11.25" customHeight="1" x14ac:dyDescent="0.2">
      <c r="A75" s="1118" t="s">
        <v>474</v>
      </c>
      <c r="B75" s="773">
        <v>45</v>
      </c>
      <c r="C75" s="777">
        <v>0</v>
      </c>
      <c r="D75" s="758" t="s">
        <v>1317</v>
      </c>
    </row>
    <row r="76" spans="1:4" s="759" customFormat="1" ht="11.25" customHeight="1" x14ac:dyDescent="0.2">
      <c r="A76" s="1119"/>
      <c r="B76" s="778">
        <v>74.62</v>
      </c>
      <c r="C76" s="779">
        <v>74.613</v>
      </c>
      <c r="D76" s="761" t="s">
        <v>1161</v>
      </c>
    </row>
    <row r="77" spans="1:4" s="759" customFormat="1" ht="11.25" customHeight="1" x14ac:dyDescent="0.2">
      <c r="A77" s="1119"/>
      <c r="B77" s="778">
        <v>47.31</v>
      </c>
      <c r="C77" s="779">
        <v>47.297250000000005</v>
      </c>
      <c r="D77" s="761" t="s">
        <v>4118</v>
      </c>
    </row>
    <row r="78" spans="1:4" s="759" customFormat="1" ht="11.25" customHeight="1" x14ac:dyDescent="0.2">
      <c r="A78" s="1119"/>
      <c r="B78" s="778">
        <v>50</v>
      </c>
      <c r="C78" s="779">
        <v>50</v>
      </c>
      <c r="D78" s="761" t="s">
        <v>468</v>
      </c>
    </row>
    <row r="79" spans="1:4" s="759" customFormat="1" ht="11.25" customHeight="1" x14ac:dyDescent="0.2">
      <c r="A79" s="1120"/>
      <c r="B79" s="775">
        <v>216.93</v>
      </c>
      <c r="C79" s="780">
        <v>171.91025000000002</v>
      </c>
      <c r="D79" s="760" t="s">
        <v>11</v>
      </c>
    </row>
    <row r="80" spans="1:4" s="759" customFormat="1" ht="11.25" customHeight="1" x14ac:dyDescent="0.2">
      <c r="A80" s="1118" t="s">
        <v>475</v>
      </c>
      <c r="B80" s="773">
        <v>111.3</v>
      </c>
      <c r="C80" s="777">
        <v>46.24212</v>
      </c>
      <c r="D80" s="758" t="s">
        <v>1147</v>
      </c>
    </row>
    <row r="81" spans="1:4" s="759" customFormat="1" ht="21" x14ac:dyDescent="0.2">
      <c r="A81" s="1119"/>
      <c r="B81" s="778">
        <v>40</v>
      </c>
      <c r="C81" s="779">
        <v>40</v>
      </c>
      <c r="D81" s="761" t="s">
        <v>3979</v>
      </c>
    </row>
    <row r="82" spans="1:4" s="759" customFormat="1" ht="11.25" customHeight="1" x14ac:dyDescent="0.2">
      <c r="A82" s="1119"/>
      <c r="B82" s="778">
        <v>50</v>
      </c>
      <c r="C82" s="779">
        <v>39.158699999999996</v>
      </c>
      <c r="D82" s="761" t="s">
        <v>1322</v>
      </c>
    </row>
    <row r="83" spans="1:4" s="759" customFormat="1" ht="11.25" customHeight="1" x14ac:dyDescent="0.2">
      <c r="A83" s="1119"/>
      <c r="B83" s="778">
        <v>14835</v>
      </c>
      <c r="C83" s="779">
        <v>14835</v>
      </c>
      <c r="D83" s="761" t="s">
        <v>1178</v>
      </c>
    </row>
    <row r="84" spans="1:4" s="759" customFormat="1" ht="11.25" customHeight="1" x14ac:dyDescent="0.2">
      <c r="A84" s="1119"/>
      <c r="B84" s="778">
        <v>100</v>
      </c>
      <c r="C84" s="779">
        <v>41.173780000000001</v>
      </c>
      <c r="D84" s="761" t="s">
        <v>1173</v>
      </c>
    </row>
    <row r="85" spans="1:4" s="759" customFormat="1" ht="21" x14ac:dyDescent="0.2">
      <c r="A85" s="1119"/>
      <c r="B85" s="778">
        <v>31</v>
      </c>
      <c r="C85" s="779">
        <v>31</v>
      </c>
      <c r="D85" s="761" t="s">
        <v>3902</v>
      </c>
    </row>
    <row r="86" spans="1:4" s="759" customFormat="1" ht="11.25" customHeight="1" x14ac:dyDescent="0.2">
      <c r="A86" s="1119"/>
      <c r="B86" s="778">
        <v>37.72</v>
      </c>
      <c r="C86" s="779">
        <v>37.71311</v>
      </c>
      <c r="D86" s="761" t="s">
        <v>3884</v>
      </c>
    </row>
    <row r="87" spans="1:4" s="759" customFormat="1" ht="11.25" customHeight="1" x14ac:dyDescent="0.2">
      <c r="A87" s="1119"/>
      <c r="B87" s="778">
        <v>50</v>
      </c>
      <c r="C87" s="779">
        <v>50</v>
      </c>
      <c r="D87" s="761" t="s">
        <v>468</v>
      </c>
    </row>
    <row r="88" spans="1:4" s="759" customFormat="1" ht="11.25" customHeight="1" x14ac:dyDescent="0.2">
      <c r="A88" s="1120"/>
      <c r="B88" s="775">
        <v>15255.019999999999</v>
      </c>
      <c r="C88" s="780">
        <v>15120.287710000001</v>
      </c>
      <c r="D88" s="760" t="s">
        <v>11</v>
      </c>
    </row>
    <row r="89" spans="1:4" s="759" customFormat="1" ht="11.25" customHeight="1" x14ac:dyDescent="0.2">
      <c r="A89" s="1118" t="s">
        <v>476</v>
      </c>
      <c r="B89" s="773">
        <v>129</v>
      </c>
      <c r="C89" s="777">
        <v>80.099999999999994</v>
      </c>
      <c r="D89" s="758" t="s">
        <v>1317</v>
      </c>
    </row>
    <row r="90" spans="1:4" s="759" customFormat="1" ht="11.25" customHeight="1" x14ac:dyDescent="0.2">
      <c r="A90" s="1119"/>
      <c r="B90" s="778">
        <v>20</v>
      </c>
      <c r="C90" s="779">
        <v>20</v>
      </c>
      <c r="D90" s="761" t="s">
        <v>766</v>
      </c>
    </row>
    <row r="91" spans="1:4" s="759" customFormat="1" ht="11.25" customHeight="1" x14ac:dyDescent="0.2">
      <c r="A91" s="1119"/>
      <c r="B91" s="778">
        <v>50</v>
      </c>
      <c r="C91" s="779">
        <v>50</v>
      </c>
      <c r="D91" s="761" t="s">
        <v>468</v>
      </c>
    </row>
    <row r="92" spans="1:4" s="759" customFormat="1" ht="11.25" customHeight="1" x14ac:dyDescent="0.2">
      <c r="A92" s="1120"/>
      <c r="B92" s="775">
        <v>199</v>
      </c>
      <c r="C92" s="780">
        <v>150.1</v>
      </c>
      <c r="D92" s="760" t="s">
        <v>11</v>
      </c>
    </row>
    <row r="93" spans="1:4" s="759" customFormat="1" ht="11.25" customHeight="1" x14ac:dyDescent="0.2">
      <c r="A93" s="1118" t="s">
        <v>477</v>
      </c>
      <c r="B93" s="773">
        <v>321.60000000000002</v>
      </c>
      <c r="C93" s="777">
        <v>0</v>
      </c>
      <c r="D93" s="758" t="s">
        <v>1321</v>
      </c>
    </row>
    <row r="94" spans="1:4" s="759" customFormat="1" ht="11.25" customHeight="1" x14ac:dyDescent="0.2">
      <c r="A94" s="1119"/>
      <c r="B94" s="778">
        <v>86</v>
      </c>
      <c r="C94" s="779">
        <v>86</v>
      </c>
      <c r="D94" s="761" t="s">
        <v>1161</v>
      </c>
    </row>
    <row r="95" spans="1:4" s="759" customFormat="1" ht="11.25" customHeight="1" x14ac:dyDescent="0.2">
      <c r="A95" s="1119"/>
      <c r="B95" s="778">
        <v>43</v>
      </c>
      <c r="C95" s="779">
        <v>42.988</v>
      </c>
      <c r="D95" s="761" t="s">
        <v>1163</v>
      </c>
    </row>
    <row r="96" spans="1:4" s="759" customFormat="1" ht="11.25" customHeight="1" x14ac:dyDescent="0.2">
      <c r="A96" s="1119"/>
      <c r="B96" s="778">
        <v>82.7</v>
      </c>
      <c r="C96" s="779">
        <v>82.7</v>
      </c>
      <c r="D96" s="761" t="s">
        <v>1111</v>
      </c>
    </row>
    <row r="97" spans="1:4" s="759" customFormat="1" ht="11.25" customHeight="1" x14ac:dyDescent="0.2">
      <c r="A97" s="1119"/>
      <c r="B97" s="778">
        <v>275</v>
      </c>
      <c r="C97" s="779">
        <v>275</v>
      </c>
      <c r="D97" s="761" t="s">
        <v>468</v>
      </c>
    </row>
    <row r="98" spans="1:4" s="759" customFormat="1" ht="11.25" customHeight="1" x14ac:dyDescent="0.2">
      <c r="A98" s="1119"/>
      <c r="B98" s="778">
        <v>549</v>
      </c>
      <c r="C98" s="779">
        <v>549</v>
      </c>
      <c r="D98" s="761" t="s">
        <v>1114</v>
      </c>
    </row>
    <row r="99" spans="1:4" s="759" customFormat="1" ht="11.25" customHeight="1" x14ac:dyDescent="0.2">
      <c r="A99" s="1120"/>
      <c r="B99" s="775">
        <v>1357.3000000000002</v>
      </c>
      <c r="C99" s="780">
        <v>1035.6880000000001</v>
      </c>
      <c r="D99" s="760" t="s">
        <v>11</v>
      </c>
    </row>
    <row r="100" spans="1:4" s="759" customFormat="1" ht="11.25" customHeight="1" x14ac:dyDescent="0.2">
      <c r="A100" s="1118" t="s">
        <v>455</v>
      </c>
      <c r="B100" s="773">
        <v>78</v>
      </c>
      <c r="C100" s="777">
        <v>0</v>
      </c>
      <c r="D100" s="758" t="s">
        <v>1165</v>
      </c>
    </row>
    <row r="101" spans="1:4" s="759" customFormat="1" ht="11.25" customHeight="1" x14ac:dyDescent="0.2">
      <c r="A101" s="1119"/>
      <c r="B101" s="778">
        <v>400</v>
      </c>
      <c r="C101" s="779">
        <v>200</v>
      </c>
      <c r="D101" s="761" t="s">
        <v>1319</v>
      </c>
    </row>
    <row r="102" spans="1:4" s="759" customFormat="1" ht="21" x14ac:dyDescent="0.2">
      <c r="A102" s="1119"/>
      <c r="B102" s="778">
        <v>40</v>
      </c>
      <c r="C102" s="779">
        <v>40</v>
      </c>
      <c r="D102" s="761" t="s">
        <v>3979</v>
      </c>
    </row>
    <row r="103" spans="1:4" s="759" customFormat="1" ht="11.25" customHeight="1" x14ac:dyDescent="0.2">
      <c r="A103" s="1119"/>
      <c r="B103" s="778">
        <v>120</v>
      </c>
      <c r="C103" s="779">
        <v>120</v>
      </c>
      <c r="D103" s="761" t="s">
        <v>1161</v>
      </c>
    </row>
    <row r="104" spans="1:4" s="759" customFormat="1" ht="11.25" customHeight="1" x14ac:dyDescent="0.2">
      <c r="A104" s="1119"/>
      <c r="B104" s="778">
        <v>189.8</v>
      </c>
      <c r="C104" s="779">
        <v>177.22129999999999</v>
      </c>
      <c r="D104" s="761" t="s">
        <v>1322</v>
      </c>
    </row>
    <row r="105" spans="1:4" s="759" customFormat="1" ht="11.25" customHeight="1" x14ac:dyDescent="0.2">
      <c r="A105" s="1119"/>
      <c r="B105" s="778">
        <v>400</v>
      </c>
      <c r="C105" s="779">
        <v>400</v>
      </c>
      <c r="D105" s="761" t="s">
        <v>1141</v>
      </c>
    </row>
    <row r="106" spans="1:4" s="759" customFormat="1" ht="11.25" customHeight="1" x14ac:dyDescent="0.2">
      <c r="A106" s="1119"/>
      <c r="B106" s="778">
        <v>12965.66</v>
      </c>
      <c r="C106" s="779">
        <v>12965.652380000001</v>
      </c>
      <c r="D106" s="761" t="s">
        <v>454</v>
      </c>
    </row>
    <row r="107" spans="1:4" s="759" customFormat="1" ht="11.25" customHeight="1" x14ac:dyDescent="0.2">
      <c r="A107" s="1119"/>
      <c r="B107" s="778">
        <v>30</v>
      </c>
      <c r="C107" s="779">
        <v>30</v>
      </c>
      <c r="D107" s="761" t="s">
        <v>766</v>
      </c>
    </row>
    <row r="108" spans="1:4" s="759" customFormat="1" ht="11.25" customHeight="1" x14ac:dyDescent="0.2">
      <c r="A108" s="1119"/>
      <c r="B108" s="778">
        <v>34.36</v>
      </c>
      <c r="C108" s="779">
        <v>34.351379999999999</v>
      </c>
      <c r="D108" s="761" t="s">
        <v>4118</v>
      </c>
    </row>
    <row r="109" spans="1:4" s="759" customFormat="1" ht="11.25" customHeight="1" x14ac:dyDescent="0.2">
      <c r="A109" s="1119"/>
      <c r="B109" s="778">
        <v>50</v>
      </c>
      <c r="C109" s="779">
        <v>50</v>
      </c>
      <c r="D109" s="761" t="s">
        <v>468</v>
      </c>
    </row>
    <row r="110" spans="1:4" s="759" customFormat="1" ht="11.25" customHeight="1" x14ac:dyDescent="0.2">
      <c r="A110" s="1120"/>
      <c r="B110" s="775">
        <v>14307.82</v>
      </c>
      <c r="C110" s="780">
        <v>14017.225060000001</v>
      </c>
      <c r="D110" s="760" t="s">
        <v>11</v>
      </c>
    </row>
    <row r="111" spans="1:4" s="759" customFormat="1" ht="11.25" customHeight="1" x14ac:dyDescent="0.2">
      <c r="A111" s="1115" t="s">
        <v>2220</v>
      </c>
      <c r="B111" s="781">
        <v>222</v>
      </c>
      <c r="C111" s="773">
        <v>222</v>
      </c>
      <c r="D111" s="762" t="s">
        <v>1316</v>
      </c>
    </row>
    <row r="112" spans="1:4" s="759" customFormat="1" ht="11.25" customHeight="1" x14ac:dyDescent="0.2">
      <c r="A112" s="1116"/>
      <c r="B112" s="782">
        <v>222</v>
      </c>
      <c r="C112" s="775">
        <v>222</v>
      </c>
      <c r="D112" s="763" t="s">
        <v>11</v>
      </c>
    </row>
    <row r="113" spans="1:4" s="759" customFormat="1" ht="11.25" customHeight="1" x14ac:dyDescent="0.2">
      <c r="A113" s="1115" t="s">
        <v>2221</v>
      </c>
      <c r="B113" s="773">
        <v>34.89</v>
      </c>
      <c r="C113" s="779">
        <v>34.881999999999998</v>
      </c>
      <c r="D113" s="758" t="s">
        <v>1161</v>
      </c>
    </row>
    <row r="114" spans="1:4" s="759" customFormat="1" ht="11.25" customHeight="1" x14ac:dyDescent="0.2">
      <c r="A114" s="1116"/>
      <c r="B114" s="778">
        <v>2642</v>
      </c>
      <c r="C114" s="779">
        <v>2642</v>
      </c>
      <c r="D114" s="761" t="s">
        <v>1178</v>
      </c>
    </row>
    <row r="115" spans="1:4" s="759" customFormat="1" ht="11.25" customHeight="1" x14ac:dyDescent="0.2">
      <c r="A115" s="1116"/>
      <c r="B115" s="778">
        <v>718.7</v>
      </c>
      <c r="C115" s="779">
        <v>718.7</v>
      </c>
      <c r="D115" s="761" t="s">
        <v>1175</v>
      </c>
    </row>
    <row r="116" spans="1:4" s="759" customFormat="1" ht="11.25" customHeight="1" x14ac:dyDescent="0.2">
      <c r="A116" s="1116"/>
      <c r="B116" s="775">
        <v>3395.59</v>
      </c>
      <c r="C116" s="780">
        <v>3395.5820000000003</v>
      </c>
      <c r="D116" s="760" t="s">
        <v>11</v>
      </c>
    </row>
    <row r="117" spans="1:4" s="759" customFormat="1" ht="11.25" customHeight="1" x14ac:dyDescent="0.2">
      <c r="A117" s="1115" t="s">
        <v>478</v>
      </c>
      <c r="B117" s="773">
        <v>80</v>
      </c>
      <c r="C117" s="773">
        <v>80</v>
      </c>
      <c r="D117" s="758" t="s">
        <v>1209</v>
      </c>
    </row>
    <row r="118" spans="1:4" s="759" customFormat="1" ht="11.25" customHeight="1" x14ac:dyDescent="0.2">
      <c r="A118" s="1116"/>
      <c r="B118" s="778">
        <v>199.9</v>
      </c>
      <c r="C118" s="778">
        <v>37.021560000000001</v>
      </c>
      <c r="D118" s="761" t="s">
        <v>1147</v>
      </c>
    </row>
    <row r="119" spans="1:4" s="759" customFormat="1" ht="21" x14ac:dyDescent="0.2">
      <c r="A119" s="1116"/>
      <c r="B119" s="778">
        <v>40</v>
      </c>
      <c r="C119" s="778">
        <v>40</v>
      </c>
      <c r="D119" s="761" t="s">
        <v>3979</v>
      </c>
    </row>
    <row r="120" spans="1:4" s="759" customFormat="1" ht="11.25" customHeight="1" x14ac:dyDescent="0.2">
      <c r="A120" s="1116"/>
      <c r="B120" s="778">
        <v>120</v>
      </c>
      <c r="C120" s="778">
        <v>120</v>
      </c>
      <c r="D120" s="761" t="s">
        <v>1161</v>
      </c>
    </row>
    <row r="121" spans="1:4" s="759" customFormat="1" ht="21" x14ac:dyDescent="0.2">
      <c r="A121" s="1116"/>
      <c r="B121" s="778">
        <v>50</v>
      </c>
      <c r="C121" s="778">
        <v>50</v>
      </c>
      <c r="D121" s="761" t="s">
        <v>1210</v>
      </c>
    </row>
    <row r="122" spans="1:4" s="759" customFormat="1" ht="11.25" customHeight="1" x14ac:dyDescent="0.2">
      <c r="A122" s="1116"/>
      <c r="B122" s="778">
        <v>7028</v>
      </c>
      <c r="C122" s="778">
        <v>7028</v>
      </c>
      <c r="D122" s="761" t="s">
        <v>1178</v>
      </c>
    </row>
    <row r="123" spans="1:4" s="759" customFormat="1" ht="11.25" customHeight="1" x14ac:dyDescent="0.2">
      <c r="A123" s="1116"/>
      <c r="B123" s="778">
        <v>85.7</v>
      </c>
      <c r="C123" s="778">
        <v>33.700000000000003</v>
      </c>
      <c r="D123" s="761" t="s">
        <v>1173</v>
      </c>
    </row>
    <row r="124" spans="1:4" s="759" customFormat="1" ht="11.25" customHeight="1" x14ac:dyDescent="0.2">
      <c r="A124" s="1116"/>
      <c r="B124" s="778">
        <v>500</v>
      </c>
      <c r="C124" s="778">
        <v>500</v>
      </c>
      <c r="D124" s="761" t="s">
        <v>605</v>
      </c>
    </row>
    <row r="125" spans="1:4" s="759" customFormat="1" ht="11.25" customHeight="1" x14ac:dyDescent="0.2">
      <c r="A125" s="1116"/>
      <c r="B125" s="778">
        <v>2293</v>
      </c>
      <c r="C125" s="778">
        <v>2293</v>
      </c>
      <c r="D125" s="761" t="s">
        <v>1203</v>
      </c>
    </row>
    <row r="126" spans="1:4" s="759" customFormat="1" ht="11.25" customHeight="1" x14ac:dyDescent="0.2">
      <c r="A126" s="1116"/>
      <c r="B126" s="778">
        <v>50</v>
      </c>
      <c r="C126" s="778">
        <v>50</v>
      </c>
      <c r="D126" s="761" t="s">
        <v>468</v>
      </c>
    </row>
    <row r="127" spans="1:4" s="759" customFormat="1" ht="11.25" customHeight="1" x14ac:dyDescent="0.2">
      <c r="A127" s="1116"/>
      <c r="B127" s="775">
        <v>10446.599999999999</v>
      </c>
      <c r="C127" s="775">
        <v>10231.72156</v>
      </c>
      <c r="D127" s="760" t="s">
        <v>11</v>
      </c>
    </row>
    <row r="128" spans="1:4" s="759" customFormat="1" ht="11.25" customHeight="1" x14ac:dyDescent="0.2">
      <c r="A128" s="1115" t="s">
        <v>479</v>
      </c>
      <c r="B128" s="773">
        <v>7870</v>
      </c>
      <c r="C128" s="773">
        <v>7870</v>
      </c>
      <c r="D128" s="758" t="s">
        <v>1178</v>
      </c>
    </row>
    <row r="129" spans="1:4" s="759" customFormat="1" ht="11.25" customHeight="1" x14ac:dyDescent="0.2">
      <c r="A129" s="1116"/>
      <c r="B129" s="778">
        <v>433.6</v>
      </c>
      <c r="C129" s="778">
        <v>433.6</v>
      </c>
      <c r="D129" s="761" t="s">
        <v>1141</v>
      </c>
    </row>
    <row r="130" spans="1:4" s="759" customFormat="1" ht="11.25" customHeight="1" x14ac:dyDescent="0.2">
      <c r="A130" s="1116"/>
      <c r="B130" s="778">
        <v>1000</v>
      </c>
      <c r="C130" s="778">
        <v>880.10400000000004</v>
      </c>
      <c r="D130" s="761" t="s">
        <v>1175</v>
      </c>
    </row>
    <row r="131" spans="1:4" s="759" customFormat="1" ht="11.25" customHeight="1" x14ac:dyDescent="0.2">
      <c r="A131" s="1116"/>
      <c r="B131" s="778">
        <v>600</v>
      </c>
      <c r="C131" s="778">
        <v>600</v>
      </c>
      <c r="D131" s="761" t="s">
        <v>1110</v>
      </c>
    </row>
    <row r="132" spans="1:4" s="759" customFormat="1" ht="11.25" customHeight="1" x14ac:dyDescent="0.2">
      <c r="A132" s="1116"/>
      <c r="B132" s="778">
        <v>28.84</v>
      </c>
      <c r="C132" s="778">
        <v>28.83934</v>
      </c>
      <c r="D132" s="761" t="s">
        <v>3884</v>
      </c>
    </row>
    <row r="133" spans="1:4" s="759" customFormat="1" ht="11.25" customHeight="1" x14ac:dyDescent="0.2">
      <c r="A133" s="1116"/>
      <c r="B133" s="778">
        <v>50</v>
      </c>
      <c r="C133" s="778">
        <v>50</v>
      </c>
      <c r="D133" s="761" t="s">
        <v>468</v>
      </c>
    </row>
    <row r="134" spans="1:4" s="759" customFormat="1" ht="11.25" customHeight="1" x14ac:dyDescent="0.2">
      <c r="A134" s="1116"/>
      <c r="B134" s="775">
        <v>9982.44</v>
      </c>
      <c r="C134" s="775">
        <v>9862.5433400000002</v>
      </c>
      <c r="D134" s="760" t="s">
        <v>11</v>
      </c>
    </row>
    <row r="135" spans="1:4" s="759" customFormat="1" ht="11.25" customHeight="1" x14ac:dyDescent="0.2">
      <c r="A135" s="1115" t="s">
        <v>440</v>
      </c>
      <c r="B135" s="773">
        <v>12</v>
      </c>
      <c r="C135" s="777">
        <v>12</v>
      </c>
      <c r="D135" s="758" t="s">
        <v>1060</v>
      </c>
    </row>
    <row r="136" spans="1:4" s="759" customFormat="1" ht="11.25" customHeight="1" x14ac:dyDescent="0.2">
      <c r="A136" s="1116"/>
      <c r="B136" s="778">
        <v>1170</v>
      </c>
      <c r="C136" s="783">
        <v>1087.91623</v>
      </c>
      <c r="D136" s="761" t="s">
        <v>1165</v>
      </c>
    </row>
    <row r="137" spans="1:4" s="759" customFormat="1" ht="11.25" customHeight="1" x14ac:dyDescent="0.2">
      <c r="A137" s="1116"/>
      <c r="B137" s="778">
        <v>200</v>
      </c>
      <c r="C137" s="783">
        <v>39.091000000000001</v>
      </c>
      <c r="D137" s="761" t="s">
        <v>1147</v>
      </c>
    </row>
    <row r="138" spans="1:4" s="759" customFormat="1" ht="11.25" customHeight="1" x14ac:dyDescent="0.2">
      <c r="A138" s="1116"/>
      <c r="B138" s="778">
        <v>119.7</v>
      </c>
      <c r="C138" s="783">
        <v>119.7</v>
      </c>
      <c r="D138" s="761" t="s">
        <v>1161</v>
      </c>
    </row>
    <row r="139" spans="1:4" s="759" customFormat="1" ht="11.25" customHeight="1" x14ac:dyDescent="0.2">
      <c r="A139" s="1116"/>
      <c r="B139" s="778">
        <v>69.900000000000006</v>
      </c>
      <c r="C139" s="783">
        <v>69.900000000000006</v>
      </c>
      <c r="D139" s="761" t="s">
        <v>1322</v>
      </c>
    </row>
    <row r="140" spans="1:4" s="759" customFormat="1" ht="11.25" customHeight="1" x14ac:dyDescent="0.2">
      <c r="A140" s="1116"/>
      <c r="B140" s="778">
        <v>30355</v>
      </c>
      <c r="C140" s="783">
        <v>30355</v>
      </c>
      <c r="D140" s="761" t="s">
        <v>1178</v>
      </c>
    </row>
    <row r="141" spans="1:4" s="759" customFormat="1" ht="11.25" customHeight="1" x14ac:dyDescent="0.2">
      <c r="A141" s="1116"/>
      <c r="B141" s="778">
        <v>447.9</v>
      </c>
      <c r="C141" s="783">
        <v>447.9</v>
      </c>
      <c r="D141" s="761" t="s">
        <v>1175</v>
      </c>
    </row>
    <row r="142" spans="1:4" s="759" customFormat="1" ht="21" x14ac:dyDescent="0.2">
      <c r="A142" s="1116"/>
      <c r="B142" s="778">
        <v>22.05</v>
      </c>
      <c r="C142" s="783">
        <v>22.046000000000003</v>
      </c>
      <c r="D142" s="761" t="s">
        <v>3902</v>
      </c>
    </row>
    <row r="143" spans="1:4" s="759" customFormat="1" ht="11.25" customHeight="1" x14ac:dyDescent="0.2">
      <c r="A143" s="1116"/>
      <c r="B143" s="778">
        <v>12000</v>
      </c>
      <c r="C143" s="783">
        <v>0</v>
      </c>
      <c r="D143" s="761" t="s">
        <v>437</v>
      </c>
    </row>
    <row r="144" spans="1:4" s="759" customFormat="1" ht="11.25" customHeight="1" x14ac:dyDescent="0.2">
      <c r="A144" s="1116"/>
      <c r="B144" s="778">
        <v>10000</v>
      </c>
      <c r="C144" s="783">
        <v>426.16199999999998</v>
      </c>
      <c r="D144" s="761" t="s">
        <v>538</v>
      </c>
    </row>
    <row r="145" spans="1:4" s="759" customFormat="1" ht="11.25" customHeight="1" x14ac:dyDescent="0.2">
      <c r="A145" s="1116"/>
      <c r="B145" s="778">
        <v>25.38</v>
      </c>
      <c r="C145" s="783">
        <v>25.373999999999999</v>
      </c>
      <c r="D145" s="761" t="s">
        <v>681</v>
      </c>
    </row>
    <row r="146" spans="1:4" s="759" customFormat="1" ht="11.25" customHeight="1" x14ac:dyDescent="0.2">
      <c r="A146" s="1116"/>
      <c r="B146" s="778">
        <v>431.38</v>
      </c>
      <c r="C146" s="783">
        <v>431.33076000000005</v>
      </c>
      <c r="D146" s="761" t="s">
        <v>4118</v>
      </c>
    </row>
    <row r="147" spans="1:4" s="759" customFormat="1" ht="11.25" customHeight="1" x14ac:dyDescent="0.2">
      <c r="A147" s="1116"/>
      <c r="B147" s="778">
        <v>50</v>
      </c>
      <c r="C147" s="783">
        <v>50</v>
      </c>
      <c r="D147" s="761" t="s">
        <v>468</v>
      </c>
    </row>
    <row r="148" spans="1:4" s="759" customFormat="1" ht="11.25" customHeight="1" x14ac:dyDescent="0.2">
      <c r="A148" s="1116"/>
      <c r="B148" s="775">
        <v>54903.31</v>
      </c>
      <c r="C148" s="780">
        <v>33086.419990000002</v>
      </c>
      <c r="D148" s="760" t="s">
        <v>11</v>
      </c>
    </row>
    <row r="149" spans="1:4" s="759" customFormat="1" ht="11.25" customHeight="1" x14ac:dyDescent="0.2">
      <c r="A149" s="1117" t="s">
        <v>544</v>
      </c>
      <c r="B149" s="778">
        <v>10</v>
      </c>
      <c r="C149" s="779">
        <v>10</v>
      </c>
      <c r="D149" s="761" t="s">
        <v>1060</v>
      </c>
    </row>
    <row r="150" spans="1:4" s="759" customFormat="1" ht="11.25" customHeight="1" x14ac:dyDescent="0.2">
      <c r="A150" s="1116"/>
      <c r="B150" s="778">
        <v>300</v>
      </c>
      <c r="C150" s="779">
        <v>240</v>
      </c>
      <c r="D150" s="761" t="s">
        <v>1165</v>
      </c>
    </row>
    <row r="151" spans="1:4" s="759" customFormat="1" ht="11.25" customHeight="1" x14ac:dyDescent="0.2">
      <c r="A151" s="1116"/>
      <c r="B151" s="778">
        <v>5098</v>
      </c>
      <c r="C151" s="779">
        <v>5098</v>
      </c>
      <c r="D151" s="761" t="s">
        <v>1178</v>
      </c>
    </row>
    <row r="152" spans="1:4" s="759" customFormat="1" ht="11.25" customHeight="1" x14ac:dyDescent="0.2">
      <c r="A152" s="1116"/>
      <c r="B152" s="778">
        <v>77.06</v>
      </c>
      <c r="C152" s="779">
        <v>77.057369999999992</v>
      </c>
      <c r="D152" s="761" t="s">
        <v>3884</v>
      </c>
    </row>
    <row r="153" spans="1:4" s="759" customFormat="1" ht="11.25" customHeight="1" x14ac:dyDescent="0.2">
      <c r="A153" s="1116"/>
      <c r="B153" s="778">
        <v>3760</v>
      </c>
      <c r="C153" s="779">
        <v>0</v>
      </c>
      <c r="D153" s="761" t="s">
        <v>538</v>
      </c>
    </row>
    <row r="154" spans="1:4" s="759" customFormat="1" ht="11.25" customHeight="1" x14ac:dyDescent="0.2">
      <c r="A154" s="1116"/>
      <c r="B154" s="778">
        <v>24.47</v>
      </c>
      <c r="C154" s="779">
        <v>24.466999999999999</v>
      </c>
      <c r="D154" s="761" t="s">
        <v>681</v>
      </c>
    </row>
    <row r="155" spans="1:4" s="759" customFormat="1" ht="11.25" customHeight="1" x14ac:dyDescent="0.2">
      <c r="A155" s="1116"/>
      <c r="B155" s="778">
        <v>143.1</v>
      </c>
      <c r="C155" s="779">
        <v>136.43299999999999</v>
      </c>
      <c r="D155" s="761" t="s">
        <v>621</v>
      </c>
    </row>
    <row r="156" spans="1:4" s="759" customFormat="1" ht="11.25" customHeight="1" x14ac:dyDescent="0.2">
      <c r="A156" s="1116"/>
      <c r="B156" s="778">
        <v>359.36</v>
      </c>
      <c r="C156" s="779">
        <v>359.33625000000006</v>
      </c>
      <c r="D156" s="761" t="s">
        <v>4118</v>
      </c>
    </row>
    <row r="157" spans="1:4" s="759" customFormat="1" ht="11.25" customHeight="1" x14ac:dyDescent="0.2">
      <c r="A157" s="1116"/>
      <c r="B157" s="778">
        <v>3153</v>
      </c>
      <c r="C157" s="779">
        <v>3153</v>
      </c>
      <c r="D157" s="761" t="s">
        <v>1114</v>
      </c>
    </row>
    <row r="158" spans="1:4" s="759" customFormat="1" ht="11.25" customHeight="1" x14ac:dyDescent="0.2">
      <c r="A158" s="1116"/>
      <c r="B158" s="778">
        <v>12924.990000000002</v>
      </c>
      <c r="C158" s="779">
        <v>9098.2936200000004</v>
      </c>
      <c r="D158" s="760" t="s">
        <v>11</v>
      </c>
    </row>
    <row r="159" spans="1:4" s="759" customFormat="1" ht="11.25" customHeight="1" x14ac:dyDescent="0.2">
      <c r="A159" s="1115" t="s">
        <v>481</v>
      </c>
      <c r="B159" s="773">
        <v>574.6</v>
      </c>
      <c r="C159" s="774">
        <v>459.67999999999995</v>
      </c>
      <c r="D159" s="758" t="s">
        <v>1165</v>
      </c>
    </row>
    <row r="160" spans="1:4" s="759" customFormat="1" ht="11.25" customHeight="1" x14ac:dyDescent="0.2">
      <c r="A160" s="1116"/>
      <c r="B160" s="778">
        <v>350.2</v>
      </c>
      <c r="C160" s="784">
        <v>175.1</v>
      </c>
      <c r="D160" s="761" t="s">
        <v>1319</v>
      </c>
    </row>
    <row r="161" spans="1:4" s="759" customFormat="1" ht="11.25" customHeight="1" x14ac:dyDescent="0.2">
      <c r="A161" s="1116"/>
      <c r="B161" s="778">
        <v>115.79</v>
      </c>
      <c r="C161" s="784">
        <v>115.78960000000001</v>
      </c>
      <c r="D161" s="761" t="s">
        <v>1161</v>
      </c>
    </row>
    <row r="162" spans="1:4" s="759" customFormat="1" ht="11.25" customHeight="1" x14ac:dyDescent="0.2">
      <c r="A162" s="1116"/>
      <c r="B162" s="778">
        <v>27.9</v>
      </c>
      <c r="C162" s="784">
        <v>5.4630000000000001</v>
      </c>
      <c r="D162" s="761" t="s">
        <v>1322</v>
      </c>
    </row>
    <row r="163" spans="1:4" s="759" customFormat="1" ht="11.25" customHeight="1" x14ac:dyDescent="0.2">
      <c r="A163" s="1116"/>
      <c r="B163" s="778">
        <v>113</v>
      </c>
      <c r="C163" s="784">
        <v>107.1485</v>
      </c>
      <c r="D163" s="761" t="s">
        <v>1163</v>
      </c>
    </row>
    <row r="164" spans="1:4" s="759" customFormat="1" ht="11.25" customHeight="1" x14ac:dyDescent="0.2">
      <c r="A164" s="1116"/>
      <c r="B164" s="778">
        <v>70</v>
      </c>
      <c r="C164" s="784">
        <v>18.685000000000002</v>
      </c>
      <c r="D164" s="761" t="s">
        <v>1173</v>
      </c>
    </row>
    <row r="165" spans="1:4" s="759" customFormat="1" ht="11.25" customHeight="1" x14ac:dyDescent="0.2">
      <c r="A165" s="1116"/>
      <c r="B165" s="778">
        <v>372.6</v>
      </c>
      <c r="C165" s="784">
        <v>251.14229999999998</v>
      </c>
      <c r="D165" s="761" t="s">
        <v>621</v>
      </c>
    </row>
    <row r="166" spans="1:4" s="759" customFormat="1" ht="11.25" customHeight="1" x14ac:dyDescent="0.2">
      <c r="A166" s="1116"/>
      <c r="B166" s="778">
        <v>100.2</v>
      </c>
      <c r="C166" s="784">
        <v>100.19016000000001</v>
      </c>
      <c r="D166" s="761" t="s">
        <v>4118</v>
      </c>
    </row>
    <row r="167" spans="1:4" s="759" customFormat="1" ht="11.25" customHeight="1" x14ac:dyDescent="0.2">
      <c r="A167" s="1116"/>
      <c r="B167" s="778">
        <v>50</v>
      </c>
      <c r="C167" s="784">
        <v>50</v>
      </c>
      <c r="D167" s="761" t="s">
        <v>468</v>
      </c>
    </row>
    <row r="168" spans="1:4" s="759" customFormat="1" ht="11.25" customHeight="1" x14ac:dyDescent="0.2">
      <c r="A168" s="1116"/>
      <c r="B168" s="775">
        <v>1774.2900000000002</v>
      </c>
      <c r="C168" s="776">
        <v>1283.19856</v>
      </c>
      <c r="D168" s="760" t="s">
        <v>11</v>
      </c>
    </row>
    <row r="169" spans="1:4" s="759" customFormat="1" ht="11.25" customHeight="1" x14ac:dyDescent="0.2">
      <c r="A169" s="1115" t="s">
        <v>2222</v>
      </c>
      <c r="B169" s="778">
        <v>17</v>
      </c>
      <c r="C169" s="779">
        <v>17</v>
      </c>
      <c r="D169" s="758" t="s">
        <v>1060</v>
      </c>
    </row>
    <row r="170" spans="1:4" s="759" customFormat="1" ht="11.25" customHeight="1" x14ac:dyDescent="0.2">
      <c r="A170" s="1116"/>
      <c r="B170" s="778">
        <v>375</v>
      </c>
      <c r="C170" s="779">
        <v>187.5</v>
      </c>
      <c r="D170" s="761" t="s">
        <v>1319</v>
      </c>
    </row>
    <row r="171" spans="1:4" s="759" customFormat="1" ht="11.25" customHeight="1" x14ac:dyDescent="0.2">
      <c r="A171" s="1116"/>
      <c r="B171" s="778">
        <v>136.1</v>
      </c>
      <c r="C171" s="779">
        <v>70</v>
      </c>
      <c r="D171" s="761" t="s">
        <v>1322</v>
      </c>
    </row>
    <row r="172" spans="1:4" s="759" customFormat="1" ht="11.25" customHeight="1" x14ac:dyDescent="0.2">
      <c r="A172" s="1116"/>
      <c r="B172" s="778">
        <v>20377</v>
      </c>
      <c r="C172" s="779">
        <v>20377</v>
      </c>
      <c r="D172" s="761" t="s">
        <v>1178</v>
      </c>
    </row>
    <row r="173" spans="1:4" s="759" customFormat="1" ht="11.25" customHeight="1" x14ac:dyDescent="0.2">
      <c r="A173" s="1116"/>
      <c r="B173" s="778">
        <v>120</v>
      </c>
      <c r="C173" s="779">
        <v>99.195549999999997</v>
      </c>
      <c r="D173" s="761" t="s">
        <v>657</v>
      </c>
    </row>
    <row r="174" spans="1:4" s="759" customFormat="1" ht="11.25" customHeight="1" x14ac:dyDescent="0.2">
      <c r="A174" s="1116"/>
      <c r="B174" s="778">
        <v>225</v>
      </c>
      <c r="C174" s="779">
        <v>225</v>
      </c>
      <c r="D174" s="761" t="s">
        <v>468</v>
      </c>
    </row>
    <row r="175" spans="1:4" s="759" customFormat="1" ht="11.25" customHeight="1" x14ac:dyDescent="0.2">
      <c r="A175" s="1116"/>
      <c r="B175" s="778">
        <v>21250.1</v>
      </c>
      <c r="C175" s="779">
        <v>20975.69555</v>
      </c>
      <c r="D175" s="760" t="s">
        <v>11</v>
      </c>
    </row>
    <row r="176" spans="1:4" s="759" customFormat="1" ht="11.25" customHeight="1" x14ac:dyDescent="0.2">
      <c r="A176" s="1115" t="s">
        <v>2223</v>
      </c>
      <c r="B176" s="773">
        <v>187.5</v>
      </c>
      <c r="C176" s="774">
        <v>187.5</v>
      </c>
      <c r="D176" s="758" t="s">
        <v>1319</v>
      </c>
    </row>
    <row r="177" spans="1:4" s="759" customFormat="1" ht="11.25" customHeight="1" x14ac:dyDescent="0.2">
      <c r="A177" s="1116"/>
      <c r="B177" s="778">
        <v>237.12</v>
      </c>
      <c r="C177" s="784">
        <v>0</v>
      </c>
      <c r="D177" s="761" t="s">
        <v>1141</v>
      </c>
    </row>
    <row r="178" spans="1:4" s="759" customFormat="1" ht="11.25" customHeight="1" x14ac:dyDescent="0.2">
      <c r="A178" s="1116"/>
      <c r="B178" s="778">
        <v>42.4</v>
      </c>
      <c r="C178" s="784">
        <v>19.412649999999999</v>
      </c>
      <c r="D178" s="761" t="s">
        <v>1173</v>
      </c>
    </row>
    <row r="179" spans="1:4" s="759" customFormat="1" ht="11.25" customHeight="1" x14ac:dyDescent="0.2">
      <c r="A179" s="1116"/>
      <c r="B179" s="778">
        <v>125.9</v>
      </c>
      <c r="C179" s="784">
        <v>125.9</v>
      </c>
      <c r="D179" s="761" t="s">
        <v>1110</v>
      </c>
    </row>
    <row r="180" spans="1:4" s="759" customFormat="1" ht="11.25" customHeight="1" x14ac:dyDescent="0.2">
      <c r="A180" s="1116"/>
      <c r="B180" s="778">
        <v>25.08</v>
      </c>
      <c r="C180" s="784">
        <v>25.070219999999999</v>
      </c>
      <c r="D180" s="761" t="s">
        <v>4118</v>
      </c>
    </row>
    <row r="181" spans="1:4" s="759" customFormat="1" ht="11.25" customHeight="1" x14ac:dyDescent="0.2">
      <c r="A181" s="1116"/>
      <c r="B181" s="778">
        <v>50</v>
      </c>
      <c r="C181" s="784">
        <v>50</v>
      </c>
      <c r="D181" s="761" t="s">
        <v>468</v>
      </c>
    </row>
    <row r="182" spans="1:4" s="759" customFormat="1" ht="11.25" customHeight="1" x14ac:dyDescent="0.2">
      <c r="A182" s="1116"/>
      <c r="B182" s="775">
        <v>668</v>
      </c>
      <c r="C182" s="776">
        <v>407.88287000000003</v>
      </c>
      <c r="D182" s="760" t="s">
        <v>11</v>
      </c>
    </row>
    <row r="183" spans="1:4" s="759" customFormat="1" ht="11.25" customHeight="1" x14ac:dyDescent="0.2">
      <c r="A183" s="1115" t="s">
        <v>573</v>
      </c>
      <c r="B183" s="778">
        <v>243.8</v>
      </c>
      <c r="C183" s="779">
        <v>0</v>
      </c>
      <c r="D183" s="758" t="s">
        <v>1321</v>
      </c>
    </row>
    <row r="184" spans="1:4" s="759" customFormat="1" ht="11.25" customHeight="1" x14ac:dyDescent="0.2">
      <c r="A184" s="1116"/>
      <c r="B184" s="778">
        <v>333</v>
      </c>
      <c r="C184" s="779">
        <v>333</v>
      </c>
      <c r="D184" s="761" t="s">
        <v>1178</v>
      </c>
    </row>
    <row r="185" spans="1:4" s="759" customFormat="1" ht="11.25" customHeight="1" x14ac:dyDescent="0.2">
      <c r="A185" s="1116"/>
      <c r="B185" s="778">
        <v>300</v>
      </c>
      <c r="C185" s="779">
        <v>256.09000000000003</v>
      </c>
      <c r="D185" s="761" t="s">
        <v>1111</v>
      </c>
    </row>
    <row r="186" spans="1:4" s="759" customFormat="1" ht="11.25" customHeight="1" x14ac:dyDescent="0.2">
      <c r="A186" s="1116"/>
      <c r="B186" s="778">
        <v>876.8</v>
      </c>
      <c r="C186" s="779">
        <v>589.09</v>
      </c>
      <c r="D186" s="760" t="s">
        <v>11</v>
      </c>
    </row>
    <row r="187" spans="1:4" s="759" customFormat="1" ht="11.25" customHeight="1" x14ac:dyDescent="0.2">
      <c r="A187" s="1115" t="s">
        <v>482</v>
      </c>
      <c r="B187" s="773">
        <v>56.2</v>
      </c>
      <c r="C187" s="774">
        <v>56.2</v>
      </c>
      <c r="D187" s="758" t="s">
        <v>1165</v>
      </c>
    </row>
    <row r="188" spans="1:4" s="759" customFormat="1" ht="11.25" customHeight="1" x14ac:dyDescent="0.2">
      <c r="A188" s="1116"/>
      <c r="B188" s="778">
        <v>18.86</v>
      </c>
      <c r="C188" s="784">
        <v>18.856390000000001</v>
      </c>
      <c r="D188" s="761" t="s">
        <v>3884</v>
      </c>
    </row>
    <row r="189" spans="1:4" s="759" customFormat="1" ht="11.25" customHeight="1" x14ac:dyDescent="0.2">
      <c r="A189" s="1116"/>
      <c r="B189" s="778">
        <v>50</v>
      </c>
      <c r="C189" s="784">
        <v>50</v>
      </c>
      <c r="D189" s="761" t="s">
        <v>468</v>
      </c>
    </row>
    <row r="190" spans="1:4" s="759" customFormat="1" ht="11.25" customHeight="1" x14ac:dyDescent="0.2">
      <c r="A190" s="1116"/>
      <c r="B190" s="775">
        <v>125.06</v>
      </c>
      <c r="C190" s="776">
        <v>125.05639000000001</v>
      </c>
      <c r="D190" s="760" t="s">
        <v>11</v>
      </c>
    </row>
    <row r="191" spans="1:4" s="759" customFormat="1" ht="11.25" customHeight="1" x14ac:dyDescent="0.2">
      <c r="A191" s="1117" t="s">
        <v>2224</v>
      </c>
      <c r="B191" s="778">
        <v>691.2</v>
      </c>
      <c r="C191" s="779">
        <v>0</v>
      </c>
      <c r="D191" s="761" t="s">
        <v>1321</v>
      </c>
    </row>
    <row r="192" spans="1:4" s="759" customFormat="1" ht="11.25" customHeight="1" x14ac:dyDescent="0.2">
      <c r="A192" s="1116"/>
      <c r="B192" s="778">
        <v>691.2</v>
      </c>
      <c r="C192" s="779">
        <v>0</v>
      </c>
      <c r="D192" s="760" t="s">
        <v>11</v>
      </c>
    </row>
    <row r="193" spans="1:4" s="759" customFormat="1" ht="21" x14ac:dyDescent="0.2">
      <c r="A193" s="1115" t="s">
        <v>483</v>
      </c>
      <c r="B193" s="773">
        <v>40</v>
      </c>
      <c r="C193" s="774">
        <v>40</v>
      </c>
      <c r="D193" s="758" t="s">
        <v>3979</v>
      </c>
    </row>
    <row r="194" spans="1:4" s="759" customFormat="1" ht="11.25" customHeight="1" x14ac:dyDescent="0.2">
      <c r="A194" s="1116"/>
      <c r="B194" s="778">
        <v>116.19</v>
      </c>
      <c r="C194" s="784">
        <v>116.181</v>
      </c>
      <c r="D194" s="761" t="s">
        <v>1161</v>
      </c>
    </row>
    <row r="195" spans="1:4" s="759" customFormat="1" ht="11.25" customHeight="1" x14ac:dyDescent="0.2">
      <c r="A195" s="1116"/>
      <c r="B195" s="778">
        <v>99.7</v>
      </c>
      <c r="C195" s="784">
        <v>93.337999999999994</v>
      </c>
      <c r="D195" s="761" t="s">
        <v>1163</v>
      </c>
    </row>
    <row r="196" spans="1:4" s="759" customFormat="1" ht="11.25" customHeight="1" x14ac:dyDescent="0.2">
      <c r="A196" s="1116"/>
      <c r="B196" s="778">
        <v>20.53</v>
      </c>
      <c r="C196" s="784">
        <v>20.520330000000001</v>
      </c>
      <c r="D196" s="761" t="s">
        <v>3884</v>
      </c>
    </row>
    <row r="197" spans="1:4" s="759" customFormat="1" ht="11.25" customHeight="1" x14ac:dyDescent="0.2">
      <c r="A197" s="1116"/>
      <c r="B197" s="778">
        <v>87.23</v>
      </c>
      <c r="C197" s="784">
        <v>87.223500000000001</v>
      </c>
      <c r="D197" s="761" t="s">
        <v>4118</v>
      </c>
    </row>
    <row r="198" spans="1:4" s="759" customFormat="1" ht="11.25" customHeight="1" x14ac:dyDescent="0.2">
      <c r="A198" s="1116"/>
      <c r="B198" s="778">
        <v>50</v>
      </c>
      <c r="C198" s="784">
        <v>50</v>
      </c>
      <c r="D198" s="761" t="s">
        <v>468</v>
      </c>
    </row>
    <row r="199" spans="1:4" s="759" customFormat="1" ht="11.25" customHeight="1" x14ac:dyDescent="0.2">
      <c r="A199" s="1116"/>
      <c r="B199" s="775">
        <v>413.65</v>
      </c>
      <c r="C199" s="776">
        <v>407.26282999999995</v>
      </c>
      <c r="D199" s="760" t="s">
        <v>11</v>
      </c>
    </row>
    <row r="200" spans="1:4" s="759" customFormat="1" ht="11.25" customHeight="1" x14ac:dyDescent="0.2">
      <c r="A200" s="1115" t="s">
        <v>484</v>
      </c>
      <c r="B200" s="778">
        <v>27.18</v>
      </c>
      <c r="C200" s="779">
        <v>27.175409999999999</v>
      </c>
      <c r="D200" s="758" t="s">
        <v>3884</v>
      </c>
    </row>
    <row r="201" spans="1:4" s="759" customFormat="1" ht="11.25" customHeight="1" x14ac:dyDescent="0.2">
      <c r="A201" s="1116"/>
      <c r="B201" s="778">
        <v>145.31</v>
      </c>
      <c r="C201" s="779">
        <v>145.28807999999998</v>
      </c>
      <c r="D201" s="761" t="s">
        <v>4118</v>
      </c>
    </row>
    <row r="202" spans="1:4" s="759" customFormat="1" ht="11.25" customHeight="1" x14ac:dyDescent="0.2">
      <c r="A202" s="1116"/>
      <c r="B202" s="778">
        <v>100</v>
      </c>
      <c r="C202" s="779">
        <v>100</v>
      </c>
      <c r="D202" s="761" t="s">
        <v>468</v>
      </c>
    </row>
    <row r="203" spans="1:4" s="759" customFormat="1" ht="11.25" customHeight="1" x14ac:dyDescent="0.2">
      <c r="A203" s="1116"/>
      <c r="B203" s="778">
        <v>272.49</v>
      </c>
      <c r="C203" s="779">
        <v>272.46348999999998</v>
      </c>
      <c r="D203" s="760" t="s">
        <v>11</v>
      </c>
    </row>
    <row r="204" spans="1:4" s="759" customFormat="1" ht="11.25" customHeight="1" x14ac:dyDescent="0.2">
      <c r="A204" s="1115" t="s">
        <v>2225</v>
      </c>
      <c r="B204" s="773">
        <v>125.58</v>
      </c>
      <c r="C204" s="774">
        <v>125.583</v>
      </c>
      <c r="D204" s="758" t="s">
        <v>1060</v>
      </c>
    </row>
    <row r="205" spans="1:4" s="759" customFormat="1" ht="11.25" customHeight="1" x14ac:dyDescent="0.2">
      <c r="A205" s="1116"/>
      <c r="B205" s="778">
        <v>162</v>
      </c>
      <c r="C205" s="784">
        <v>162</v>
      </c>
      <c r="D205" s="761" t="s">
        <v>1178</v>
      </c>
    </row>
    <row r="206" spans="1:4" s="759" customFormat="1" ht="11.25" customHeight="1" x14ac:dyDescent="0.2">
      <c r="A206" s="1116"/>
      <c r="B206" s="775">
        <v>287.58</v>
      </c>
      <c r="C206" s="776">
        <v>287.58299999999997</v>
      </c>
      <c r="D206" s="760" t="s">
        <v>11</v>
      </c>
    </row>
    <row r="207" spans="1:4" s="759" customFormat="1" ht="11.25" customHeight="1" x14ac:dyDescent="0.2">
      <c r="A207" s="1115" t="s">
        <v>485</v>
      </c>
      <c r="B207" s="778">
        <v>120</v>
      </c>
      <c r="C207" s="779">
        <v>120</v>
      </c>
      <c r="D207" s="758" t="s">
        <v>1161</v>
      </c>
    </row>
    <row r="208" spans="1:4" s="759" customFormat="1" ht="11.25" customHeight="1" x14ac:dyDescent="0.2">
      <c r="A208" s="1116"/>
      <c r="B208" s="778">
        <v>600</v>
      </c>
      <c r="C208" s="779">
        <v>600</v>
      </c>
      <c r="D208" s="761" t="s">
        <v>1110</v>
      </c>
    </row>
    <row r="209" spans="1:4" s="759" customFormat="1" ht="11.25" customHeight="1" x14ac:dyDescent="0.2">
      <c r="A209" s="1116"/>
      <c r="B209" s="778">
        <v>29.21</v>
      </c>
      <c r="C209" s="779">
        <v>29.20918</v>
      </c>
      <c r="D209" s="761" t="s">
        <v>3884</v>
      </c>
    </row>
    <row r="210" spans="1:4" s="759" customFormat="1" ht="11.25" customHeight="1" x14ac:dyDescent="0.2">
      <c r="A210" s="1116"/>
      <c r="B210" s="778">
        <v>50</v>
      </c>
      <c r="C210" s="779">
        <v>50</v>
      </c>
      <c r="D210" s="761" t="s">
        <v>468</v>
      </c>
    </row>
    <row r="211" spans="1:4" s="759" customFormat="1" ht="11.25" customHeight="1" x14ac:dyDescent="0.2">
      <c r="A211" s="1116"/>
      <c r="B211" s="778">
        <v>799.21</v>
      </c>
      <c r="C211" s="779">
        <v>799.20917999999995</v>
      </c>
      <c r="D211" s="760" t="s">
        <v>11</v>
      </c>
    </row>
    <row r="212" spans="1:4" s="759" customFormat="1" ht="21" x14ac:dyDescent="0.2">
      <c r="A212" s="1115" t="s">
        <v>441</v>
      </c>
      <c r="B212" s="773">
        <v>40</v>
      </c>
      <c r="C212" s="774">
        <v>40</v>
      </c>
      <c r="D212" s="758" t="s">
        <v>3979</v>
      </c>
    </row>
    <row r="213" spans="1:4" s="759" customFormat="1" ht="11.25" customHeight="1" x14ac:dyDescent="0.2">
      <c r="A213" s="1116"/>
      <c r="B213" s="778">
        <v>74.44</v>
      </c>
      <c r="C213" s="784">
        <v>74.436999999999998</v>
      </c>
      <c r="D213" s="761" t="s">
        <v>1161</v>
      </c>
    </row>
    <row r="214" spans="1:4" s="759" customFormat="1" ht="11.25" customHeight="1" x14ac:dyDescent="0.2">
      <c r="A214" s="1116"/>
      <c r="B214" s="778">
        <v>878</v>
      </c>
      <c r="C214" s="784">
        <v>868.38099999999997</v>
      </c>
      <c r="D214" s="761" t="s">
        <v>1178</v>
      </c>
    </row>
    <row r="215" spans="1:4" s="759" customFormat="1" ht="11.25" customHeight="1" x14ac:dyDescent="0.2">
      <c r="A215" s="1116"/>
      <c r="B215" s="778">
        <v>13000</v>
      </c>
      <c r="C215" s="784">
        <v>0</v>
      </c>
      <c r="D215" s="761" t="s">
        <v>437</v>
      </c>
    </row>
    <row r="216" spans="1:4" s="759" customFormat="1" ht="11.25" customHeight="1" x14ac:dyDescent="0.2">
      <c r="A216" s="1116"/>
      <c r="B216" s="778">
        <v>120</v>
      </c>
      <c r="C216" s="784">
        <v>60.073999999999998</v>
      </c>
      <c r="D216" s="761" t="s">
        <v>657</v>
      </c>
    </row>
    <row r="217" spans="1:4" s="759" customFormat="1" ht="11.25" customHeight="1" x14ac:dyDescent="0.2">
      <c r="A217" s="1116"/>
      <c r="B217" s="778">
        <v>1052.51</v>
      </c>
      <c r="C217" s="784">
        <v>1052.5</v>
      </c>
      <c r="D217" s="761" t="s">
        <v>1203</v>
      </c>
    </row>
    <row r="218" spans="1:4" s="759" customFormat="1" ht="11.25" customHeight="1" x14ac:dyDescent="0.2">
      <c r="A218" s="1116"/>
      <c r="B218" s="778">
        <v>86.24</v>
      </c>
      <c r="C218" s="784">
        <v>86.224319999999992</v>
      </c>
      <c r="D218" s="761" t="s">
        <v>4118</v>
      </c>
    </row>
    <row r="219" spans="1:4" s="759" customFormat="1" ht="11.25" customHeight="1" x14ac:dyDescent="0.2">
      <c r="A219" s="1116"/>
      <c r="B219" s="778">
        <v>50</v>
      </c>
      <c r="C219" s="784">
        <v>50</v>
      </c>
      <c r="D219" s="761" t="s">
        <v>468</v>
      </c>
    </row>
    <row r="220" spans="1:4" s="759" customFormat="1" ht="11.25" customHeight="1" x14ac:dyDescent="0.2">
      <c r="A220" s="1116"/>
      <c r="B220" s="778">
        <v>414</v>
      </c>
      <c r="C220" s="784">
        <v>414</v>
      </c>
      <c r="D220" s="761" t="s">
        <v>1114</v>
      </c>
    </row>
    <row r="221" spans="1:4" s="759" customFormat="1" ht="11.25" customHeight="1" x14ac:dyDescent="0.2">
      <c r="A221" s="1116"/>
      <c r="B221" s="775">
        <v>15715.19</v>
      </c>
      <c r="C221" s="776">
        <v>2645.6163199999996</v>
      </c>
      <c r="D221" s="760" t="s">
        <v>11</v>
      </c>
    </row>
    <row r="222" spans="1:4" s="759" customFormat="1" ht="11.25" customHeight="1" x14ac:dyDescent="0.2">
      <c r="A222" s="1115" t="s">
        <v>486</v>
      </c>
      <c r="B222" s="778">
        <v>229.6</v>
      </c>
      <c r="C222" s="779">
        <v>0</v>
      </c>
      <c r="D222" s="758" t="s">
        <v>1320</v>
      </c>
    </row>
    <row r="223" spans="1:4" s="759" customFormat="1" ht="11.25" customHeight="1" x14ac:dyDescent="0.2">
      <c r="A223" s="1116"/>
      <c r="B223" s="778">
        <v>80</v>
      </c>
      <c r="C223" s="779">
        <v>80</v>
      </c>
      <c r="D223" s="761" t="s">
        <v>1209</v>
      </c>
    </row>
    <row r="224" spans="1:4" s="759" customFormat="1" ht="21" x14ac:dyDescent="0.2">
      <c r="A224" s="1116"/>
      <c r="B224" s="778">
        <v>40</v>
      </c>
      <c r="C224" s="779">
        <v>40</v>
      </c>
      <c r="D224" s="761" t="s">
        <v>3979</v>
      </c>
    </row>
    <row r="225" spans="1:4" s="759" customFormat="1" ht="11.25" customHeight="1" x14ac:dyDescent="0.2">
      <c r="A225" s="1116"/>
      <c r="B225" s="778">
        <v>70</v>
      </c>
      <c r="C225" s="779">
        <v>70</v>
      </c>
      <c r="D225" s="761" t="s">
        <v>1322</v>
      </c>
    </row>
    <row r="226" spans="1:4" s="759" customFormat="1" ht="11.25" customHeight="1" x14ac:dyDescent="0.2">
      <c r="A226" s="1116"/>
      <c r="B226" s="778">
        <v>199</v>
      </c>
      <c r="C226" s="779">
        <v>199</v>
      </c>
      <c r="D226" s="761" t="s">
        <v>1178</v>
      </c>
    </row>
    <row r="227" spans="1:4" s="759" customFormat="1" ht="11.25" customHeight="1" x14ac:dyDescent="0.2">
      <c r="A227" s="1116"/>
      <c r="B227" s="778">
        <v>78</v>
      </c>
      <c r="C227" s="779">
        <v>47.674580000000006</v>
      </c>
      <c r="D227" s="761" t="s">
        <v>1173</v>
      </c>
    </row>
    <row r="228" spans="1:4" s="759" customFormat="1" ht="11.25" customHeight="1" x14ac:dyDescent="0.2">
      <c r="A228" s="1116"/>
      <c r="B228" s="778">
        <v>50</v>
      </c>
      <c r="C228" s="779">
        <v>50</v>
      </c>
      <c r="D228" s="761" t="s">
        <v>468</v>
      </c>
    </row>
    <row r="229" spans="1:4" s="759" customFormat="1" ht="11.25" customHeight="1" x14ac:dyDescent="0.2">
      <c r="A229" s="1116"/>
      <c r="B229" s="778">
        <v>220</v>
      </c>
      <c r="C229" s="779">
        <v>220</v>
      </c>
      <c r="D229" s="761" t="s">
        <v>1114</v>
      </c>
    </row>
    <row r="230" spans="1:4" s="759" customFormat="1" ht="11.25" customHeight="1" x14ac:dyDescent="0.2">
      <c r="A230" s="1116"/>
      <c r="B230" s="778">
        <v>966.6</v>
      </c>
      <c r="C230" s="779">
        <v>706.67457999999999</v>
      </c>
      <c r="D230" s="760" t="s">
        <v>11</v>
      </c>
    </row>
    <row r="231" spans="1:4" s="759" customFormat="1" ht="11.25" customHeight="1" x14ac:dyDescent="0.2">
      <c r="A231" s="1115" t="s">
        <v>487</v>
      </c>
      <c r="B231" s="773">
        <v>48</v>
      </c>
      <c r="C231" s="774">
        <v>48</v>
      </c>
      <c r="D231" s="758" t="s">
        <v>1317</v>
      </c>
    </row>
    <row r="232" spans="1:4" s="759" customFormat="1" ht="11.25" customHeight="1" x14ac:dyDescent="0.2">
      <c r="A232" s="1116"/>
      <c r="B232" s="778">
        <v>119.9</v>
      </c>
      <c r="C232" s="784">
        <v>119.9</v>
      </c>
      <c r="D232" s="761" t="s">
        <v>1161</v>
      </c>
    </row>
    <row r="233" spans="1:4" s="759" customFormat="1" ht="11.25" customHeight="1" x14ac:dyDescent="0.2">
      <c r="A233" s="1116"/>
      <c r="B233" s="778">
        <v>150</v>
      </c>
      <c r="C233" s="784">
        <v>150</v>
      </c>
      <c r="D233" s="761" t="s">
        <v>1322</v>
      </c>
    </row>
    <row r="234" spans="1:4" s="759" customFormat="1" ht="11.25" customHeight="1" x14ac:dyDescent="0.2">
      <c r="A234" s="1116"/>
      <c r="B234" s="778">
        <v>12795</v>
      </c>
      <c r="C234" s="784">
        <v>12795</v>
      </c>
      <c r="D234" s="761" t="s">
        <v>1178</v>
      </c>
    </row>
    <row r="235" spans="1:4" s="759" customFormat="1" ht="11.25" customHeight="1" x14ac:dyDescent="0.2">
      <c r="A235" s="1116"/>
      <c r="B235" s="778">
        <v>273.5</v>
      </c>
      <c r="C235" s="784">
        <v>97.5</v>
      </c>
      <c r="D235" s="761" t="s">
        <v>1141</v>
      </c>
    </row>
    <row r="236" spans="1:4" s="759" customFormat="1" ht="11.25" customHeight="1" x14ac:dyDescent="0.2">
      <c r="A236" s="1116"/>
      <c r="B236" s="778">
        <v>100</v>
      </c>
      <c r="C236" s="784">
        <v>100</v>
      </c>
      <c r="D236" s="761" t="s">
        <v>468</v>
      </c>
    </row>
    <row r="237" spans="1:4" s="759" customFormat="1" ht="11.25" customHeight="1" x14ac:dyDescent="0.2">
      <c r="A237" s="1116"/>
      <c r="B237" s="775">
        <v>13486.4</v>
      </c>
      <c r="C237" s="776">
        <v>13310.4</v>
      </c>
      <c r="D237" s="760" t="s">
        <v>11</v>
      </c>
    </row>
    <row r="238" spans="1:4" s="759" customFormat="1" ht="11.25" customHeight="1" x14ac:dyDescent="0.2">
      <c r="A238" s="1115" t="s">
        <v>488</v>
      </c>
      <c r="B238" s="778">
        <v>200</v>
      </c>
      <c r="C238" s="779">
        <v>100</v>
      </c>
      <c r="D238" s="758" t="s">
        <v>4636</v>
      </c>
    </row>
    <row r="239" spans="1:4" s="759" customFormat="1" ht="11.25" customHeight="1" x14ac:dyDescent="0.2">
      <c r="A239" s="1116"/>
      <c r="B239" s="778">
        <v>112</v>
      </c>
      <c r="C239" s="779">
        <v>112</v>
      </c>
      <c r="D239" s="761" t="s">
        <v>1144</v>
      </c>
    </row>
    <row r="240" spans="1:4" s="759" customFormat="1" ht="11.25" customHeight="1" x14ac:dyDescent="0.2">
      <c r="A240" s="1116"/>
      <c r="B240" s="778">
        <v>150.96</v>
      </c>
      <c r="C240" s="779">
        <v>150.96</v>
      </c>
      <c r="D240" s="761" t="s">
        <v>1141</v>
      </c>
    </row>
    <row r="241" spans="1:4" s="759" customFormat="1" ht="11.25" customHeight="1" x14ac:dyDescent="0.2">
      <c r="A241" s="1116"/>
      <c r="B241" s="778">
        <v>147.9</v>
      </c>
      <c r="C241" s="779">
        <v>139.94800000000001</v>
      </c>
      <c r="D241" s="761" t="s">
        <v>1163</v>
      </c>
    </row>
    <row r="242" spans="1:4" s="759" customFormat="1" ht="11.25" customHeight="1" x14ac:dyDescent="0.2">
      <c r="A242" s="1116"/>
      <c r="B242" s="778">
        <v>2300</v>
      </c>
      <c r="C242" s="779">
        <v>2300</v>
      </c>
      <c r="D242" s="761" t="s">
        <v>468</v>
      </c>
    </row>
    <row r="243" spans="1:4" s="759" customFormat="1" ht="11.25" customHeight="1" x14ac:dyDescent="0.2">
      <c r="A243" s="1116"/>
      <c r="B243" s="778">
        <v>2910.86</v>
      </c>
      <c r="C243" s="779">
        <v>2802.9079999999999</v>
      </c>
      <c r="D243" s="760" t="s">
        <v>11</v>
      </c>
    </row>
    <row r="244" spans="1:4" s="759" customFormat="1" ht="11.25" customHeight="1" x14ac:dyDescent="0.2">
      <c r="A244" s="1115" t="s">
        <v>2226</v>
      </c>
      <c r="B244" s="773">
        <v>324.55</v>
      </c>
      <c r="C244" s="774">
        <v>324.54899999999998</v>
      </c>
      <c r="D244" s="758" t="s">
        <v>1140</v>
      </c>
    </row>
    <row r="245" spans="1:4" s="759" customFormat="1" ht="11.25" customHeight="1" x14ac:dyDescent="0.2">
      <c r="A245" s="1116"/>
      <c r="B245" s="778">
        <v>58.4</v>
      </c>
      <c r="C245" s="784">
        <v>58.4</v>
      </c>
      <c r="D245" s="761" t="s">
        <v>1141</v>
      </c>
    </row>
    <row r="246" spans="1:4" s="759" customFormat="1" ht="11.25" customHeight="1" x14ac:dyDescent="0.2">
      <c r="A246" s="1116"/>
      <c r="B246" s="775">
        <v>382.95</v>
      </c>
      <c r="C246" s="776">
        <v>382.94899999999996</v>
      </c>
      <c r="D246" s="760" t="s">
        <v>11</v>
      </c>
    </row>
    <row r="247" spans="1:4" s="759" customFormat="1" ht="11.25" customHeight="1" x14ac:dyDescent="0.2">
      <c r="A247" s="1115" t="s">
        <v>2227</v>
      </c>
      <c r="B247" s="778">
        <v>32.200000000000003</v>
      </c>
      <c r="C247" s="779">
        <v>0</v>
      </c>
      <c r="D247" s="758" t="s">
        <v>1317</v>
      </c>
    </row>
    <row r="248" spans="1:4" s="759" customFormat="1" ht="11.25" customHeight="1" x14ac:dyDescent="0.2">
      <c r="A248" s="1116"/>
      <c r="B248" s="778">
        <v>34.050000000000004</v>
      </c>
      <c r="C248" s="779">
        <v>34.040789999999994</v>
      </c>
      <c r="D248" s="761" t="s">
        <v>4118</v>
      </c>
    </row>
    <row r="249" spans="1:4" s="759" customFormat="1" ht="11.25" customHeight="1" x14ac:dyDescent="0.2">
      <c r="A249" s="1116"/>
      <c r="B249" s="778">
        <v>66.25</v>
      </c>
      <c r="C249" s="779">
        <v>34.040789999999994</v>
      </c>
      <c r="D249" s="760" t="s">
        <v>11</v>
      </c>
    </row>
    <row r="250" spans="1:4" s="759" customFormat="1" ht="11.25" customHeight="1" x14ac:dyDescent="0.2">
      <c r="A250" s="1115" t="s">
        <v>489</v>
      </c>
      <c r="B250" s="773">
        <v>260</v>
      </c>
      <c r="C250" s="774">
        <v>0</v>
      </c>
      <c r="D250" s="758" t="s">
        <v>1321</v>
      </c>
    </row>
    <row r="251" spans="1:4" s="759" customFormat="1" ht="11.25" customHeight="1" x14ac:dyDescent="0.2">
      <c r="A251" s="1116"/>
      <c r="B251" s="778">
        <v>1250</v>
      </c>
      <c r="C251" s="784">
        <v>1250</v>
      </c>
      <c r="D251" s="761" t="s">
        <v>468</v>
      </c>
    </row>
    <row r="252" spans="1:4" s="759" customFormat="1" ht="11.25" customHeight="1" x14ac:dyDescent="0.2">
      <c r="A252" s="1116"/>
      <c r="B252" s="775">
        <v>1510</v>
      </c>
      <c r="C252" s="776">
        <v>1250</v>
      </c>
      <c r="D252" s="760" t="s">
        <v>11</v>
      </c>
    </row>
    <row r="253" spans="1:4" s="759" customFormat="1" ht="11.25" customHeight="1" x14ac:dyDescent="0.2">
      <c r="A253" s="1115" t="s">
        <v>2228</v>
      </c>
      <c r="B253" s="773">
        <v>39.36</v>
      </c>
      <c r="C253" s="774">
        <v>39.36</v>
      </c>
      <c r="D253" s="758" t="s">
        <v>1140</v>
      </c>
    </row>
    <row r="254" spans="1:4" s="759" customFormat="1" ht="11.25" customHeight="1" x14ac:dyDescent="0.2">
      <c r="A254" s="1116"/>
      <c r="B254" s="778">
        <v>51.02</v>
      </c>
      <c r="C254" s="784">
        <v>51.02</v>
      </c>
      <c r="D254" s="761" t="s">
        <v>1141</v>
      </c>
    </row>
    <row r="255" spans="1:4" s="759" customFormat="1" ht="11.25" customHeight="1" x14ac:dyDescent="0.2">
      <c r="A255" s="1116"/>
      <c r="B255" s="775">
        <v>90.38</v>
      </c>
      <c r="C255" s="776">
        <v>90.38</v>
      </c>
      <c r="D255" s="760" t="s">
        <v>11</v>
      </c>
    </row>
    <row r="256" spans="1:4" s="759" customFormat="1" ht="11.25" customHeight="1" x14ac:dyDescent="0.2">
      <c r="A256" s="1115" t="s">
        <v>2229</v>
      </c>
      <c r="B256" s="773">
        <v>260</v>
      </c>
      <c r="C256" s="774">
        <v>260</v>
      </c>
      <c r="D256" s="758" t="s">
        <v>1140</v>
      </c>
    </row>
    <row r="257" spans="1:4" s="759" customFormat="1" ht="11.25" customHeight="1" x14ac:dyDescent="0.2">
      <c r="A257" s="1116"/>
      <c r="B257" s="778">
        <v>225</v>
      </c>
      <c r="C257" s="784">
        <v>225</v>
      </c>
      <c r="D257" s="761" t="s">
        <v>468</v>
      </c>
    </row>
    <row r="258" spans="1:4" s="759" customFormat="1" ht="11.25" customHeight="1" x14ac:dyDescent="0.2">
      <c r="A258" s="1116"/>
      <c r="B258" s="775">
        <v>485</v>
      </c>
      <c r="C258" s="776">
        <v>485</v>
      </c>
      <c r="D258" s="760" t="s">
        <v>11</v>
      </c>
    </row>
    <row r="259" spans="1:4" s="759" customFormat="1" ht="11.25" customHeight="1" x14ac:dyDescent="0.2">
      <c r="A259" s="1115" t="s">
        <v>2230</v>
      </c>
      <c r="B259" s="773">
        <v>289.68</v>
      </c>
      <c r="C259" s="774">
        <v>289.68</v>
      </c>
      <c r="D259" s="758" t="s">
        <v>1162</v>
      </c>
    </row>
    <row r="260" spans="1:4" s="759" customFormat="1" ht="11.25" customHeight="1" x14ac:dyDescent="0.2">
      <c r="A260" s="1116"/>
      <c r="B260" s="778">
        <v>72.760000000000005</v>
      </c>
      <c r="C260" s="784">
        <v>0</v>
      </c>
      <c r="D260" s="761" t="s">
        <v>1141</v>
      </c>
    </row>
    <row r="261" spans="1:4" s="759" customFormat="1" ht="11.25" customHeight="1" x14ac:dyDescent="0.2">
      <c r="A261" s="1116"/>
      <c r="B261" s="775">
        <v>362.44</v>
      </c>
      <c r="C261" s="776">
        <v>289.68</v>
      </c>
      <c r="D261" s="760" t="s">
        <v>11</v>
      </c>
    </row>
    <row r="262" spans="1:4" s="759" customFormat="1" ht="11.25" customHeight="1" x14ac:dyDescent="0.2">
      <c r="A262" s="1115" t="s">
        <v>2231</v>
      </c>
      <c r="B262" s="773">
        <v>2250</v>
      </c>
      <c r="C262" s="774">
        <v>0</v>
      </c>
      <c r="D262" s="758" t="s">
        <v>468</v>
      </c>
    </row>
    <row r="263" spans="1:4" s="759" customFormat="1" ht="11.25" customHeight="1" x14ac:dyDescent="0.2">
      <c r="A263" s="1116"/>
      <c r="B263" s="775">
        <v>2250</v>
      </c>
      <c r="C263" s="776">
        <v>0</v>
      </c>
      <c r="D263" s="760" t="s">
        <v>11</v>
      </c>
    </row>
    <row r="264" spans="1:4" s="759" customFormat="1" ht="11.25" customHeight="1" x14ac:dyDescent="0.2">
      <c r="A264" s="1115" t="s">
        <v>490</v>
      </c>
      <c r="B264" s="773">
        <v>320</v>
      </c>
      <c r="C264" s="774">
        <v>320</v>
      </c>
      <c r="D264" s="761" t="s">
        <v>1140</v>
      </c>
    </row>
    <row r="265" spans="1:4" s="759" customFormat="1" ht="11.25" customHeight="1" x14ac:dyDescent="0.2">
      <c r="A265" s="1116"/>
      <c r="B265" s="778">
        <v>225</v>
      </c>
      <c r="C265" s="784">
        <v>225</v>
      </c>
      <c r="D265" s="761" t="s">
        <v>468</v>
      </c>
    </row>
    <row r="266" spans="1:4" s="759" customFormat="1" ht="11.25" customHeight="1" x14ac:dyDescent="0.2">
      <c r="A266" s="1116"/>
      <c r="B266" s="775">
        <v>545</v>
      </c>
      <c r="C266" s="776">
        <v>545</v>
      </c>
      <c r="D266" s="760" t="s">
        <v>11</v>
      </c>
    </row>
    <row r="267" spans="1:4" s="759" customFormat="1" ht="11.25" customHeight="1" x14ac:dyDescent="0.2">
      <c r="A267" s="1121" t="s">
        <v>4638</v>
      </c>
      <c r="B267" s="773">
        <v>22.19</v>
      </c>
      <c r="C267" s="777">
        <v>22.184259999999998</v>
      </c>
      <c r="D267" s="758" t="s">
        <v>3884</v>
      </c>
    </row>
    <row r="268" spans="1:4" s="759" customFormat="1" ht="11.25" customHeight="1" x14ac:dyDescent="0.2">
      <c r="A268" s="1122"/>
      <c r="B268" s="775">
        <v>22.19</v>
      </c>
      <c r="C268" s="780">
        <v>22.184259999999998</v>
      </c>
      <c r="D268" s="760" t="s">
        <v>11</v>
      </c>
    </row>
    <row r="269" spans="1:4" s="759" customFormat="1" ht="11.25" customHeight="1" x14ac:dyDescent="0.2">
      <c r="A269" s="1115" t="s">
        <v>4357</v>
      </c>
      <c r="B269" s="781">
        <v>320</v>
      </c>
      <c r="C269" s="773">
        <v>320</v>
      </c>
      <c r="D269" s="762" t="s">
        <v>1140</v>
      </c>
    </row>
    <row r="270" spans="1:4" s="759" customFormat="1" ht="11.25" customHeight="1" x14ac:dyDescent="0.2">
      <c r="A270" s="1116"/>
      <c r="B270" s="785">
        <v>130</v>
      </c>
      <c r="C270" s="778">
        <v>130</v>
      </c>
      <c r="D270" s="764" t="s">
        <v>4639</v>
      </c>
    </row>
    <row r="271" spans="1:4" s="759" customFormat="1" ht="11.25" customHeight="1" x14ac:dyDescent="0.2">
      <c r="A271" s="1116"/>
      <c r="B271" s="782">
        <v>450</v>
      </c>
      <c r="C271" s="775">
        <v>450</v>
      </c>
      <c r="D271" s="763" t="s">
        <v>11</v>
      </c>
    </row>
    <row r="272" spans="1:4" s="759" customFormat="1" ht="11.25" customHeight="1" x14ac:dyDescent="0.2">
      <c r="A272" s="1115" t="s">
        <v>2232</v>
      </c>
      <c r="B272" s="779">
        <v>297.5</v>
      </c>
      <c r="C272" s="773">
        <v>0</v>
      </c>
      <c r="D272" s="758" t="s">
        <v>1165</v>
      </c>
    </row>
    <row r="273" spans="1:4" s="759" customFormat="1" ht="11.25" customHeight="1" x14ac:dyDescent="0.2">
      <c r="A273" s="1116"/>
      <c r="B273" s="779">
        <v>297.5</v>
      </c>
      <c r="C273" s="775">
        <v>0</v>
      </c>
      <c r="D273" s="760" t="s">
        <v>11</v>
      </c>
    </row>
    <row r="274" spans="1:4" s="759" customFormat="1" ht="11.25" customHeight="1" x14ac:dyDescent="0.2">
      <c r="A274" s="1115" t="s">
        <v>491</v>
      </c>
      <c r="B274" s="781">
        <v>34.5</v>
      </c>
      <c r="C274" s="773">
        <v>34.491320000000002</v>
      </c>
      <c r="D274" s="762" t="s">
        <v>1165</v>
      </c>
    </row>
    <row r="275" spans="1:4" s="759" customFormat="1" ht="11.25" customHeight="1" x14ac:dyDescent="0.2">
      <c r="A275" s="1116"/>
      <c r="B275" s="785">
        <v>1250</v>
      </c>
      <c r="C275" s="778">
        <v>1250</v>
      </c>
      <c r="D275" s="764" t="s">
        <v>468</v>
      </c>
    </row>
    <row r="276" spans="1:4" s="759" customFormat="1" ht="11.25" customHeight="1" x14ac:dyDescent="0.2">
      <c r="A276" s="1116"/>
      <c r="B276" s="782">
        <v>1284.5</v>
      </c>
      <c r="C276" s="775">
        <v>1284.4913200000001</v>
      </c>
      <c r="D276" s="763" t="s">
        <v>11</v>
      </c>
    </row>
    <row r="277" spans="1:4" s="759" customFormat="1" ht="11.25" customHeight="1" x14ac:dyDescent="0.2">
      <c r="A277" s="1115" t="s">
        <v>2233</v>
      </c>
      <c r="B277" s="781">
        <v>100.2</v>
      </c>
      <c r="C277" s="773">
        <v>0</v>
      </c>
      <c r="D277" s="758" t="s">
        <v>1146</v>
      </c>
    </row>
    <row r="278" spans="1:4" s="759" customFormat="1" ht="11.25" customHeight="1" x14ac:dyDescent="0.2">
      <c r="A278" s="1116"/>
      <c r="B278" s="782">
        <v>100.2</v>
      </c>
      <c r="C278" s="775">
        <v>0</v>
      </c>
      <c r="D278" s="760" t="s">
        <v>11</v>
      </c>
    </row>
    <row r="279" spans="1:4" s="759" customFormat="1" ht="11.25" customHeight="1" x14ac:dyDescent="0.2">
      <c r="A279" s="1121" t="s">
        <v>492</v>
      </c>
      <c r="B279" s="779">
        <v>200</v>
      </c>
      <c r="C279" s="778">
        <v>41.783000000000001</v>
      </c>
      <c r="D279" s="761" t="s">
        <v>1147</v>
      </c>
    </row>
    <row r="280" spans="1:4" s="759" customFormat="1" ht="11.25" customHeight="1" x14ac:dyDescent="0.2">
      <c r="A280" s="1123"/>
      <c r="B280" s="779">
        <v>50</v>
      </c>
      <c r="C280" s="778">
        <v>50</v>
      </c>
      <c r="D280" s="761" t="s">
        <v>468</v>
      </c>
    </row>
    <row r="281" spans="1:4" s="759" customFormat="1" ht="11.25" customHeight="1" x14ac:dyDescent="0.2">
      <c r="A281" s="1122"/>
      <c r="B281" s="779">
        <v>250</v>
      </c>
      <c r="C281" s="778">
        <v>91.783000000000001</v>
      </c>
      <c r="D281" s="761" t="s">
        <v>11</v>
      </c>
    </row>
    <row r="282" spans="1:4" s="759" customFormat="1" ht="11.25" customHeight="1" x14ac:dyDescent="0.2">
      <c r="A282" s="1121" t="s">
        <v>4640</v>
      </c>
      <c r="B282" s="781">
        <v>320</v>
      </c>
      <c r="C282" s="773">
        <v>0</v>
      </c>
      <c r="D282" s="758" t="s">
        <v>1140</v>
      </c>
    </row>
    <row r="283" spans="1:4" s="759" customFormat="1" ht="11.25" customHeight="1" x14ac:dyDescent="0.2">
      <c r="A283" s="1123"/>
      <c r="B283" s="782">
        <v>320</v>
      </c>
      <c r="C283" s="775">
        <v>0</v>
      </c>
      <c r="D283" s="760" t="s">
        <v>11</v>
      </c>
    </row>
    <row r="284" spans="1:4" s="759" customFormat="1" ht="11.25" customHeight="1" x14ac:dyDescent="0.2">
      <c r="A284" s="1121" t="s">
        <v>2234</v>
      </c>
      <c r="B284" s="779">
        <v>49.06</v>
      </c>
      <c r="C284" s="778">
        <v>49.058279999999996</v>
      </c>
      <c r="D284" s="761" t="s">
        <v>1165</v>
      </c>
    </row>
    <row r="285" spans="1:4" s="759" customFormat="1" ht="11.25" customHeight="1" x14ac:dyDescent="0.2">
      <c r="A285" s="1123"/>
      <c r="B285" s="779">
        <v>49.06</v>
      </c>
      <c r="C285" s="778">
        <v>49.058279999999996</v>
      </c>
      <c r="D285" s="761" t="s">
        <v>11</v>
      </c>
    </row>
    <row r="286" spans="1:4" s="759" customFormat="1" ht="11.25" customHeight="1" x14ac:dyDescent="0.2">
      <c r="A286" s="1121" t="s">
        <v>4641</v>
      </c>
      <c r="B286" s="781">
        <v>68</v>
      </c>
      <c r="C286" s="773">
        <v>60.6815</v>
      </c>
      <c r="D286" s="758" t="s">
        <v>4636</v>
      </c>
    </row>
    <row r="287" spans="1:4" s="759" customFormat="1" ht="11.25" customHeight="1" x14ac:dyDescent="0.2">
      <c r="A287" s="1123"/>
      <c r="B287" s="782">
        <v>68</v>
      </c>
      <c r="C287" s="775">
        <v>60.6815</v>
      </c>
      <c r="D287" s="760" t="s">
        <v>11</v>
      </c>
    </row>
    <row r="288" spans="1:4" s="759" customFormat="1" ht="11.25" customHeight="1" x14ac:dyDescent="0.2">
      <c r="A288" s="1121" t="s">
        <v>2235</v>
      </c>
      <c r="B288" s="779">
        <v>225</v>
      </c>
      <c r="C288" s="778">
        <v>0</v>
      </c>
      <c r="D288" s="761" t="s">
        <v>468</v>
      </c>
    </row>
    <row r="289" spans="1:4" s="759" customFormat="1" ht="11.25" customHeight="1" x14ac:dyDescent="0.2">
      <c r="A289" s="1123"/>
      <c r="B289" s="779">
        <v>225</v>
      </c>
      <c r="C289" s="778">
        <v>0</v>
      </c>
      <c r="D289" s="761" t="s">
        <v>11</v>
      </c>
    </row>
    <row r="290" spans="1:4" s="759" customFormat="1" ht="11.25" customHeight="1" x14ac:dyDescent="0.2">
      <c r="A290" s="1121" t="s">
        <v>2236</v>
      </c>
      <c r="B290" s="781">
        <v>69</v>
      </c>
      <c r="C290" s="773">
        <v>0</v>
      </c>
      <c r="D290" s="758" t="s">
        <v>1141</v>
      </c>
    </row>
    <row r="291" spans="1:4" s="759" customFormat="1" ht="11.25" customHeight="1" x14ac:dyDescent="0.2">
      <c r="A291" s="1123"/>
      <c r="B291" s="782">
        <v>69</v>
      </c>
      <c r="C291" s="775">
        <v>0</v>
      </c>
      <c r="D291" s="760" t="s">
        <v>11</v>
      </c>
    </row>
    <row r="292" spans="1:4" s="759" customFormat="1" ht="11.25" customHeight="1" x14ac:dyDescent="0.2">
      <c r="A292" s="1121" t="s">
        <v>493</v>
      </c>
      <c r="B292" s="779">
        <v>307.8</v>
      </c>
      <c r="C292" s="778">
        <v>307.8</v>
      </c>
      <c r="D292" s="761" t="s">
        <v>1141</v>
      </c>
    </row>
    <row r="293" spans="1:4" s="759" customFormat="1" ht="11.25" customHeight="1" x14ac:dyDescent="0.2">
      <c r="A293" s="1123"/>
      <c r="B293" s="779">
        <v>2250</v>
      </c>
      <c r="C293" s="778">
        <v>0</v>
      </c>
      <c r="D293" s="761" t="s">
        <v>468</v>
      </c>
    </row>
    <row r="294" spans="1:4" s="759" customFormat="1" ht="11.25" customHeight="1" x14ac:dyDescent="0.2">
      <c r="A294" s="1123"/>
      <c r="B294" s="779">
        <v>2557.8000000000002</v>
      </c>
      <c r="C294" s="778">
        <v>307.8</v>
      </c>
      <c r="D294" s="761" t="s">
        <v>11</v>
      </c>
    </row>
    <row r="295" spans="1:4" s="759" customFormat="1" ht="21" x14ac:dyDescent="0.2">
      <c r="A295" s="1121" t="s">
        <v>2237</v>
      </c>
      <c r="B295" s="781">
        <v>39.299999999999997</v>
      </c>
      <c r="C295" s="773">
        <v>39.299999999999997</v>
      </c>
      <c r="D295" s="758" t="s">
        <v>3979</v>
      </c>
    </row>
    <row r="296" spans="1:4" s="759" customFormat="1" ht="11.25" customHeight="1" x14ac:dyDescent="0.2">
      <c r="A296" s="1123"/>
      <c r="B296" s="785">
        <v>113.37</v>
      </c>
      <c r="C296" s="778">
        <v>113.36199999999999</v>
      </c>
      <c r="D296" s="761" t="s">
        <v>1161</v>
      </c>
    </row>
    <row r="297" spans="1:4" s="759" customFormat="1" ht="11.25" customHeight="1" x14ac:dyDescent="0.2">
      <c r="A297" s="1123"/>
      <c r="B297" s="785">
        <v>1050</v>
      </c>
      <c r="C297" s="778">
        <v>1050</v>
      </c>
      <c r="D297" s="761" t="s">
        <v>1178</v>
      </c>
    </row>
    <row r="298" spans="1:4" s="759" customFormat="1" ht="11.25" customHeight="1" x14ac:dyDescent="0.2">
      <c r="A298" s="1123"/>
      <c r="B298" s="785">
        <v>60</v>
      </c>
      <c r="C298" s="778">
        <v>60</v>
      </c>
      <c r="D298" s="761" t="s">
        <v>736</v>
      </c>
    </row>
    <row r="299" spans="1:4" s="759" customFormat="1" ht="11.25" customHeight="1" x14ac:dyDescent="0.2">
      <c r="A299" s="1123"/>
      <c r="B299" s="782">
        <v>1262.67</v>
      </c>
      <c r="C299" s="775">
        <v>1262.662</v>
      </c>
      <c r="D299" s="760" t="s">
        <v>11</v>
      </c>
    </row>
    <row r="300" spans="1:4" s="759" customFormat="1" ht="11.25" customHeight="1" x14ac:dyDescent="0.2">
      <c r="A300" s="1121" t="s">
        <v>2238</v>
      </c>
      <c r="B300" s="779">
        <v>115</v>
      </c>
      <c r="C300" s="778">
        <v>0</v>
      </c>
      <c r="D300" s="761" t="s">
        <v>1317</v>
      </c>
    </row>
    <row r="301" spans="1:4" s="759" customFormat="1" ht="11.25" customHeight="1" x14ac:dyDescent="0.2">
      <c r="A301" s="1123"/>
      <c r="B301" s="779">
        <v>236.32</v>
      </c>
      <c r="C301" s="778">
        <v>236.32</v>
      </c>
      <c r="D301" s="761" t="s">
        <v>1140</v>
      </c>
    </row>
    <row r="302" spans="1:4" s="759" customFormat="1" ht="11.25" customHeight="1" x14ac:dyDescent="0.2">
      <c r="A302" s="1123"/>
      <c r="B302" s="779">
        <v>351.32</v>
      </c>
      <c r="C302" s="778">
        <v>236.32</v>
      </c>
      <c r="D302" s="761" t="s">
        <v>11</v>
      </c>
    </row>
    <row r="303" spans="1:4" s="759" customFormat="1" ht="11.25" customHeight="1" x14ac:dyDescent="0.2">
      <c r="A303" s="1121" t="s">
        <v>2239</v>
      </c>
      <c r="B303" s="781">
        <v>50</v>
      </c>
      <c r="C303" s="773">
        <v>50</v>
      </c>
      <c r="D303" s="758" t="s">
        <v>1209</v>
      </c>
    </row>
    <row r="304" spans="1:4" s="759" customFormat="1" ht="11.25" customHeight="1" x14ac:dyDescent="0.2">
      <c r="A304" s="1123"/>
      <c r="B304" s="785">
        <v>45.32</v>
      </c>
      <c r="C304" s="778">
        <v>45.31579</v>
      </c>
      <c r="D304" s="761" t="s">
        <v>1161</v>
      </c>
    </row>
    <row r="305" spans="1:4" s="759" customFormat="1" ht="11.25" customHeight="1" x14ac:dyDescent="0.2">
      <c r="A305" s="1123"/>
      <c r="B305" s="782">
        <v>95.32</v>
      </c>
      <c r="C305" s="775">
        <v>95.315789999999993</v>
      </c>
      <c r="D305" s="760" t="s">
        <v>11</v>
      </c>
    </row>
    <row r="306" spans="1:4" s="759" customFormat="1" ht="11.25" customHeight="1" x14ac:dyDescent="0.2">
      <c r="A306" s="1121" t="s">
        <v>494</v>
      </c>
      <c r="B306" s="779">
        <v>600</v>
      </c>
      <c r="C306" s="778">
        <v>0</v>
      </c>
      <c r="D306" s="761" t="s">
        <v>1146</v>
      </c>
    </row>
    <row r="307" spans="1:4" s="759" customFormat="1" ht="11.25" customHeight="1" x14ac:dyDescent="0.2">
      <c r="A307" s="1122"/>
      <c r="B307" s="779">
        <v>600</v>
      </c>
      <c r="C307" s="778">
        <v>0</v>
      </c>
      <c r="D307" s="761" t="s">
        <v>11</v>
      </c>
    </row>
    <row r="308" spans="1:4" s="759" customFormat="1" ht="11.25" customHeight="1" x14ac:dyDescent="0.2">
      <c r="A308" s="1121" t="s">
        <v>2240</v>
      </c>
      <c r="B308" s="781">
        <v>300</v>
      </c>
      <c r="C308" s="773">
        <v>300</v>
      </c>
      <c r="D308" s="758" t="s">
        <v>1165</v>
      </c>
    </row>
    <row r="309" spans="1:4" s="759" customFormat="1" ht="11.25" customHeight="1" x14ac:dyDescent="0.2">
      <c r="A309" s="1123"/>
      <c r="B309" s="785">
        <v>201.84</v>
      </c>
      <c r="C309" s="778">
        <v>201.84</v>
      </c>
      <c r="D309" s="761" t="s">
        <v>1140</v>
      </c>
    </row>
    <row r="310" spans="1:4" s="759" customFormat="1" ht="11.25" customHeight="1" x14ac:dyDescent="0.2">
      <c r="A310" s="1123"/>
      <c r="B310" s="785">
        <v>400</v>
      </c>
      <c r="C310" s="778">
        <v>400</v>
      </c>
      <c r="D310" s="761" t="s">
        <v>1141</v>
      </c>
    </row>
    <row r="311" spans="1:4" s="759" customFormat="1" ht="11.25" customHeight="1" x14ac:dyDescent="0.2">
      <c r="A311" s="1122"/>
      <c r="B311" s="782">
        <v>901.84</v>
      </c>
      <c r="C311" s="775">
        <v>901.84</v>
      </c>
      <c r="D311" s="760" t="s">
        <v>11</v>
      </c>
    </row>
    <row r="312" spans="1:4" s="759" customFormat="1" ht="11.25" customHeight="1" x14ac:dyDescent="0.2">
      <c r="A312" s="1121" t="s">
        <v>2241</v>
      </c>
      <c r="B312" s="779">
        <v>300</v>
      </c>
      <c r="C312" s="778">
        <v>300</v>
      </c>
      <c r="D312" s="761" t="s">
        <v>1178</v>
      </c>
    </row>
    <row r="313" spans="1:4" s="759" customFormat="1" ht="11.25" customHeight="1" x14ac:dyDescent="0.2">
      <c r="A313" s="1123"/>
      <c r="B313" s="779">
        <v>98</v>
      </c>
      <c r="C313" s="778">
        <v>98</v>
      </c>
      <c r="D313" s="761" t="s">
        <v>1141</v>
      </c>
    </row>
    <row r="314" spans="1:4" s="759" customFormat="1" ht="11.25" customHeight="1" x14ac:dyDescent="0.2">
      <c r="A314" s="1123"/>
      <c r="B314" s="779">
        <v>1500</v>
      </c>
      <c r="C314" s="778">
        <v>0</v>
      </c>
      <c r="D314" s="761" t="s">
        <v>666</v>
      </c>
    </row>
    <row r="315" spans="1:4" s="759" customFormat="1" ht="11.25" customHeight="1" x14ac:dyDescent="0.2">
      <c r="A315" s="1122"/>
      <c r="B315" s="779">
        <v>1898</v>
      </c>
      <c r="C315" s="778">
        <v>398</v>
      </c>
      <c r="D315" s="761" t="s">
        <v>11</v>
      </c>
    </row>
    <row r="316" spans="1:4" s="759" customFormat="1" ht="11.25" customHeight="1" x14ac:dyDescent="0.2">
      <c r="A316" s="1121" t="s">
        <v>2242</v>
      </c>
      <c r="B316" s="781">
        <v>48.75</v>
      </c>
      <c r="C316" s="773">
        <v>48.747999999999998</v>
      </c>
      <c r="D316" s="758" t="s">
        <v>1140</v>
      </c>
    </row>
    <row r="317" spans="1:4" s="759" customFormat="1" ht="11.25" customHeight="1" x14ac:dyDescent="0.2">
      <c r="A317" s="1123"/>
      <c r="B317" s="785">
        <v>169.12</v>
      </c>
      <c r="C317" s="778">
        <v>37.124000000000002</v>
      </c>
      <c r="D317" s="761" t="s">
        <v>1141</v>
      </c>
    </row>
    <row r="318" spans="1:4" s="759" customFormat="1" ht="11.25" customHeight="1" x14ac:dyDescent="0.2">
      <c r="A318" s="1123"/>
      <c r="B318" s="782">
        <v>217.87</v>
      </c>
      <c r="C318" s="775">
        <v>85.872</v>
      </c>
      <c r="D318" s="760" t="s">
        <v>11</v>
      </c>
    </row>
    <row r="319" spans="1:4" s="759" customFormat="1" ht="11.25" customHeight="1" x14ac:dyDescent="0.2">
      <c r="A319" s="1121" t="s">
        <v>2243</v>
      </c>
      <c r="B319" s="779">
        <v>2775</v>
      </c>
      <c r="C319" s="778">
        <v>2701.0216499999997</v>
      </c>
      <c r="D319" s="761" t="s">
        <v>1316</v>
      </c>
    </row>
    <row r="320" spans="1:4" s="759" customFormat="1" ht="11.25" customHeight="1" x14ac:dyDescent="0.2">
      <c r="A320" s="1123"/>
      <c r="B320" s="779">
        <v>41.12</v>
      </c>
      <c r="C320" s="778">
        <v>41.117539999999998</v>
      </c>
      <c r="D320" s="761" t="s">
        <v>1140</v>
      </c>
    </row>
    <row r="321" spans="1:4" s="759" customFormat="1" ht="11.25" customHeight="1" x14ac:dyDescent="0.2">
      <c r="A321" s="1123"/>
      <c r="B321" s="779">
        <v>219.32</v>
      </c>
      <c r="C321" s="778">
        <v>219.3125</v>
      </c>
      <c r="D321" s="761" t="s">
        <v>1141</v>
      </c>
    </row>
    <row r="322" spans="1:4" s="759" customFormat="1" ht="11.25" customHeight="1" x14ac:dyDescent="0.2">
      <c r="A322" s="1123"/>
      <c r="B322" s="779">
        <v>44.349999999999994</v>
      </c>
      <c r="C322" s="778">
        <v>44.339399999999998</v>
      </c>
      <c r="D322" s="761" t="s">
        <v>4118</v>
      </c>
    </row>
    <row r="323" spans="1:4" s="759" customFormat="1" ht="11.25" customHeight="1" x14ac:dyDescent="0.2">
      <c r="A323" s="1122"/>
      <c r="B323" s="779">
        <v>3079.79</v>
      </c>
      <c r="C323" s="778">
        <v>3005.7910899999997</v>
      </c>
      <c r="D323" s="761" t="s">
        <v>11</v>
      </c>
    </row>
    <row r="324" spans="1:4" s="759" customFormat="1" ht="11.25" customHeight="1" x14ac:dyDescent="0.2">
      <c r="A324" s="1121" t="s">
        <v>2244</v>
      </c>
      <c r="B324" s="781">
        <v>123</v>
      </c>
      <c r="C324" s="773">
        <v>61.5</v>
      </c>
      <c r="D324" s="758" t="s">
        <v>4636</v>
      </c>
    </row>
    <row r="325" spans="1:4" s="759" customFormat="1" ht="11.25" customHeight="1" x14ac:dyDescent="0.2">
      <c r="A325" s="1123"/>
      <c r="B325" s="785">
        <v>203</v>
      </c>
      <c r="C325" s="778">
        <v>203</v>
      </c>
      <c r="D325" s="761" t="s">
        <v>1114</v>
      </c>
    </row>
    <row r="326" spans="1:4" s="759" customFormat="1" ht="11.25" customHeight="1" x14ac:dyDescent="0.2">
      <c r="A326" s="1123"/>
      <c r="B326" s="782">
        <v>326</v>
      </c>
      <c r="C326" s="775">
        <v>264.5</v>
      </c>
      <c r="D326" s="760" t="s">
        <v>11</v>
      </c>
    </row>
    <row r="327" spans="1:4" s="759" customFormat="1" ht="11.25" customHeight="1" x14ac:dyDescent="0.2">
      <c r="A327" s="1121" t="s">
        <v>2245</v>
      </c>
      <c r="B327" s="779">
        <v>320</v>
      </c>
      <c r="C327" s="778">
        <v>252.44120999999998</v>
      </c>
      <c r="D327" s="761" t="s">
        <v>1140</v>
      </c>
    </row>
    <row r="328" spans="1:4" s="759" customFormat="1" ht="11.25" customHeight="1" x14ac:dyDescent="0.2">
      <c r="A328" s="1123"/>
      <c r="B328" s="779">
        <v>320</v>
      </c>
      <c r="C328" s="778">
        <v>252.44120999999998</v>
      </c>
      <c r="D328" s="761" t="s">
        <v>11</v>
      </c>
    </row>
    <row r="329" spans="1:4" s="759" customFormat="1" ht="11.25" customHeight="1" x14ac:dyDescent="0.2">
      <c r="A329" s="1121" t="s">
        <v>2246</v>
      </c>
      <c r="B329" s="781">
        <v>151.80000000000001</v>
      </c>
      <c r="C329" s="773">
        <v>81.8</v>
      </c>
      <c r="D329" s="758" t="s">
        <v>1317</v>
      </c>
    </row>
    <row r="330" spans="1:4" s="759" customFormat="1" ht="11.25" customHeight="1" x14ac:dyDescent="0.2">
      <c r="A330" s="1123"/>
      <c r="B330" s="782">
        <v>151.80000000000001</v>
      </c>
      <c r="C330" s="775">
        <v>81.8</v>
      </c>
      <c r="D330" s="760" t="s">
        <v>11</v>
      </c>
    </row>
    <row r="331" spans="1:4" s="759" customFormat="1" ht="11.25" customHeight="1" x14ac:dyDescent="0.2">
      <c r="A331" s="1121" t="s">
        <v>4642</v>
      </c>
      <c r="B331" s="779">
        <v>314.39999999999998</v>
      </c>
      <c r="C331" s="778">
        <v>314.39999999999998</v>
      </c>
      <c r="D331" s="761" t="s">
        <v>1141</v>
      </c>
    </row>
    <row r="332" spans="1:4" s="759" customFormat="1" ht="11.25" customHeight="1" x14ac:dyDescent="0.2">
      <c r="A332" s="1122"/>
      <c r="B332" s="779">
        <v>314.39999999999998</v>
      </c>
      <c r="C332" s="778">
        <v>314.39999999999998</v>
      </c>
      <c r="D332" s="761" t="s">
        <v>11</v>
      </c>
    </row>
    <row r="333" spans="1:4" s="759" customFormat="1" ht="11.25" customHeight="1" x14ac:dyDescent="0.2">
      <c r="A333" s="1121" t="s">
        <v>2247</v>
      </c>
      <c r="B333" s="781">
        <v>1232.8900000000001</v>
      </c>
      <c r="C333" s="773">
        <v>1060.5757599999999</v>
      </c>
      <c r="D333" s="758" t="s">
        <v>1316</v>
      </c>
    </row>
    <row r="334" spans="1:4" s="759" customFormat="1" ht="11.25" customHeight="1" x14ac:dyDescent="0.2">
      <c r="A334" s="1123"/>
      <c r="B334" s="785">
        <v>802.24</v>
      </c>
      <c r="C334" s="778">
        <v>0</v>
      </c>
      <c r="D334" s="761" t="s">
        <v>1165</v>
      </c>
    </row>
    <row r="335" spans="1:4" s="759" customFormat="1" ht="11.25" customHeight="1" x14ac:dyDescent="0.2">
      <c r="A335" s="1122"/>
      <c r="B335" s="782">
        <v>2035.13</v>
      </c>
      <c r="C335" s="775">
        <v>1060.5757599999999</v>
      </c>
      <c r="D335" s="760" t="s">
        <v>11</v>
      </c>
    </row>
    <row r="336" spans="1:4" s="759" customFormat="1" ht="11.25" customHeight="1" x14ac:dyDescent="0.2">
      <c r="A336" s="1124" t="s">
        <v>2248</v>
      </c>
      <c r="B336" s="779">
        <v>125</v>
      </c>
      <c r="C336" s="778">
        <v>124.16647</v>
      </c>
      <c r="D336" s="761" t="s">
        <v>1319</v>
      </c>
    </row>
    <row r="337" spans="1:4" s="759" customFormat="1" ht="11.25" customHeight="1" x14ac:dyDescent="0.2">
      <c r="A337" s="1125"/>
      <c r="B337" s="779">
        <v>270</v>
      </c>
      <c r="C337" s="778">
        <v>270</v>
      </c>
      <c r="D337" s="761" t="s">
        <v>1178</v>
      </c>
    </row>
    <row r="338" spans="1:4" s="759" customFormat="1" ht="11.25" customHeight="1" x14ac:dyDescent="0.2">
      <c r="A338" s="1125"/>
      <c r="B338" s="779">
        <v>400</v>
      </c>
      <c r="C338" s="778">
        <v>392.02767999999998</v>
      </c>
      <c r="D338" s="761" t="s">
        <v>1141</v>
      </c>
    </row>
    <row r="339" spans="1:4" s="759" customFormat="1" ht="11.25" customHeight="1" x14ac:dyDescent="0.2">
      <c r="A339" s="1125"/>
      <c r="B339" s="779">
        <v>1250</v>
      </c>
      <c r="C339" s="778">
        <v>0</v>
      </c>
      <c r="D339" s="761" t="s">
        <v>468</v>
      </c>
    </row>
    <row r="340" spans="1:4" s="759" customFormat="1" ht="11.25" customHeight="1" x14ac:dyDescent="0.2">
      <c r="A340" s="1125"/>
      <c r="B340" s="779">
        <v>2045</v>
      </c>
      <c r="C340" s="778">
        <v>786.19415000000004</v>
      </c>
      <c r="D340" s="761" t="s">
        <v>11</v>
      </c>
    </row>
    <row r="341" spans="1:4" s="759" customFormat="1" ht="11.25" customHeight="1" x14ac:dyDescent="0.2">
      <c r="A341" s="1124" t="s">
        <v>495</v>
      </c>
      <c r="B341" s="781">
        <v>256.69</v>
      </c>
      <c r="C341" s="773">
        <v>256.68799999999999</v>
      </c>
      <c r="D341" s="758" t="s">
        <v>1140</v>
      </c>
    </row>
    <row r="342" spans="1:4" s="759" customFormat="1" ht="11.25" customHeight="1" x14ac:dyDescent="0.2">
      <c r="A342" s="1125"/>
      <c r="B342" s="785">
        <v>50</v>
      </c>
      <c r="C342" s="778">
        <v>50</v>
      </c>
      <c r="D342" s="761" t="s">
        <v>468</v>
      </c>
    </row>
    <row r="343" spans="1:4" s="759" customFormat="1" ht="11.25" customHeight="1" x14ac:dyDescent="0.2">
      <c r="A343" s="1125"/>
      <c r="B343" s="782">
        <v>306.69</v>
      </c>
      <c r="C343" s="775">
        <v>306.68799999999999</v>
      </c>
      <c r="D343" s="760" t="s">
        <v>11</v>
      </c>
    </row>
    <row r="344" spans="1:4" s="759" customFormat="1" ht="11.25" customHeight="1" x14ac:dyDescent="0.2">
      <c r="A344" s="1124" t="s">
        <v>2249</v>
      </c>
      <c r="B344" s="779">
        <v>280</v>
      </c>
      <c r="C344" s="778">
        <v>280</v>
      </c>
      <c r="D344" s="761" t="s">
        <v>1140</v>
      </c>
    </row>
    <row r="345" spans="1:4" s="759" customFormat="1" ht="11.25" customHeight="1" x14ac:dyDescent="0.2">
      <c r="A345" s="1124"/>
      <c r="B345" s="779">
        <v>280</v>
      </c>
      <c r="C345" s="778">
        <v>280</v>
      </c>
      <c r="D345" s="761" t="s">
        <v>11</v>
      </c>
    </row>
    <row r="346" spans="1:4" s="759" customFormat="1" ht="11.25" customHeight="1" x14ac:dyDescent="0.2">
      <c r="A346" s="1124" t="s">
        <v>608</v>
      </c>
      <c r="B346" s="781">
        <v>244.8</v>
      </c>
      <c r="C346" s="773">
        <v>204</v>
      </c>
      <c r="D346" s="758" t="s">
        <v>1321</v>
      </c>
    </row>
    <row r="347" spans="1:4" s="759" customFormat="1" ht="11.25" customHeight="1" x14ac:dyDescent="0.2">
      <c r="A347" s="1124"/>
      <c r="B347" s="785">
        <v>44.14</v>
      </c>
      <c r="C347" s="778">
        <v>44.130240000000001</v>
      </c>
      <c r="D347" s="761" t="s">
        <v>4118</v>
      </c>
    </row>
    <row r="348" spans="1:4" s="759" customFormat="1" ht="11.25" customHeight="1" x14ac:dyDescent="0.2">
      <c r="A348" s="1124"/>
      <c r="B348" s="782">
        <v>288.94</v>
      </c>
      <c r="C348" s="775">
        <v>248.13024000000001</v>
      </c>
      <c r="D348" s="760" t="s">
        <v>11</v>
      </c>
    </row>
    <row r="349" spans="1:4" s="759" customFormat="1" ht="11.25" customHeight="1" x14ac:dyDescent="0.2">
      <c r="A349" s="1124" t="s">
        <v>496</v>
      </c>
      <c r="B349" s="779">
        <v>120</v>
      </c>
      <c r="C349" s="778">
        <v>0</v>
      </c>
      <c r="D349" s="761" t="s">
        <v>1317</v>
      </c>
    </row>
    <row r="350" spans="1:4" s="759" customFormat="1" ht="11.25" customHeight="1" x14ac:dyDescent="0.2">
      <c r="A350" s="1124"/>
      <c r="B350" s="779">
        <v>143.9</v>
      </c>
      <c r="C350" s="778">
        <v>71.95</v>
      </c>
      <c r="D350" s="761" t="s">
        <v>4636</v>
      </c>
    </row>
    <row r="351" spans="1:4" s="759" customFormat="1" ht="11.25" customHeight="1" x14ac:dyDescent="0.2">
      <c r="A351" s="1124"/>
      <c r="B351" s="779">
        <v>50</v>
      </c>
      <c r="C351" s="778">
        <v>50</v>
      </c>
      <c r="D351" s="761" t="s">
        <v>468</v>
      </c>
    </row>
    <row r="352" spans="1:4" s="759" customFormat="1" ht="11.25" customHeight="1" x14ac:dyDescent="0.2">
      <c r="A352" s="1124"/>
      <c r="B352" s="779">
        <v>313.89999999999998</v>
      </c>
      <c r="C352" s="778">
        <v>121.95</v>
      </c>
      <c r="D352" s="761" t="s">
        <v>11</v>
      </c>
    </row>
    <row r="353" spans="1:4" s="759" customFormat="1" ht="11.25" customHeight="1" x14ac:dyDescent="0.2">
      <c r="A353" s="1124" t="s">
        <v>497</v>
      </c>
      <c r="B353" s="781">
        <v>127</v>
      </c>
      <c r="C353" s="773">
        <v>0</v>
      </c>
      <c r="D353" s="758" t="s">
        <v>1317</v>
      </c>
    </row>
    <row r="354" spans="1:4" s="759" customFormat="1" ht="11.25" customHeight="1" x14ac:dyDescent="0.2">
      <c r="A354" s="1124"/>
      <c r="B354" s="785">
        <v>400</v>
      </c>
      <c r="C354" s="778">
        <v>0</v>
      </c>
      <c r="D354" s="761" t="s">
        <v>1141</v>
      </c>
    </row>
    <row r="355" spans="1:4" s="759" customFormat="1" ht="11.25" customHeight="1" x14ac:dyDescent="0.2">
      <c r="A355" s="1124"/>
      <c r="B355" s="785">
        <v>225</v>
      </c>
      <c r="C355" s="778">
        <v>225</v>
      </c>
      <c r="D355" s="761" t="s">
        <v>468</v>
      </c>
    </row>
    <row r="356" spans="1:4" s="759" customFormat="1" ht="11.25" customHeight="1" x14ac:dyDescent="0.2">
      <c r="A356" s="1124"/>
      <c r="B356" s="782">
        <v>752</v>
      </c>
      <c r="C356" s="775">
        <v>225</v>
      </c>
      <c r="D356" s="760" t="s">
        <v>11</v>
      </c>
    </row>
    <row r="357" spans="1:4" s="759" customFormat="1" ht="11.25" customHeight="1" x14ac:dyDescent="0.2">
      <c r="A357" s="1124" t="s">
        <v>498</v>
      </c>
      <c r="B357" s="779">
        <v>1260</v>
      </c>
      <c r="C357" s="778">
        <v>1200</v>
      </c>
      <c r="D357" s="761" t="s">
        <v>1165</v>
      </c>
    </row>
    <row r="358" spans="1:4" s="759" customFormat="1" ht="11.25" customHeight="1" x14ac:dyDescent="0.2">
      <c r="A358" s="1124"/>
      <c r="B358" s="779">
        <v>159.80000000000001</v>
      </c>
      <c r="C358" s="778">
        <v>79.900000000000006</v>
      </c>
      <c r="D358" s="761" t="s">
        <v>4636</v>
      </c>
    </row>
    <row r="359" spans="1:4" s="759" customFormat="1" ht="11.25" customHeight="1" x14ac:dyDescent="0.2">
      <c r="A359" s="1124"/>
      <c r="B359" s="779">
        <v>11861</v>
      </c>
      <c r="C359" s="778">
        <v>11861</v>
      </c>
      <c r="D359" s="761" t="s">
        <v>1178</v>
      </c>
    </row>
    <row r="360" spans="1:4" s="759" customFormat="1" ht="11.25" customHeight="1" x14ac:dyDescent="0.2">
      <c r="A360" s="1124"/>
      <c r="B360" s="779">
        <v>225.4</v>
      </c>
      <c r="C360" s="778">
        <v>196.488</v>
      </c>
      <c r="D360" s="761" t="s">
        <v>1175</v>
      </c>
    </row>
    <row r="361" spans="1:4" s="759" customFormat="1" ht="11.25" customHeight="1" x14ac:dyDescent="0.2">
      <c r="A361" s="1124"/>
      <c r="B361" s="779">
        <v>2000</v>
      </c>
      <c r="C361" s="778">
        <v>0</v>
      </c>
      <c r="D361" s="761" t="s">
        <v>4643</v>
      </c>
    </row>
    <row r="362" spans="1:4" s="759" customFormat="1" ht="11.25" customHeight="1" x14ac:dyDescent="0.2">
      <c r="A362" s="1124"/>
      <c r="B362" s="779">
        <v>15506.199999999999</v>
      </c>
      <c r="C362" s="778">
        <v>13337.387999999999</v>
      </c>
      <c r="D362" s="761" t="s">
        <v>11</v>
      </c>
    </row>
    <row r="363" spans="1:4" s="759" customFormat="1" ht="11.25" customHeight="1" x14ac:dyDescent="0.2">
      <c r="A363" s="1124" t="s">
        <v>2250</v>
      </c>
      <c r="B363" s="781">
        <v>400</v>
      </c>
      <c r="C363" s="773">
        <v>400</v>
      </c>
      <c r="D363" s="758" t="s">
        <v>1140</v>
      </c>
    </row>
    <row r="364" spans="1:4" s="759" customFormat="1" ht="11.25" customHeight="1" x14ac:dyDescent="0.2">
      <c r="A364" s="1124"/>
      <c r="B364" s="785">
        <v>280.5</v>
      </c>
      <c r="C364" s="778">
        <v>280.5</v>
      </c>
      <c r="D364" s="761" t="s">
        <v>1144</v>
      </c>
    </row>
    <row r="365" spans="1:4" s="759" customFormat="1" ht="11.25" customHeight="1" x14ac:dyDescent="0.2">
      <c r="A365" s="1124"/>
      <c r="B365" s="785">
        <v>203.28</v>
      </c>
      <c r="C365" s="778">
        <v>0</v>
      </c>
      <c r="D365" s="761" t="s">
        <v>1141</v>
      </c>
    </row>
    <row r="366" spans="1:4" s="759" customFormat="1" ht="11.25" customHeight="1" x14ac:dyDescent="0.2">
      <c r="A366" s="1124"/>
      <c r="B366" s="782">
        <v>883.78</v>
      </c>
      <c r="C366" s="775">
        <v>680.5</v>
      </c>
      <c r="D366" s="760" t="s">
        <v>11</v>
      </c>
    </row>
    <row r="367" spans="1:4" s="759" customFormat="1" ht="11.25" customHeight="1" x14ac:dyDescent="0.2">
      <c r="A367" s="1124" t="s">
        <v>2251</v>
      </c>
      <c r="B367" s="779">
        <v>287.36</v>
      </c>
      <c r="C367" s="778">
        <v>0</v>
      </c>
      <c r="D367" s="761" t="s">
        <v>1141</v>
      </c>
    </row>
    <row r="368" spans="1:4" s="759" customFormat="1" ht="11.25" customHeight="1" x14ac:dyDescent="0.2">
      <c r="A368" s="1124"/>
      <c r="B368" s="779">
        <v>287.36</v>
      </c>
      <c r="C368" s="778">
        <v>0</v>
      </c>
      <c r="D368" s="761" t="s">
        <v>11</v>
      </c>
    </row>
    <row r="369" spans="1:4" s="759" customFormat="1" ht="11.25" customHeight="1" x14ac:dyDescent="0.2">
      <c r="A369" s="1124" t="s">
        <v>2252</v>
      </c>
      <c r="B369" s="781">
        <v>27.59</v>
      </c>
      <c r="C369" s="773">
        <v>27.589659999999999</v>
      </c>
      <c r="D369" s="758" t="s">
        <v>1140</v>
      </c>
    </row>
    <row r="370" spans="1:4" s="759" customFormat="1" ht="11.25" customHeight="1" x14ac:dyDescent="0.2">
      <c r="A370" s="1124"/>
      <c r="B370" s="782">
        <v>27.59</v>
      </c>
      <c r="C370" s="775">
        <v>27.589659999999999</v>
      </c>
      <c r="D370" s="760" t="s">
        <v>11</v>
      </c>
    </row>
    <row r="371" spans="1:4" s="759" customFormat="1" ht="11.25" customHeight="1" x14ac:dyDescent="0.2">
      <c r="A371" s="1124" t="s">
        <v>2253</v>
      </c>
      <c r="B371" s="779">
        <v>357.51</v>
      </c>
      <c r="C371" s="778">
        <v>357.50609000000003</v>
      </c>
      <c r="D371" s="761" t="s">
        <v>1140</v>
      </c>
    </row>
    <row r="372" spans="1:4" s="759" customFormat="1" ht="11.25" customHeight="1" x14ac:dyDescent="0.2">
      <c r="A372" s="1124"/>
      <c r="B372" s="779">
        <v>225</v>
      </c>
      <c r="C372" s="778">
        <v>225</v>
      </c>
      <c r="D372" s="761" t="s">
        <v>468</v>
      </c>
    </row>
    <row r="373" spans="1:4" s="759" customFormat="1" ht="11.25" customHeight="1" x14ac:dyDescent="0.2">
      <c r="A373" s="1124"/>
      <c r="B373" s="779">
        <v>582.51</v>
      </c>
      <c r="C373" s="778">
        <v>582.50609000000009</v>
      </c>
      <c r="D373" s="761" t="s">
        <v>11</v>
      </c>
    </row>
    <row r="374" spans="1:4" s="759" customFormat="1" ht="11.25" customHeight="1" x14ac:dyDescent="0.2">
      <c r="A374" s="1124" t="s">
        <v>2254</v>
      </c>
      <c r="B374" s="781">
        <v>560</v>
      </c>
      <c r="C374" s="773">
        <v>0</v>
      </c>
      <c r="D374" s="758" t="s">
        <v>1146</v>
      </c>
    </row>
    <row r="375" spans="1:4" s="759" customFormat="1" ht="11.25" customHeight="1" x14ac:dyDescent="0.2">
      <c r="A375" s="1124"/>
      <c r="B375" s="782">
        <v>560</v>
      </c>
      <c r="C375" s="775">
        <v>0</v>
      </c>
      <c r="D375" s="760" t="s">
        <v>11</v>
      </c>
    </row>
    <row r="376" spans="1:4" s="759" customFormat="1" ht="11.25" customHeight="1" x14ac:dyDescent="0.2">
      <c r="A376" s="1124" t="s">
        <v>4644</v>
      </c>
      <c r="B376" s="779">
        <v>849.9</v>
      </c>
      <c r="C376" s="778">
        <v>0</v>
      </c>
      <c r="D376" s="761" t="s">
        <v>1316</v>
      </c>
    </row>
    <row r="377" spans="1:4" s="759" customFormat="1" ht="11.25" customHeight="1" x14ac:dyDescent="0.2">
      <c r="A377" s="1124"/>
      <c r="B377" s="779">
        <v>40</v>
      </c>
      <c r="C377" s="778">
        <v>25.622999999999998</v>
      </c>
      <c r="D377" s="761" t="s">
        <v>1173</v>
      </c>
    </row>
    <row r="378" spans="1:4" s="759" customFormat="1" ht="11.25" customHeight="1" x14ac:dyDescent="0.2">
      <c r="A378" s="1124"/>
      <c r="B378" s="779">
        <v>889.9</v>
      </c>
      <c r="C378" s="778">
        <v>25.622999999999998</v>
      </c>
      <c r="D378" s="761" t="s">
        <v>11</v>
      </c>
    </row>
    <row r="379" spans="1:4" s="759" customFormat="1" ht="11.25" customHeight="1" x14ac:dyDescent="0.2">
      <c r="A379" s="1124" t="s">
        <v>2255</v>
      </c>
      <c r="B379" s="781">
        <v>560</v>
      </c>
      <c r="C379" s="773">
        <v>560</v>
      </c>
      <c r="D379" s="758" t="s">
        <v>1114</v>
      </c>
    </row>
    <row r="380" spans="1:4" s="759" customFormat="1" ht="11.25" customHeight="1" x14ac:dyDescent="0.2">
      <c r="A380" s="1124"/>
      <c r="B380" s="782">
        <v>560</v>
      </c>
      <c r="C380" s="775">
        <v>560</v>
      </c>
      <c r="D380" s="760" t="s">
        <v>11</v>
      </c>
    </row>
    <row r="381" spans="1:4" s="759" customFormat="1" ht="11.25" customHeight="1" x14ac:dyDescent="0.2">
      <c r="A381" s="1124" t="s">
        <v>2256</v>
      </c>
      <c r="B381" s="779">
        <v>210</v>
      </c>
      <c r="C381" s="778">
        <v>0</v>
      </c>
      <c r="D381" s="761" t="s">
        <v>1317</v>
      </c>
    </row>
    <row r="382" spans="1:4" s="759" customFormat="1" ht="11.25" customHeight="1" x14ac:dyDescent="0.2">
      <c r="A382" s="1124"/>
      <c r="B382" s="779">
        <v>210</v>
      </c>
      <c r="C382" s="778">
        <v>0</v>
      </c>
      <c r="D382" s="761" t="s">
        <v>11</v>
      </c>
    </row>
    <row r="383" spans="1:4" s="759" customFormat="1" ht="11.25" customHeight="1" x14ac:dyDescent="0.2">
      <c r="A383" s="1124" t="s">
        <v>2257</v>
      </c>
      <c r="B383" s="781">
        <v>502.33</v>
      </c>
      <c r="C383" s="773">
        <v>502.33199999999999</v>
      </c>
      <c r="D383" s="758" t="s">
        <v>1060</v>
      </c>
    </row>
    <row r="384" spans="1:4" s="759" customFormat="1" ht="11.25" customHeight="1" x14ac:dyDescent="0.2">
      <c r="A384" s="1124"/>
      <c r="B384" s="785">
        <v>71.180000000000007</v>
      </c>
      <c r="C384" s="778">
        <v>71.177999999999997</v>
      </c>
      <c r="D384" s="761" t="s">
        <v>1140</v>
      </c>
    </row>
    <row r="385" spans="1:4" s="759" customFormat="1" ht="11.25" customHeight="1" x14ac:dyDescent="0.2">
      <c r="A385" s="1124"/>
      <c r="B385" s="782">
        <v>573.51</v>
      </c>
      <c r="C385" s="775">
        <v>573.51</v>
      </c>
      <c r="D385" s="760" t="s">
        <v>11</v>
      </c>
    </row>
    <row r="386" spans="1:4" s="759" customFormat="1" ht="11.25" customHeight="1" x14ac:dyDescent="0.2">
      <c r="A386" s="1124" t="s">
        <v>4645</v>
      </c>
      <c r="B386" s="779">
        <v>1500</v>
      </c>
      <c r="C386" s="778">
        <v>0</v>
      </c>
      <c r="D386" s="761" t="s">
        <v>1165</v>
      </c>
    </row>
    <row r="387" spans="1:4" s="759" customFormat="1" ht="11.25" customHeight="1" x14ac:dyDescent="0.2">
      <c r="A387" s="1124"/>
      <c r="B387" s="779">
        <v>188.8</v>
      </c>
      <c r="C387" s="778">
        <v>183.61</v>
      </c>
      <c r="D387" s="761" t="s">
        <v>1140</v>
      </c>
    </row>
    <row r="388" spans="1:4" s="759" customFormat="1" ht="11.25" customHeight="1" x14ac:dyDescent="0.2">
      <c r="A388" s="1124"/>
      <c r="B388" s="779">
        <v>1688.8</v>
      </c>
      <c r="C388" s="778">
        <v>183.61</v>
      </c>
      <c r="D388" s="761" t="s">
        <v>11</v>
      </c>
    </row>
    <row r="389" spans="1:4" s="759" customFormat="1" ht="11.25" customHeight="1" x14ac:dyDescent="0.2">
      <c r="A389" s="1124" t="s">
        <v>499</v>
      </c>
      <c r="B389" s="781">
        <v>1500</v>
      </c>
      <c r="C389" s="773">
        <v>1500</v>
      </c>
      <c r="D389" s="758" t="s">
        <v>1144</v>
      </c>
    </row>
    <row r="390" spans="1:4" s="759" customFormat="1" ht="11.25" customHeight="1" x14ac:dyDescent="0.2">
      <c r="A390" s="1124"/>
      <c r="B390" s="785">
        <v>83.14</v>
      </c>
      <c r="C390" s="778">
        <v>83.132999999999996</v>
      </c>
      <c r="D390" s="761" t="s">
        <v>1160</v>
      </c>
    </row>
    <row r="391" spans="1:4" s="759" customFormat="1" ht="11.25" customHeight="1" x14ac:dyDescent="0.2">
      <c r="A391" s="1124"/>
      <c r="B391" s="785">
        <v>50</v>
      </c>
      <c r="C391" s="778">
        <v>50</v>
      </c>
      <c r="D391" s="761" t="s">
        <v>468</v>
      </c>
    </row>
    <row r="392" spans="1:4" s="759" customFormat="1" ht="11.25" customHeight="1" x14ac:dyDescent="0.2">
      <c r="A392" s="1124"/>
      <c r="B392" s="782">
        <v>1633.14</v>
      </c>
      <c r="C392" s="775">
        <v>1633.133</v>
      </c>
      <c r="D392" s="760" t="s">
        <v>11</v>
      </c>
    </row>
    <row r="393" spans="1:4" s="759" customFormat="1" ht="11.25" customHeight="1" x14ac:dyDescent="0.2">
      <c r="A393" s="1124" t="s">
        <v>2258</v>
      </c>
      <c r="B393" s="779">
        <v>399.24</v>
      </c>
      <c r="C393" s="778">
        <v>399.24</v>
      </c>
      <c r="D393" s="761" t="s">
        <v>1140</v>
      </c>
    </row>
    <row r="394" spans="1:4" s="759" customFormat="1" ht="11.25" customHeight="1" x14ac:dyDescent="0.2">
      <c r="A394" s="1124"/>
      <c r="B394" s="779">
        <v>399.24</v>
      </c>
      <c r="C394" s="778">
        <v>399.24</v>
      </c>
      <c r="D394" s="761" t="s">
        <v>11</v>
      </c>
    </row>
    <row r="395" spans="1:4" s="759" customFormat="1" ht="11.25" customHeight="1" x14ac:dyDescent="0.2">
      <c r="A395" s="1124" t="s">
        <v>2259</v>
      </c>
      <c r="B395" s="781">
        <v>80</v>
      </c>
      <c r="C395" s="773">
        <v>80</v>
      </c>
      <c r="D395" s="758" t="s">
        <v>1140</v>
      </c>
    </row>
    <row r="396" spans="1:4" s="759" customFormat="1" ht="11.25" customHeight="1" x14ac:dyDescent="0.2">
      <c r="A396" s="1124"/>
      <c r="B396" s="785">
        <v>225</v>
      </c>
      <c r="C396" s="778">
        <v>225</v>
      </c>
      <c r="D396" s="761" t="s">
        <v>468</v>
      </c>
    </row>
    <row r="397" spans="1:4" s="759" customFormat="1" ht="11.25" customHeight="1" x14ac:dyDescent="0.2">
      <c r="A397" s="1124"/>
      <c r="B397" s="782">
        <v>305</v>
      </c>
      <c r="C397" s="775">
        <v>305</v>
      </c>
      <c r="D397" s="760" t="s">
        <v>11</v>
      </c>
    </row>
    <row r="398" spans="1:4" s="759" customFormat="1" ht="11.25" customHeight="1" x14ac:dyDescent="0.2">
      <c r="A398" s="1124" t="s">
        <v>500</v>
      </c>
      <c r="B398" s="779">
        <v>5329</v>
      </c>
      <c r="C398" s="778">
        <v>5329</v>
      </c>
      <c r="D398" s="761" t="s">
        <v>1178</v>
      </c>
    </row>
    <row r="399" spans="1:4" s="759" customFormat="1" ht="11.25" customHeight="1" x14ac:dyDescent="0.2">
      <c r="A399" s="1124"/>
      <c r="B399" s="779">
        <v>50</v>
      </c>
      <c r="C399" s="778">
        <v>50</v>
      </c>
      <c r="D399" s="761" t="s">
        <v>468</v>
      </c>
    </row>
    <row r="400" spans="1:4" s="759" customFormat="1" ht="11.25" customHeight="1" x14ac:dyDescent="0.2">
      <c r="A400" s="1124"/>
      <c r="B400" s="779">
        <v>5379</v>
      </c>
      <c r="C400" s="778">
        <v>5379</v>
      </c>
      <c r="D400" s="761" t="s">
        <v>11</v>
      </c>
    </row>
    <row r="401" spans="1:4" s="759" customFormat="1" ht="11.25" customHeight="1" x14ac:dyDescent="0.2">
      <c r="A401" s="1124" t="s">
        <v>2260</v>
      </c>
      <c r="B401" s="781">
        <v>161.4</v>
      </c>
      <c r="C401" s="773">
        <v>108.7415</v>
      </c>
      <c r="D401" s="758" t="s">
        <v>1147</v>
      </c>
    </row>
    <row r="402" spans="1:4" s="759" customFormat="1" ht="11.25" customHeight="1" x14ac:dyDescent="0.2">
      <c r="A402" s="1124"/>
      <c r="B402" s="785">
        <v>264</v>
      </c>
      <c r="C402" s="778">
        <v>264</v>
      </c>
      <c r="D402" s="761" t="s">
        <v>1141</v>
      </c>
    </row>
    <row r="403" spans="1:4" s="759" customFormat="1" ht="11.25" customHeight="1" x14ac:dyDescent="0.2">
      <c r="A403" s="1124"/>
      <c r="B403" s="782">
        <v>425.4</v>
      </c>
      <c r="C403" s="775">
        <v>372.74149999999997</v>
      </c>
      <c r="D403" s="760" t="s">
        <v>11</v>
      </c>
    </row>
    <row r="404" spans="1:4" s="759" customFormat="1" ht="11.25" customHeight="1" x14ac:dyDescent="0.2">
      <c r="A404" s="1124" t="s">
        <v>2261</v>
      </c>
      <c r="B404" s="779">
        <v>221</v>
      </c>
      <c r="C404" s="778">
        <v>110.5</v>
      </c>
      <c r="D404" s="761" t="s">
        <v>1319</v>
      </c>
    </row>
    <row r="405" spans="1:4" s="759" customFormat="1" ht="11.25" customHeight="1" x14ac:dyDescent="0.2">
      <c r="A405" s="1124"/>
      <c r="B405" s="779">
        <v>320</v>
      </c>
      <c r="C405" s="778">
        <v>320</v>
      </c>
      <c r="D405" s="761" t="s">
        <v>1140</v>
      </c>
    </row>
    <row r="406" spans="1:4" s="759" customFormat="1" ht="11.25" customHeight="1" x14ac:dyDescent="0.2">
      <c r="A406" s="1124"/>
      <c r="B406" s="779">
        <v>120</v>
      </c>
      <c r="C406" s="778">
        <v>120</v>
      </c>
      <c r="D406" s="761" t="s">
        <v>1161</v>
      </c>
    </row>
    <row r="407" spans="1:4" s="759" customFormat="1" ht="11.25" customHeight="1" x14ac:dyDescent="0.2">
      <c r="A407" s="1124"/>
      <c r="B407" s="779">
        <v>400</v>
      </c>
      <c r="C407" s="778">
        <v>400</v>
      </c>
      <c r="D407" s="761" t="s">
        <v>1141</v>
      </c>
    </row>
    <row r="408" spans="1:4" s="759" customFormat="1" ht="11.25" customHeight="1" x14ac:dyDescent="0.2">
      <c r="A408" s="1124"/>
      <c r="B408" s="779">
        <v>600</v>
      </c>
      <c r="C408" s="778">
        <v>600</v>
      </c>
      <c r="D408" s="761" t="s">
        <v>1110</v>
      </c>
    </row>
    <row r="409" spans="1:4" s="759" customFormat="1" ht="11.25" customHeight="1" x14ac:dyDescent="0.2">
      <c r="A409" s="1124"/>
      <c r="B409" s="779">
        <v>1661</v>
      </c>
      <c r="C409" s="778">
        <v>1550.5</v>
      </c>
      <c r="D409" s="761" t="s">
        <v>11</v>
      </c>
    </row>
    <row r="410" spans="1:4" s="759" customFormat="1" ht="11.25" customHeight="1" x14ac:dyDescent="0.2">
      <c r="A410" s="1124" t="s">
        <v>2262</v>
      </c>
      <c r="B410" s="781">
        <v>390</v>
      </c>
      <c r="C410" s="773">
        <v>195</v>
      </c>
      <c r="D410" s="758" t="s">
        <v>1319</v>
      </c>
    </row>
    <row r="411" spans="1:4" s="759" customFormat="1" ht="11.25" customHeight="1" x14ac:dyDescent="0.2">
      <c r="A411" s="1124"/>
      <c r="B411" s="785">
        <v>296</v>
      </c>
      <c r="C411" s="778">
        <v>296</v>
      </c>
      <c r="D411" s="761" t="s">
        <v>1140</v>
      </c>
    </row>
    <row r="412" spans="1:4" s="759" customFormat="1" ht="11.25" customHeight="1" x14ac:dyDescent="0.2">
      <c r="A412" s="1124"/>
      <c r="B412" s="782">
        <v>686</v>
      </c>
      <c r="C412" s="775">
        <v>491</v>
      </c>
      <c r="D412" s="760" t="s">
        <v>11</v>
      </c>
    </row>
    <row r="413" spans="1:4" s="759" customFormat="1" ht="11.25" customHeight="1" x14ac:dyDescent="0.2">
      <c r="A413" s="1124" t="s">
        <v>2263</v>
      </c>
      <c r="B413" s="779">
        <v>329.52000000000004</v>
      </c>
      <c r="C413" s="778">
        <v>329.51160000000004</v>
      </c>
      <c r="D413" s="761" t="s">
        <v>1140</v>
      </c>
    </row>
    <row r="414" spans="1:4" s="759" customFormat="1" ht="11.25" customHeight="1" x14ac:dyDescent="0.2">
      <c r="A414" s="1124"/>
      <c r="B414" s="779">
        <v>329.52000000000004</v>
      </c>
      <c r="C414" s="778">
        <v>329.51160000000004</v>
      </c>
      <c r="D414" s="761" t="s">
        <v>11</v>
      </c>
    </row>
    <row r="415" spans="1:4" s="759" customFormat="1" ht="11.25" customHeight="1" x14ac:dyDescent="0.2">
      <c r="A415" s="1124" t="s">
        <v>501</v>
      </c>
      <c r="B415" s="781">
        <v>70.5</v>
      </c>
      <c r="C415" s="773">
        <v>0</v>
      </c>
      <c r="D415" s="758" t="s">
        <v>1147</v>
      </c>
    </row>
    <row r="416" spans="1:4" s="759" customFormat="1" ht="11.25" customHeight="1" x14ac:dyDescent="0.2">
      <c r="A416" s="1124"/>
      <c r="B416" s="785">
        <v>124.5</v>
      </c>
      <c r="C416" s="778">
        <v>121.93</v>
      </c>
      <c r="D416" s="761" t="s">
        <v>1319</v>
      </c>
    </row>
    <row r="417" spans="1:4" s="759" customFormat="1" ht="11.25" customHeight="1" x14ac:dyDescent="0.2">
      <c r="A417" s="1124"/>
      <c r="B417" s="782">
        <v>195</v>
      </c>
      <c r="C417" s="775">
        <v>121.93</v>
      </c>
      <c r="D417" s="760" t="s">
        <v>11</v>
      </c>
    </row>
    <row r="418" spans="1:4" s="759" customFormat="1" ht="11.25" customHeight="1" x14ac:dyDescent="0.2">
      <c r="A418" s="1124" t="s">
        <v>2264</v>
      </c>
      <c r="B418" s="779">
        <v>79.92</v>
      </c>
      <c r="C418" s="778">
        <v>79.92</v>
      </c>
      <c r="D418" s="761" t="s">
        <v>1140</v>
      </c>
    </row>
    <row r="419" spans="1:4" s="759" customFormat="1" ht="11.25" customHeight="1" x14ac:dyDescent="0.2">
      <c r="A419" s="1124"/>
      <c r="B419" s="779">
        <v>200</v>
      </c>
      <c r="C419" s="778">
        <v>0</v>
      </c>
      <c r="D419" s="761" t="s">
        <v>4646</v>
      </c>
    </row>
    <row r="420" spans="1:4" s="759" customFormat="1" ht="11.25" customHeight="1" x14ac:dyDescent="0.2">
      <c r="A420" s="1124"/>
      <c r="B420" s="779">
        <v>225</v>
      </c>
      <c r="C420" s="778">
        <v>0</v>
      </c>
      <c r="D420" s="761" t="s">
        <v>468</v>
      </c>
    </row>
    <row r="421" spans="1:4" s="759" customFormat="1" ht="11.25" customHeight="1" x14ac:dyDescent="0.2">
      <c r="A421" s="1124"/>
      <c r="B421" s="779">
        <v>504.92</v>
      </c>
      <c r="C421" s="778">
        <v>79.92</v>
      </c>
      <c r="D421" s="761" t="s">
        <v>11</v>
      </c>
    </row>
    <row r="422" spans="1:4" s="759" customFormat="1" ht="11.25" customHeight="1" x14ac:dyDescent="0.2">
      <c r="A422" s="1124" t="s">
        <v>2265</v>
      </c>
      <c r="B422" s="781">
        <v>42.5</v>
      </c>
      <c r="C422" s="773">
        <v>27.3</v>
      </c>
      <c r="D422" s="758" t="s">
        <v>1317</v>
      </c>
    </row>
    <row r="423" spans="1:4" s="759" customFormat="1" ht="11.25" customHeight="1" x14ac:dyDescent="0.2">
      <c r="A423" s="1124"/>
      <c r="B423" s="785">
        <v>65</v>
      </c>
      <c r="C423" s="778">
        <v>65</v>
      </c>
      <c r="D423" s="761" t="s">
        <v>1322</v>
      </c>
    </row>
    <row r="424" spans="1:4" s="759" customFormat="1" ht="11.25" customHeight="1" x14ac:dyDescent="0.2">
      <c r="A424" s="1124"/>
      <c r="B424" s="785">
        <v>34.1</v>
      </c>
      <c r="C424" s="778">
        <v>34.087000000000003</v>
      </c>
      <c r="D424" s="761" t="s">
        <v>1141</v>
      </c>
    </row>
    <row r="425" spans="1:4" s="759" customFormat="1" ht="11.25" customHeight="1" x14ac:dyDescent="0.2">
      <c r="A425" s="1124"/>
      <c r="B425" s="785">
        <v>58.7</v>
      </c>
      <c r="C425" s="778">
        <v>16.283000000000001</v>
      </c>
      <c r="D425" s="761" t="s">
        <v>1173</v>
      </c>
    </row>
    <row r="426" spans="1:4" s="759" customFormat="1" ht="11.25" customHeight="1" x14ac:dyDescent="0.2">
      <c r="A426" s="1124"/>
      <c r="B426" s="782">
        <v>200.3</v>
      </c>
      <c r="C426" s="775">
        <v>142.66999999999999</v>
      </c>
      <c r="D426" s="760" t="s">
        <v>11</v>
      </c>
    </row>
    <row r="427" spans="1:4" s="759" customFormat="1" ht="11.25" customHeight="1" x14ac:dyDescent="0.2">
      <c r="A427" s="1124" t="s">
        <v>2266</v>
      </c>
      <c r="B427" s="779">
        <v>1500</v>
      </c>
      <c r="C427" s="778">
        <v>0</v>
      </c>
      <c r="D427" s="761" t="s">
        <v>1165</v>
      </c>
    </row>
    <row r="428" spans="1:4" s="759" customFormat="1" ht="11.25" customHeight="1" x14ac:dyDescent="0.2">
      <c r="A428" s="1124"/>
      <c r="B428" s="779">
        <v>400</v>
      </c>
      <c r="C428" s="778">
        <v>400</v>
      </c>
      <c r="D428" s="761" t="s">
        <v>1140</v>
      </c>
    </row>
    <row r="429" spans="1:4" s="759" customFormat="1" ht="11.25" customHeight="1" x14ac:dyDescent="0.2">
      <c r="A429" s="1124"/>
      <c r="B429" s="779">
        <v>82.6</v>
      </c>
      <c r="C429" s="778">
        <v>0</v>
      </c>
      <c r="D429" s="761" t="s">
        <v>1141</v>
      </c>
    </row>
    <row r="430" spans="1:4" s="759" customFormat="1" ht="11.25" customHeight="1" x14ac:dyDescent="0.2">
      <c r="A430" s="1124"/>
      <c r="B430" s="779">
        <v>1982.6</v>
      </c>
      <c r="C430" s="778">
        <v>400</v>
      </c>
      <c r="D430" s="761" t="s">
        <v>11</v>
      </c>
    </row>
    <row r="431" spans="1:4" s="759" customFormat="1" ht="11.25" customHeight="1" x14ac:dyDescent="0.2">
      <c r="A431" s="1124" t="s">
        <v>2267</v>
      </c>
      <c r="B431" s="781">
        <v>31.8</v>
      </c>
      <c r="C431" s="773">
        <v>31.8</v>
      </c>
      <c r="D431" s="758" t="s">
        <v>1140</v>
      </c>
    </row>
    <row r="432" spans="1:4" s="759" customFormat="1" ht="11.25" customHeight="1" x14ac:dyDescent="0.2">
      <c r="A432" s="1124"/>
      <c r="B432" s="785">
        <v>192.5</v>
      </c>
      <c r="C432" s="778">
        <v>192.5</v>
      </c>
      <c r="D432" s="761" t="s">
        <v>1144</v>
      </c>
    </row>
    <row r="433" spans="1:4" s="759" customFormat="1" ht="11.25" customHeight="1" x14ac:dyDescent="0.2">
      <c r="A433" s="1124"/>
      <c r="B433" s="785">
        <v>418.5</v>
      </c>
      <c r="C433" s="778">
        <v>418.5</v>
      </c>
      <c r="D433" s="761" t="s">
        <v>1110</v>
      </c>
    </row>
    <row r="434" spans="1:4" s="759" customFormat="1" ht="11.25" customHeight="1" x14ac:dyDescent="0.2">
      <c r="A434" s="1124"/>
      <c r="B434" s="785">
        <v>200</v>
      </c>
      <c r="C434" s="778">
        <v>200</v>
      </c>
      <c r="D434" s="761" t="s">
        <v>538</v>
      </c>
    </row>
    <row r="435" spans="1:4" s="759" customFormat="1" ht="11.25" customHeight="1" x14ac:dyDescent="0.2">
      <c r="A435" s="1124"/>
      <c r="B435" s="782">
        <v>842.8</v>
      </c>
      <c r="C435" s="775">
        <v>842.8</v>
      </c>
      <c r="D435" s="760" t="s">
        <v>11</v>
      </c>
    </row>
    <row r="436" spans="1:4" s="759" customFormat="1" ht="11.25" customHeight="1" x14ac:dyDescent="0.2">
      <c r="A436" s="1124" t="s">
        <v>502</v>
      </c>
      <c r="B436" s="779">
        <v>320</v>
      </c>
      <c r="C436" s="778">
        <v>320</v>
      </c>
      <c r="D436" s="761" t="s">
        <v>1140</v>
      </c>
    </row>
    <row r="437" spans="1:4" s="759" customFormat="1" ht="11.25" customHeight="1" x14ac:dyDescent="0.2">
      <c r="A437" s="1124"/>
      <c r="B437" s="779">
        <v>50</v>
      </c>
      <c r="C437" s="778">
        <v>50</v>
      </c>
      <c r="D437" s="761" t="s">
        <v>468</v>
      </c>
    </row>
    <row r="438" spans="1:4" s="759" customFormat="1" ht="11.25" customHeight="1" x14ac:dyDescent="0.2">
      <c r="A438" s="1124"/>
      <c r="B438" s="779">
        <v>370</v>
      </c>
      <c r="C438" s="778">
        <v>370</v>
      </c>
      <c r="D438" s="761" t="s">
        <v>11</v>
      </c>
    </row>
    <row r="439" spans="1:4" s="759" customFormat="1" ht="11.25" customHeight="1" x14ac:dyDescent="0.2">
      <c r="A439" s="1124" t="s">
        <v>4647</v>
      </c>
      <c r="B439" s="781">
        <v>400</v>
      </c>
      <c r="C439" s="773">
        <v>400</v>
      </c>
      <c r="D439" s="758" t="s">
        <v>1140</v>
      </c>
    </row>
    <row r="440" spans="1:4" s="759" customFormat="1" ht="11.25" customHeight="1" x14ac:dyDescent="0.2">
      <c r="A440" s="1124"/>
      <c r="B440" s="782">
        <v>400</v>
      </c>
      <c r="C440" s="775">
        <v>400</v>
      </c>
      <c r="D440" s="760" t="s">
        <v>11</v>
      </c>
    </row>
    <row r="441" spans="1:4" s="759" customFormat="1" ht="11.25" customHeight="1" x14ac:dyDescent="0.2">
      <c r="A441" s="1124" t="s">
        <v>2268</v>
      </c>
      <c r="B441" s="779">
        <v>236.16000000000003</v>
      </c>
      <c r="C441" s="778">
        <v>236.16000000000003</v>
      </c>
      <c r="D441" s="761" t="s">
        <v>1140</v>
      </c>
    </row>
    <row r="442" spans="1:4" s="759" customFormat="1" ht="11.25" customHeight="1" x14ac:dyDescent="0.2">
      <c r="A442" s="1124"/>
      <c r="B442" s="779">
        <v>236.16000000000003</v>
      </c>
      <c r="C442" s="778">
        <v>236.16000000000003</v>
      </c>
      <c r="D442" s="761" t="s">
        <v>11</v>
      </c>
    </row>
    <row r="443" spans="1:4" s="759" customFormat="1" ht="11.25" customHeight="1" x14ac:dyDescent="0.2">
      <c r="A443" s="1124" t="s">
        <v>442</v>
      </c>
      <c r="B443" s="781">
        <v>1100</v>
      </c>
      <c r="C443" s="773">
        <v>1100</v>
      </c>
      <c r="D443" s="758" t="s">
        <v>437</v>
      </c>
    </row>
    <row r="444" spans="1:4" s="759" customFormat="1" ht="11.25" customHeight="1" x14ac:dyDescent="0.2">
      <c r="A444" s="1124"/>
      <c r="B444" s="785">
        <v>50</v>
      </c>
      <c r="C444" s="778">
        <v>50</v>
      </c>
      <c r="D444" s="761" t="s">
        <v>468</v>
      </c>
    </row>
    <row r="445" spans="1:4" s="759" customFormat="1" ht="11.25" customHeight="1" x14ac:dyDescent="0.2">
      <c r="A445" s="1124"/>
      <c r="B445" s="782">
        <v>1150</v>
      </c>
      <c r="C445" s="775">
        <v>1150</v>
      </c>
      <c r="D445" s="760" t="s">
        <v>11</v>
      </c>
    </row>
    <row r="446" spans="1:4" s="759" customFormat="1" ht="11.25" customHeight="1" x14ac:dyDescent="0.2">
      <c r="A446" s="1124" t="s">
        <v>4648</v>
      </c>
      <c r="B446" s="779">
        <v>1634.8</v>
      </c>
      <c r="C446" s="778">
        <v>0</v>
      </c>
      <c r="D446" s="761" t="s">
        <v>1165</v>
      </c>
    </row>
    <row r="447" spans="1:4" s="759" customFormat="1" ht="11.25" customHeight="1" x14ac:dyDescent="0.2">
      <c r="A447" s="1124"/>
      <c r="B447" s="779">
        <v>1634.8</v>
      </c>
      <c r="C447" s="778">
        <v>0</v>
      </c>
      <c r="D447" s="761" t="s">
        <v>11</v>
      </c>
    </row>
    <row r="448" spans="1:4" s="759" customFormat="1" ht="11.25" customHeight="1" x14ac:dyDescent="0.2">
      <c r="A448" s="1124" t="s">
        <v>2269</v>
      </c>
      <c r="B448" s="781">
        <v>168.3</v>
      </c>
      <c r="C448" s="773">
        <v>0</v>
      </c>
      <c r="D448" s="770" t="s">
        <v>4636</v>
      </c>
    </row>
    <row r="449" spans="1:4" s="759" customFormat="1" ht="11.25" customHeight="1" x14ac:dyDescent="0.2">
      <c r="A449" s="1124"/>
      <c r="B449" s="785">
        <v>4771</v>
      </c>
      <c r="C449" s="778">
        <v>4771</v>
      </c>
      <c r="D449" s="761" t="s">
        <v>1178</v>
      </c>
    </row>
    <row r="450" spans="1:4" s="759" customFormat="1" ht="11.25" customHeight="1" x14ac:dyDescent="0.2">
      <c r="A450" s="1124"/>
      <c r="B450" s="782">
        <v>4939.3</v>
      </c>
      <c r="C450" s="775">
        <v>4771</v>
      </c>
      <c r="D450" s="769" t="s">
        <v>11</v>
      </c>
    </row>
    <row r="451" spans="1:4" s="759" customFormat="1" ht="11.25" customHeight="1" x14ac:dyDescent="0.2">
      <c r="A451" s="1124" t="s">
        <v>2270</v>
      </c>
      <c r="B451" s="779">
        <v>1623.6</v>
      </c>
      <c r="C451" s="778">
        <v>717.82041000000004</v>
      </c>
      <c r="D451" s="761" t="s">
        <v>1316</v>
      </c>
    </row>
    <row r="452" spans="1:4" s="759" customFormat="1" ht="11.25" customHeight="1" x14ac:dyDescent="0.2">
      <c r="A452" s="1124"/>
      <c r="B452" s="779">
        <v>8.4700000000000006</v>
      </c>
      <c r="C452" s="778">
        <v>8.4700000000000006</v>
      </c>
      <c r="D452" s="761" t="s">
        <v>1141</v>
      </c>
    </row>
    <row r="453" spans="1:4" s="759" customFormat="1" ht="11.25" customHeight="1" x14ac:dyDescent="0.2">
      <c r="A453" s="1124"/>
      <c r="B453" s="779">
        <v>1632.07</v>
      </c>
      <c r="C453" s="778">
        <v>726.29041000000007</v>
      </c>
      <c r="D453" s="761" t="s">
        <v>11</v>
      </c>
    </row>
    <row r="454" spans="1:4" s="759" customFormat="1" ht="11.25" customHeight="1" x14ac:dyDescent="0.2">
      <c r="A454" s="1124" t="s">
        <v>2271</v>
      </c>
      <c r="B454" s="781">
        <v>154.5</v>
      </c>
      <c r="C454" s="773">
        <v>0</v>
      </c>
      <c r="D454" s="758" t="s">
        <v>1317</v>
      </c>
    </row>
    <row r="455" spans="1:4" s="759" customFormat="1" ht="11.25" customHeight="1" x14ac:dyDescent="0.2">
      <c r="A455" s="1124"/>
      <c r="B455" s="782">
        <v>154.5</v>
      </c>
      <c r="C455" s="775">
        <v>0</v>
      </c>
      <c r="D455" s="760" t="s">
        <v>11</v>
      </c>
    </row>
    <row r="456" spans="1:4" s="759" customFormat="1" ht="11.25" customHeight="1" x14ac:dyDescent="0.2">
      <c r="A456" s="1124" t="s">
        <v>2272</v>
      </c>
      <c r="B456" s="779">
        <v>330</v>
      </c>
      <c r="C456" s="778">
        <v>330</v>
      </c>
      <c r="D456" s="761" t="s">
        <v>1140</v>
      </c>
    </row>
    <row r="457" spans="1:4" s="759" customFormat="1" ht="11.25" customHeight="1" x14ac:dyDescent="0.2">
      <c r="A457" s="1124"/>
      <c r="B457" s="779">
        <v>330</v>
      </c>
      <c r="C457" s="778">
        <v>330</v>
      </c>
      <c r="D457" s="761" t="s">
        <v>11</v>
      </c>
    </row>
    <row r="458" spans="1:4" s="759" customFormat="1" ht="11.25" customHeight="1" x14ac:dyDescent="0.2">
      <c r="A458" s="1124" t="s">
        <v>2273</v>
      </c>
      <c r="B458" s="781">
        <v>71.2</v>
      </c>
      <c r="C458" s="773">
        <v>0</v>
      </c>
      <c r="D458" s="758" t="s">
        <v>1319</v>
      </c>
    </row>
    <row r="459" spans="1:4" s="759" customFormat="1" ht="11.25" customHeight="1" x14ac:dyDescent="0.2">
      <c r="A459" s="1124"/>
      <c r="B459" s="785">
        <v>50.1</v>
      </c>
      <c r="C459" s="778">
        <v>0</v>
      </c>
      <c r="D459" s="761" t="s">
        <v>4636</v>
      </c>
    </row>
    <row r="460" spans="1:4" s="759" customFormat="1" ht="11.25" customHeight="1" x14ac:dyDescent="0.2">
      <c r="A460" s="1124"/>
      <c r="B460" s="782">
        <v>121.30000000000001</v>
      </c>
      <c r="C460" s="775">
        <v>0</v>
      </c>
      <c r="D460" s="760" t="s">
        <v>11</v>
      </c>
    </row>
    <row r="461" spans="1:4" s="759" customFormat="1" ht="11.25" customHeight="1" x14ac:dyDescent="0.2">
      <c r="A461" s="1124" t="s">
        <v>2274</v>
      </c>
      <c r="B461" s="779">
        <v>400</v>
      </c>
      <c r="C461" s="778">
        <v>400</v>
      </c>
      <c r="D461" s="761" t="s">
        <v>1141</v>
      </c>
    </row>
    <row r="462" spans="1:4" s="759" customFormat="1" ht="11.25" customHeight="1" x14ac:dyDescent="0.2">
      <c r="A462" s="1124"/>
      <c r="B462" s="779">
        <v>400</v>
      </c>
      <c r="C462" s="778">
        <v>400</v>
      </c>
      <c r="D462" s="761" t="s">
        <v>11</v>
      </c>
    </row>
    <row r="463" spans="1:4" s="759" customFormat="1" ht="11.25" customHeight="1" x14ac:dyDescent="0.2">
      <c r="A463" s="1124" t="s">
        <v>2275</v>
      </c>
      <c r="B463" s="781">
        <v>320</v>
      </c>
      <c r="C463" s="773">
        <v>320</v>
      </c>
      <c r="D463" s="758" t="s">
        <v>1140</v>
      </c>
    </row>
    <row r="464" spans="1:4" s="759" customFormat="1" ht="11.25" customHeight="1" x14ac:dyDescent="0.2">
      <c r="A464" s="1124"/>
      <c r="B464" s="782">
        <v>320</v>
      </c>
      <c r="C464" s="775">
        <v>320</v>
      </c>
      <c r="D464" s="760" t="s">
        <v>11</v>
      </c>
    </row>
    <row r="465" spans="1:4" s="759" customFormat="1" ht="11.25" customHeight="1" x14ac:dyDescent="0.2">
      <c r="A465" s="1124" t="s">
        <v>4649</v>
      </c>
      <c r="B465" s="779">
        <v>200</v>
      </c>
      <c r="C465" s="778">
        <v>200</v>
      </c>
      <c r="D465" s="761" t="s">
        <v>1140</v>
      </c>
    </row>
    <row r="466" spans="1:4" s="759" customFormat="1" ht="11.25" customHeight="1" x14ac:dyDescent="0.2">
      <c r="A466" s="1124"/>
      <c r="B466" s="779">
        <v>200</v>
      </c>
      <c r="C466" s="778">
        <v>200</v>
      </c>
      <c r="D466" s="761" t="s">
        <v>11</v>
      </c>
    </row>
    <row r="467" spans="1:4" s="759" customFormat="1" ht="11.25" customHeight="1" x14ac:dyDescent="0.2">
      <c r="A467" s="1124" t="s">
        <v>4650</v>
      </c>
      <c r="B467" s="781">
        <v>111</v>
      </c>
      <c r="C467" s="773">
        <v>0</v>
      </c>
      <c r="D467" s="758" t="s">
        <v>1317</v>
      </c>
    </row>
    <row r="468" spans="1:4" s="759" customFormat="1" ht="11.25" customHeight="1" x14ac:dyDescent="0.2">
      <c r="A468" s="1124"/>
      <c r="B468" s="782">
        <v>111</v>
      </c>
      <c r="C468" s="775">
        <v>0</v>
      </c>
      <c r="D468" s="760" t="s">
        <v>11</v>
      </c>
    </row>
    <row r="469" spans="1:4" s="759" customFormat="1" ht="11.25" customHeight="1" x14ac:dyDescent="0.2">
      <c r="A469" s="1124" t="s">
        <v>545</v>
      </c>
      <c r="B469" s="779">
        <v>400</v>
      </c>
      <c r="C469" s="778">
        <v>400</v>
      </c>
      <c r="D469" s="761" t="s">
        <v>1140</v>
      </c>
    </row>
    <row r="470" spans="1:4" s="759" customFormat="1" ht="11.25" customHeight="1" x14ac:dyDescent="0.2">
      <c r="A470" s="1124"/>
      <c r="B470" s="779">
        <v>83.5</v>
      </c>
      <c r="C470" s="778">
        <v>83.495999999999995</v>
      </c>
      <c r="D470" s="761" t="s">
        <v>1141</v>
      </c>
    </row>
    <row r="471" spans="1:4" s="759" customFormat="1" ht="11.25" customHeight="1" x14ac:dyDescent="0.2">
      <c r="A471" s="1124"/>
      <c r="B471" s="779">
        <v>483.5</v>
      </c>
      <c r="C471" s="778">
        <v>483.49599999999998</v>
      </c>
      <c r="D471" s="761" t="s">
        <v>11</v>
      </c>
    </row>
    <row r="472" spans="1:4" s="759" customFormat="1" ht="11.25" customHeight="1" x14ac:dyDescent="0.2">
      <c r="A472" s="1124" t="s">
        <v>2276</v>
      </c>
      <c r="B472" s="781">
        <v>320</v>
      </c>
      <c r="C472" s="773">
        <v>320</v>
      </c>
      <c r="D472" s="758" t="s">
        <v>1140</v>
      </c>
    </row>
    <row r="473" spans="1:4" s="759" customFormat="1" ht="11.25" customHeight="1" x14ac:dyDescent="0.2">
      <c r="A473" s="1124"/>
      <c r="B473" s="782">
        <v>320</v>
      </c>
      <c r="C473" s="775">
        <v>320</v>
      </c>
      <c r="D473" s="760" t="s">
        <v>11</v>
      </c>
    </row>
    <row r="474" spans="1:4" s="759" customFormat="1" ht="11.25" customHeight="1" x14ac:dyDescent="0.2">
      <c r="A474" s="1124" t="s">
        <v>2277</v>
      </c>
      <c r="B474" s="779">
        <v>361.42</v>
      </c>
      <c r="C474" s="778">
        <v>361.42</v>
      </c>
      <c r="D474" s="761" t="s">
        <v>1140</v>
      </c>
    </row>
    <row r="475" spans="1:4" s="759" customFormat="1" ht="11.25" customHeight="1" x14ac:dyDescent="0.2">
      <c r="A475" s="1124"/>
      <c r="B475" s="779">
        <v>89.77</v>
      </c>
      <c r="C475" s="778">
        <v>89.773409999999998</v>
      </c>
      <c r="D475" s="761" t="s">
        <v>1144</v>
      </c>
    </row>
    <row r="476" spans="1:4" s="759" customFormat="1" ht="11.25" customHeight="1" x14ac:dyDescent="0.2">
      <c r="A476" s="1124"/>
      <c r="B476" s="779">
        <v>282.24</v>
      </c>
      <c r="C476" s="778">
        <v>0</v>
      </c>
      <c r="D476" s="761" t="s">
        <v>1141</v>
      </c>
    </row>
    <row r="477" spans="1:4" s="759" customFormat="1" ht="11.25" customHeight="1" x14ac:dyDescent="0.2">
      <c r="A477" s="1124"/>
      <c r="B477" s="779">
        <v>733.43000000000006</v>
      </c>
      <c r="C477" s="778">
        <v>451.19341000000003</v>
      </c>
      <c r="D477" s="761" t="s">
        <v>11</v>
      </c>
    </row>
    <row r="478" spans="1:4" s="759" customFormat="1" ht="11.25" customHeight="1" x14ac:dyDescent="0.2">
      <c r="A478" s="1124" t="s">
        <v>2278</v>
      </c>
      <c r="B478" s="781">
        <v>162</v>
      </c>
      <c r="C478" s="773">
        <v>161.68442999999999</v>
      </c>
      <c r="D478" s="758" t="s">
        <v>1319</v>
      </c>
    </row>
    <row r="479" spans="1:4" s="759" customFormat="1" ht="11.25" customHeight="1" x14ac:dyDescent="0.2">
      <c r="A479" s="1124"/>
      <c r="B479" s="785">
        <v>60</v>
      </c>
      <c r="C479" s="778">
        <v>60</v>
      </c>
      <c r="D479" s="761" t="s">
        <v>1140</v>
      </c>
    </row>
    <row r="480" spans="1:4" s="759" customFormat="1" ht="11.25" customHeight="1" x14ac:dyDescent="0.2">
      <c r="A480" s="1124"/>
      <c r="B480" s="782">
        <v>222</v>
      </c>
      <c r="C480" s="775">
        <v>221.68442999999999</v>
      </c>
      <c r="D480" s="760" t="s">
        <v>11</v>
      </c>
    </row>
    <row r="481" spans="1:4" s="759" customFormat="1" ht="11.25" customHeight="1" x14ac:dyDescent="0.2">
      <c r="A481" s="1124" t="s">
        <v>2279</v>
      </c>
      <c r="B481" s="779">
        <v>282.8</v>
      </c>
      <c r="C481" s="778">
        <v>282.8</v>
      </c>
      <c r="D481" s="761" t="s">
        <v>1140</v>
      </c>
    </row>
    <row r="482" spans="1:4" s="759" customFormat="1" ht="11.25" customHeight="1" x14ac:dyDescent="0.2">
      <c r="A482" s="1124"/>
      <c r="B482" s="779">
        <v>187.3</v>
      </c>
      <c r="C482" s="778">
        <v>187.3</v>
      </c>
      <c r="D482" s="761" t="s">
        <v>1110</v>
      </c>
    </row>
    <row r="483" spans="1:4" s="759" customFormat="1" ht="11.25" customHeight="1" x14ac:dyDescent="0.2">
      <c r="A483" s="1124"/>
      <c r="B483" s="779">
        <v>470.1</v>
      </c>
      <c r="C483" s="778">
        <v>470.1</v>
      </c>
      <c r="D483" s="761" t="s">
        <v>11</v>
      </c>
    </row>
    <row r="484" spans="1:4" s="759" customFormat="1" ht="11.25" customHeight="1" x14ac:dyDescent="0.2">
      <c r="A484" s="1124" t="s">
        <v>2280</v>
      </c>
      <c r="B484" s="781">
        <v>307.04000000000002</v>
      </c>
      <c r="C484" s="773">
        <v>307.04000000000002</v>
      </c>
      <c r="D484" s="758" t="s">
        <v>1140</v>
      </c>
    </row>
    <row r="485" spans="1:4" s="759" customFormat="1" ht="11.25" customHeight="1" x14ac:dyDescent="0.2">
      <c r="A485" s="1124"/>
      <c r="B485" s="785">
        <v>297.5</v>
      </c>
      <c r="C485" s="778">
        <v>297.5</v>
      </c>
      <c r="D485" s="761" t="s">
        <v>1144</v>
      </c>
    </row>
    <row r="486" spans="1:4" s="759" customFormat="1" ht="11.25" customHeight="1" x14ac:dyDescent="0.2">
      <c r="A486" s="1124"/>
      <c r="B486" s="785">
        <v>400</v>
      </c>
      <c r="C486" s="778">
        <v>0</v>
      </c>
      <c r="D486" s="761" t="s">
        <v>1141</v>
      </c>
    </row>
    <row r="487" spans="1:4" s="759" customFormat="1" ht="11.25" customHeight="1" x14ac:dyDescent="0.2">
      <c r="A487" s="1124"/>
      <c r="B487" s="782">
        <v>1004.54</v>
      </c>
      <c r="C487" s="775">
        <v>604.54</v>
      </c>
      <c r="D487" s="760" t="s">
        <v>11</v>
      </c>
    </row>
    <row r="488" spans="1:4" s="759" customFormat="1" ht="11.25" customHeight="1" x14ac:dyDescent="0.2">
      <c r="A488" s="1124" t="s">
        <v>4651</v>
      </c>
      <c r="B488" s="779">
        <v>80</v>
      </c>
      <c r="C488" s="778">
        <v>80</v>
      </c>
      <c r="D488" s="761" t="s">
        <v>1209</v>
      </c>
    </row>
    <row r="489" spans="1:4" s="759" customFormat="1" ht="11.25" customHeight="1" x14ac:dyDescent="0.2">
      <c r="A489" s="1124"/>
      <c r="B489" s="779">
        <v>80</v>
      </c>
      <c r="C489" s="778">
        <v>80</v>
      </c>
      <c r="D489" s="761" t="s">
        <v>1140</v>
      </c>
    </row>
    <row r="490" spans="1:4" s="759" customFormat="1" ht="11.25" customHeight="1" x14ac:dyDescent="0.2">
      <c r="A490" s="1124"/>
      <c r="B490" s="779">
        <v>160</v>
      </c>
      <c r="C490" s="778">
        <v>160</v>
      </c>
      <c r="D490" s="761" t="s">
        <v>11</v>
      </c>
    </row>
    <row r="491" spans="1:4" s="759" customFormat="1" ht="11.25" customHeight="1" x14ac:dyDescent="0.2">
      <c r="A491" s="1124" t="s">
        <v>503</v>
      </c>
      <c r="B491" s="781">
        <v>45.22</v>
      </c>
      <c r="C491" s="773">
        <v>45.216000000000001</v>
      </c>
      <c r="D491" s="758" t="s">
        <v>1160</v>
      </c>
    </row>
    <row r="492" spans="1:4" s="759" customFormat="1" ht="11.25" customHeight="1" x14ac:dyDescent="0.2">
      <c r="A492" s="1124"/>
      <c r="B492" s="785">
        <v>26.2</v>
      </c>
      <c r="C492" s="778">
        <v>26.194140000000001</v>
      </c>
      <c r="D492" s="761" t="s">
        <v>4118</v>
      </c>
    </row>
    <row r="493" spans="1:4" s="759" customFormat="1" ht="11.25" customHeight="1" x14ac:dyDescent="0.2">
      <c r="A493" s="1124"/>
      <c r="B493" s="785">
        <v>50</v>
      </c>
      <c r="C493" s="778">
        <v>50</v>
      </c>
      <c r="D493" s="761" t="s">
        <v>468</v>
      </c>
    </row>
    <row r="494" spans="1:4" s="759" customFormat="1" ht="11.25" customHeight="1" x14ac:dyDescent="0.2">
      <c r="A494" s="1124"/>
      <c r="B494" s="782">
        <v>121.42</v>
      </c>
      <c r="C494" s="775">
        <v>121.41014</v>
      </c>
      <c r="D494" s="760" t="s">
        <v>11</v>
      </c>
    </row>
    <row r="495" spans="1:4" s="759" customFormat="1" ht="11.25" customHeight="1" x14ac:dyDescent="0.2">
      <c r="A495" s="1124" t="s">
        <v>4652</v>
      </c>
      <c r="B495" s="890">
        <v>200</v>
      </c>
      <c r="C495" s="773">
        <v>200</v>
      </c>
      <c r="D495" s="948" t="s">
        <v>1140</v>
      </c>
    </row>
    <row r="496" spans="1:4" s="759" customFormat="1" ht="11.25" customHeight="1" x14ac:dyDescent="0.2">
      <c r="A496" s="1124"/>
      <c r="B496" s="949">
        <v>200</v>
      </c>
      <c r="C496" s="950">
        <v>200</v>
      </c>
      <c r="D496" s="951" t="s">
        <v>11</v>
      </c>
    </row>
    <row r="497" spans="1:4" s="759" customFormat="1" ht="11.25" customHeight="1" x14ac:dyDescent="0.2">
      <c r="A497" s="1124" t="s">
        <v>2281</v>
      </c>
      <c r="B497" s="781">
        <v>327.98</v>
      </c>
      <c r="C497" s="773">
        <v>311.07276999999999</v>
      </c>
      <c r="D497" s="758" t="s">
        <v>1140</v>
      </c>
    </row>
    <row r="498" spans="1:4" s="759" customFormat="1" ht="11.25" customHeight="1" x14ac:dyDescent="0.2">
      <c r="A498" s="1124"/>
      <c r="B498" s="782">
        <v>327.98</v>
      </c>
      <c r="C498" s="775">
        <v>311.07276999999999</v>
      </c>
      <c r="D498" s="760" t="s">
        <v>11</v>
      </c>
    </row>
    <row r="499" spans="1:4" s="759" customFormat="1" ht="11.25" customHeight="1" x14ac:dyDescent="0.2">
      <c r="A499" s="1124" t="s">
        <v>504</v>
      </c>
      <c r="B499" s="779">
        <v>300</v>
      </c>
      <c r="C499" s="778">
        <v>0</v>
      </c>
      <c r="D499" s="761" t="s">
        <v>1165</v>
      </c>
    </row>
    <row r="500" spans="1:4" s="759" customFormat="1" ht="11.25" customHeight="1" x14ac:dyDescent="0.2">
      <c r="A500" s="1124"/>
      <c r="B500" s="779">
        <v>80</v>
      </c>
      <c r="C500" s="778">
        <v>80</v>
      </c>
      <c r="D500" s="761" t="s">
        <v>1140</v>
      </c>
    </row>
    <row r="501" spans="1:4" s="759" customFormat="1" ht="11.25" customHeight="1" x14ac:dyDescent="0.2">
      <c r="A501" s="1124"/>
      <c r="B501" s="779">
        <v>296.29000000000002</v>
      </c>
      <c r="C501" s="778">
        <v>296.28199999999998</v>
      </c>
      <c r="D501" s="761" t="s">
        <v>1160</v>
      </c>
    </row>
    <row r="502" spans="1:4" s="759" customFormat="1" ht="11.25" customHeight="1" x14ac:dyDescent="0.2">
      <c r="A502" s="1124"/>
      <c r="B502" s="779">
        <v>275</v>
      </c>
      <c r="C502" s="778">
        <v>275</v>
      </c>
      <c r="D502" s="761" t="s">
        <v>468</v>
      </c>
    </row>
    <row r="503" spans="1:4" s="759" customFormat="1" ht="11.25" customHeight="1" x14ac:dyDescent="0.2">
      <c r="A503" s="1124"/>
      <c r="B503" s="779">
        <v>951.29</v>
      </c>
      <c r="C503" s="778">
        <v>651.28200000000004</v>
      </c>
      <c r="D503" s="761" t="s">
        <v>11</v>
      </c>
    </row>
    <row r="504" spans="1:4" s="759" customFormat="1" ht="11.25" customHeight="1" x14ac:dyDescent="0.2">
      <c r="A504" s="1124" t="s">
        <v>2282</v>
      </c>
      <c r="B504" s="781">
        <v>74.5</v>
      </c>
      <c r="C504" s="773">
        <v>49.799529999999997</v>
      </c>
      <c r="D504" s="758" t="s">
        <v>1319</v>
      </c>
    </row>
    <row r="505" spans="1:4" s="759" customFormat="1" ht="11.25" customHeight="1" x14ac:dyDescent="0.2">
      <c r="A505" s="1124"/>
      <c r="B505" s="782">
        <v>74.5</v>
      </c>
      <c r="C505" s="775">
        <v>49.799529999999997</v>
      </c>
      <c r="D505" s="760" t="s">
        <v>11</v>
      </c>
    </row>
    <row r="506" spans="1:4" s="759" customFormat="1" ht="11.25" customHeight="1" x14ac:dyDescent="0.2">
      <c r="A506" s="1124" t="s">
        <v>4653</v>
      </c>
      <c r="B506" s="779">
        <v>115.6</v>
      </c>
      <c r="C506" s="778">
        <v>112</v>
      </c>
      <c r="D506" s="761" t="s">
        <v>1317</v>
      </c>
    </row>
    <row r="507" spans="1:4" s="759" customFormat="1" ht="11.25" customHeight="1" x14ac:dyDescent="0.2">
      <c r="A507" s="1124"/>
      <c r="B507" s="779">
        <v>115.6</v>
      </c>
      <c r="C507" s="778">
        <v>112</v>
      </c>
      <c r="D507" s="761" t="s">
        <v>11</v>
      </c>
    </row>
    <row r="508" spans="1:4" s="759" customFormat="1" ht="11.25" customHeight="1" x14ac:dyDescent="0.2">
      <c r="A508" s="1124" t="s">
        <v>505</v>
      </c>
      <c r="B508" s="781">
        <v>474.8</v>
      </c>
      <c r="C508" s="773">
        <v>474.8</v>
      </c>
      <c r="D508" s="758" t="s">
        <v>1146</v>
      </c>
    </row>
    <row r="509" spans="1:4" s="759" customFormat="1" ht="11.25" customHeight="1" x14ac:dyDescent="0.2">
      <c r="A509" s="1124"/>
      <c r="B509" s="785">
        <v>269.14999999999998</v>
      </c>
      <c r="C509" s="778">
        <v>53.153999999999996</v>
      </c>
      <c r="D509" s="761" t="s">
        <v>1141</v>
      </c>
    </row>
    <row r="510" spans="1:4" s="759" customFormat="1" ht="11.25" customHeight="1" x14ac:dyDescent="0.2">
      <c r="A510" s="1124"/>
      <c r="B510" s="785">
        <v>50</v>
      </c>
      <c r="C510" s="778">
        <v>50</v>
      </c>
      <c r="D510" s="761" t="s">
        <v>468</v>
      </c>
    </row>
    <row r="511" spans="1:4" s="759" customFormat="1" ht="11.25" customHeight="1" x14ac:dyDescent="0.2">
      <c r="A511" s="1124"/>
      <c r="B511" s="782">
        <v>793.95</v>
      </c>
      <c r="C511" s="775">
        <v>577.95399999999995</v>
      </c>
      <c r="D511" s="760" t="s">
        <v>11</v>
      </c>
    </row>
    <row r="512" spans="1:4" s="759" customFormat="1" ht="11.25" customHeight="1" x14ac:dyDescent="0.2">
      <c r="A512" s="1124" t="s">
        <v>2283</v>
      </c>
      <c r="B512" s="779">
        <v>199.5</v>
      </c>
      <c r="C512" s="778">
        <v>198.89250000000001</v>
      </c>
      <c r="D512" s="761" t="s">
        <v>1319</v>
      </c>
    </row>
    <row r="513" spans="1:4" s="759" customFormat="1" ht="11.25" customHeight="1" x14ac:dyDescent="0.2">
      <c r="A513" s="1124"/>
      <c r="B513" s="779">
        <v>235.2</v>
      </c>
      <c r="C513" s="778">
        <v>235.2</v>
      </c>
      <c r="D513" s="761" t="s">
        <v>1141</v>
      </c>
    </row>
    <row r="514" spans="1:4" s="759" customFormat="1" ht="11.25" customHeight="1" x14ac:dyDescent="0.2">
      <c r="A514" s="1124"/>
      <c r="B514" s="779">
        <v>434.7</v>
      </c>
      <c r="C514" s="778">
        <v>434.09249999999997</v>
      </c>
      <c r="D514" s="761" t="s">
        <v>11</v>
      </c>
    </row>
    <row r="515" spans="1:4" s="759" customFormat="1" ht="11.25" customHeight="1" x14ac:dyDescent="0.2">
      <c r="A515" s="1124" t="s">
        <v>2284</v>
      </c>
      <c r="B515" s="781">
        <v>79.62</v>
      </c>
      <c r="C515" s="773">
        <v>79.611720000000005</v>
      </c>
      <c r="D515" s="758" t="s">
        <v>1140</v>
      </c>
    </row>
    <row r="516" spans="1:4" s="759" customFormat="1" ht="11.25" customHeight="1" x14ac:dyDescent="0.2">
      <c r="A516" s="1124"/>
      <c r="B516" s="785">
        <v>56</v>
      </c>
      <c r="C516" s="778">
        <v>0</v>
      </c>
      <c r="D516" s="761" t="s">
        <v>1141</v>
      </c>
    </row>
    <row r="517" spans="1:4" s="759" customFormat="1" ht="11.25" customHeight="1" x14ac:dyDescent="0.2">
      <c r="A517" s="1124"/>
      <c r="B517" s="782">
        <v>135.62</v>
      </c>
      <c r="C517" s="775">
        <v>79.611720000000005</v>
      </c>
      <c r="D517" s="760" t="s">
        <v>11</v>
      </c>
    </row>
    <row r="518" spans="1:4" s="759" customFormat="1" ht="11.25" customHeight="1" x14ac:dyDescent="0.2">
      <c r="A518" s="1124" t="s">
        <v>506</v>
      </c>
      <c r="B518" s="779">
        <v>1260</v>
      </c>
      <c r="C518" s="778">
        <v>1200</v>
      </c>
      <c r="D518" s="761" t="s">
        <v>1165</v>
      </c>
    </row>
    <row r="519" spans="1:4" s="759" customFormat="1" ht="11.25" customHeight="1" x14ac:dyDescent="0.2">
      <c r="A519" s="1124"/>
      <c r="B519" s="779">
        <v>200</v>
      </c>
      <c r="C519" s="778">
        <v>164.76054999999999</v>
      </c>
      <c r="D519" s="761" t="s">
        <v>1319</v>
      </c>
    </row>
    <row r="520" spans="1:4" s="759" customFormat="1" ht="11.25" customHeight="1" x14ac:dyDescent="0.2">
      <c r="A520" s="1124"/>
      <c r="B520" s="779">
        <v>225</v>
      </c>
      <c r="C520" s="778">
        <v>225</v>
      </c>
      <c r="D520" s="761" t="s">
        <v>468</v>
      </c>
    </row>
    <row r="521" spans="1:4" s="759" customFormat="1" ht="11.25" customHeight="1" x14ac:dyDescent="0.2">
      <c r="A521" s="1124"/>
      <c r="B521" s="779">
        <v>1685</v>
      </c>
      <c r="C521" s="778">
        <v>1589.76055</v>
      </c>
      <c r="D521" s="761" t="s">
        <v>11</v>
      </c>
    </row>
    <row r="522" spans="1:4" s="759" customFormat="1" ht="11.25" customHeight="1" x14ac:dyDescent="0.2">
      <c r="A522" s="1124" t="s">
        <v>546</v>
      </c>
      <c r="B522" s="781">
        <v>2700</v>
      </c>
      <c r="C522" s="773">
        <v>0</v>
      </c>
      <c r="D522" s="758" t="s">
        <v>1316</v>
      </c>
    </row>
    <row r="523" spans="1:4" s="759" customFormat="1" ht="11.25" customHeight="1" x14ac:dyDescent="0.2">
      <c r="A523" s="1124"/>
      <c r="B523" s="785">
        <v>690</v>
      </c>
      <c r="C523" s="778">
        <v>690</v>
      </c>
      <c r="D523" s="761" t="s">
        <v>538</v>
      </c>
    </row>
    <row r="524" spans="1:4" s="759" customFormat="1" ht="11.25" customHeight="1" x14ac:dyDescent="0.2">
      <c r="A524" s="1124"/>
      <c r="B524" s="782">
        <v>3390</v>
      </c>
      <c r="C524" s="775">
        <v>690</v>
      </c>
      <c r="D524" s="760" t="s">
        <v>11</v>
      </c>
    </row>
    <row r="525" spans="1:4" s="759" customFormat="1" ht="11.25" customHeight="1" x14ac:dyDescent="0.2">
      <c r="A525" s="1124" t="s">
        <v>2285</v>
      </c>
      <c r="B525" s="779">
        <v>320</v>
      </c>
      <c r="C525" s="778">
        <v>320</v>
      </c>
      <c r="D525" s="761" t="s">
        <v>1140</v>
      </c>
    </row>
    <row r="526" spans="1:4" s="759" customFormat="1" ht="11.25" customHeight="1" x14ac:dyDescent="0.2">
      <c r="A526" s="1124"/>
      <c r="B526" s="779">
        <v>320</v>
      </c>
      <c r="C526" s="778">
        <v>320</v>
      </c>
      <c r="D526" s="761" t="s">
        <v>11</v>
      </c>
    </row>
    <row r="527" spans="1:4" s="759" customFormat="1" ht="11.25" customHeight="1" x14ac:dyDescent="0.2">
      <c r="A527" s="1124" t="s">
        <v>2286</v>
      </c>
      <c r="B527" s="781">
        <v>200</v>
      </c>
      <c r="C527" s="773">
        <v>200</v>
      </c>
      <c r="D527" s="758" t="s">
        <v>1165</v>
      </c>
    </row>
    <row r="528" spans="1:4" s="759" customFormat="1" ht="11.25" customHeight="1" x14ac:dyDescent="0.2">
      <c r="A528" s="1124"/>
      <c r="B528" s="782">
        <v>200</v>
      </c>
      <c r="C528" s="775">
        <v>200</v>
      </c>
      <c r="D528" s="760" t="s">
        <v>11</v>
      </c>
    </row>
    <row r="529" spans="1:4" s="759" customFormat="1" ht="11.25" customHeight="1" x14ac:dyDescent="0.2">
      <c r="A529" s="1124" t="s">
        <v>507</v>
      </c>
      <c r="B529" s="779">
        <v>278.5</v>
      </c>
      <c r="C529" s="778">
        <v>0</v>
      </c>
      <c r="D529" s="761" t="s">
        <v>1165</v>
      </c>
    </row>
    <row r="530" spans="1:4" s="759" customFormat="1" ht="11.25" customHeight="1" x14ac:dyDescent="0.2">
      <c r="A530" s="1124"/>
      <c r="B530" s="779">
        <v>190.2</v>
      </c>
      <c r="C530" s="778">
        <v>95.1</v>
      </c>
      <c r="D530" s="761" t="s">
        <v>4636</v>
      </c>
    </row>
    <row r="531" spans="1:4" s="759" customFormat="1" ht="11.25" customHeight="1" x14ac:dyDescent="0.2">
      <c r="A531" s="1124"/>
      <c r="B531" s="779">
        <v>120</v>
      </c>
      <c r="C531" s="778">
        <v>120</v>
      </c>
      <c r="D531" s="761" t="s">
        <v>1161</v>
      </c>
    </row>
    <row r="532" spans="1:4" s="759" customFormat="1" ht="11.25" customHeight="1" x14ac:dyDescent="0.2">
      <c r="A532" s="1124"/>
      <c r="B532" s="779">
        <v>180</v>
      </c>
      <c r="C532" s="778">
        <v>179.68899999999999</v>
      </c>
      <c r="D532" s="761" t="s">
        <v>1163</v>
      </c>
    </row>
    <row r="533" spans="1:4" s="759" customFormat="1" ht="11.25" customHeight="1" x14ac:dyDescent="0.2">
      <c r="A533" s="1124"/>
      <c r="B533" s="779">
        <v>2500</v>
      </c>
      <c r="C533" s="778">
        <v>2500</v>
      </c>
      <c r="D533" s="761" t="s">
        <v>538</v>
      </c>
    </row>
    <row r="534" spans="1:4" s="759" customFormat="1" ht="11.25" customHeight="1" x14ac:dyDescent="0.2">
      <c r="A534" s="1124"/>
      <c r="B534" s="779">
        <v>50</v>
      </c>
      <c r="C534" s="778">
        <v>50</v>
      </c>
      <c r="D534" s="761" t="s">
        <v>468</v>
      </c>
    </row>
    <row r="535" spans="1:4" s="759" customFormat="1" ht="11.25" customHeight="1" x14ac:dyDescent="0.2">
      <c r="A535" s="1124"/>
      <c r="B535" s="779">
        <v>3318.7</v>
      </c>
      <c r="C535" s="778">
        <v>2944.7889999999998</v>
      </c>
      <c r="D535" s="761" t="s">
        <v>11</v>
      </c>
    </row>
    <row r="536" spans="1:4" s="759" customFormat="1" ht="11.25" customHeight="1" x14ac:dyDescent="0.2">
      <c r="A536" s="1124" t="s">
        <v>4654</v>
      </c>
      <c r="B536" s="781">
        <v>158.5</v>
      </c>
      <c r="C536" s="773">
        <v>0</v>
      </c>
      <c r="D536" s="758" t="s">
        <v>1317</v>
      </c>
    </row>
    <row r="537" spans="1:4" s="759" customFormat="1" ht="11.25" customHeight="1" x14ac:dyDescent="0.2">
      <c r="A537" s="1124"/>
      <c r="B537" s="782">
        <v>158.5</v>
      </c>
      <c r="C537" s="775">
        <v>0</v>
      </c>
      <c r="D537" s="760" t="s">
        <v>11</v>
      </c>
    </row>
    <row r="538" spans="1:4" s="759" customFormat="1" ht="11.25" customHeight="1" x14ac:dyDescent="0.2">
      <c r="A538" s="1124" t="s">
        <v>785</v>
      </c>
      <c r="B538" s="779">
        <v>320</v>
      </c>
      <c r="C538" s="778">
        <v>320</v>
      </c>
      <c r="D538" s="761" t="s">
        <v>1140</v>
      </c>
    </row>
    <row r="539" spans="1:4" s="759" customFormat="1" ht="11.25" customHeight="1" x14ac:dyDescent="0.2">
      <c r="A539" s="1124"/>
      <c r="B539" s="779">
        <v>320</v>
      </c>
      <c r="C539" s="778">
        <v>320</v>
      </c>
      <c r="D539" s="761" t="s">
        <v>11</v>
      </c>
    </row>
    <row r="540" spans="1:4" s="759" customFormat="1" ht="11.25" customHeight="1" x14ac:dyDescent="0.2">
      <c r="A540" s="1124" t="s">
        <v>2287</v>
      </c>
      <c r="B540" s="781">
        <v>80</v>
      </c>
      <c r="C540" s="773">
        <v>80</v>
      </c>
      <c r="D540" s="758" t="s">
        <v>1140</v>
      </c>
    </row>
    <row r="541" spans="1:4" s="759" customFormat="1" ht="11.25" customHeight="1" x14ac:dyDescent="0.2">
      <c r="A541" s="1124"/>
      <c r="B541" s="782">
        <v>80</v>
      </c>
      <c r="C541" s="775">
        <v>80</v>
      </c>
      <c r="D541" s="760" t="s">
        <v>11</v>
      </c>
    </row>
    <row r="542" spans="1:4" s="759" customFormat="1" ht="11.25" customHeight="1" x14ac:dyDescent="0.2">
      <c r="A542" s="1124" t="s">
        <v>2288</v>
      </c>
      <c r="B542" s="890">
        <v>52.65</v>
      </c>
      <c r="C542" s="773">
        <v>52.642000000000003</v>
      </c>
      <c r="D542" s="770" t="s">
        <v>1141</v>
      </c>
    </row>
    <row r="543" spans="1:4" s="759" customFormat="1" ht="11.25" customHeight="1" x14ac:dyDescent="0.2">
      <c r="A543" s="1124"/>
      <c r="B543" s="780">
        <v>52.65</v>
      </c>
      <c r="C543" s="775">
        <v>52.642000000000003</v>
      </c>
      <c r="D543" s="769" t="s">
        <v>11</v>
      </c>
    </row>
    <row r="544" spans="1:4" s="759" customFormat="1" ht="11.25" customHeight="1" x14ac:dyDescent="0.2">
      <c r="A544" s="1124" t="s">
        <v>2289</v>
      </c>
      <c r="B544" s="781">
        <v>400</v>
      </c>
      <c r="C544" s="773">
        <v>400</v>
      </c>
      <c r="D544" s="758" t="s">
        <v>1141</v>
      </c>
    </row>
    <row r="545" spans="1:4" s="759" customFormat="1" ht="11.25" customHeight="1" x14ac:dyDescent="0.2">
      <c r="A545" s="1124"/>
      <c r="B545" s="785">
        <v>58.6</v>
      </c>
      <c r="C545" s="778">
        <v>20.488</v>
      </c>
      <c r="D545" s="761" t="s">
        <v>1173</v>
      </c>
    </row>
    <row r="546" spans="1:4" s="759" customFormat="1" ht="11.25" customHeight="1" x14ac:dyDescent="0.2">
      <c r="A546" s="1124"/>
      <c r="B546" s="782">
        <v>458.6</v>
      </c>
      <c r="C546" s="775">
        <v>420.488</v>
      </c>
      <c r="D546" s="760" t="s">
        <v>11</v>
      </c>
    </row>
    <row r="547" spans="1:4" s="759" customFormat="1" ht="11.25" customHeight="1" x14ac:dyDescent="0.2">
      <c r="A547" s="1124" t="s">
        <v>2290</v>
      </c>
      <c r="B547" s="779">
        <v>234.8</v>
      </c>
      <c r="C547" s="778">
        <v>117.4</v>
      </c>
      <c r="D547" s="761" t="s">
        <v>1319</v>
      </c>
    </row>
    <row r="548" spans="1:4" s="759" customFormat="1" ht="11.25" customHeight="1" x14ac:dyDescent="0.2">
      <c r="A548" s="1124"/>
      <c r="B548" s="779">
        <v>72.599999999999994</v>
      </c>
      <c r="C548" s="778">
        <v>72.599999999999994</v>
      </c>
      <c r="D548" s="761" t="s">
        <v>1140</v>
      </c>
    </row>
    <row r="549" spans="1:4" s="759" customFormat="1" ht="11.25" customHeight="1" x14ac:dyDescent="0.2">
      <c r="A549" s="1124"/>
      <c r="B549" s="779">
        <v>70</v>
      </c>
      <c r="C549" s="778">
        <v>69.775000000000006</v>
      </c>
      <c r="D549" s="761" t="s">
        <v>1322</v>
      </c>
    </row>
    <row r="550" spans="1:4" s="759" customFormat="1" ht="11.25" customHeight="1" x14ac:dyDescent="0.2">
      <c r="A550" s="1124"/>
      <c r="B550" s="779">
        <v>377.4</v>
      </c>
      <c r="C550" s="778">
        <v>259.77499999999998</v>
      </c>
      <c r="D550" s="761" t="s">
        <v>11</v>
      </c>
    </row>
    <row r="551" spans="1:4" s="759" customFormat="1" ht="11.25" customHeight="1" x14ac:dyDescent="0.2">
      <c r="A551" s="1124" t="s">
        <v>2291</v>
      </c>
      <c r="B551" s="781">
        <v>400</v>
      </c>
      <c r="C551" s="773">
        <v>400</v>
      </c>
      <c r="D551" s="758" t="s">
        <v>1140</v>
      </c>
    </row>
    <row r="552" spans="1:4" s="759" customFormat="1" ht="11.25" customHeight="1" x14ac:dyDescent="0.2">
      <c r="A552" s="1124"/>
      <c r="B552" s="782">
        <v>400</v>
      </c>
      <c r="C552" s="775">
        <v>400</v>
      </c>
      <c r="D552" s="760" t="s">
        <v>11</v>
      </c>
    </row>
    <row r="553" spans="1:4" s="759" customFormat="1" ht="11.25" customHeight="1" x14ac:dyDescent="0.2">
      <c r="A553" s="1115" t="s">
        <v>2292</v>
      </c>
      <c r="B553" s="779">
        <v>3552.86</v>
      </c>
      <c r="C553" s="778">
        <v>3552.8618799999999</v>
      </c>
      <c r="D553" s="761" t="s">
        <v>1316</v>
      </c>
    </row>
    <row r="554" spans="1:4" s="759" customFormat="1" ht="11.25" customHeight="1" x14ac:dyDescent="0.2">
      <c r="A554" s="1115"/>
      <c r="B554" s="779">
        <v>41.53</v>
      </c>
      <c r="C554" s="778">
        <v>41.53</v>
      </c>
      <c r="D554" s="761" t="s">
        <v>1162</v>
      </c>
    </row>
    <row r="555" spans="1:4" s="759" customFormat="1" ht="11.25" customHeight="1" x14ac:dyDescent="0.2">
      <c r="A555" s="1115"/>
      <c r="B555" s="779">
        <v>310.39999999999998</v>
      </c>
      <c r="C555" s="778">
        <v>270.05</v>
      </c>
      <c r="D555" s="761" t="s">
        <v>1140</v>
      </c>
    </row>
    <row r="556" spans="1:4" s="759" customFormat="1" ht="11.25" customHeight="1" x14ac:dyDescent="0.2">
      <c r="A556" s="1115"/>
      <c r="B556" s="779">
        <v>41.67</v>
      </c>
      <c r="C556" s="778">
        <v>41.664589999999997</v>
      </c>
      <c r="D556" s="761" t="s">
        <v>1146</v>
      </c>
    </row>
    <row r="557" spans="1:4" s="759" customFormat="1" ht="11.25" customHeight="1" x14ac:dyDescent="0.2">
      <c r="A557" s="1115"/>
      <c r="B557" s="779">
        <v>9240</v>
      </c>
      <c r="C557" s="778">
        <v>9240</v>
      </c>
      <c r="D557" s="761" t="s">
        <v>1178</v>
      </c>
    </row>
    <row r="558" spans="1:4" s="759" customFormat="1" ht="11.25" customHeight="1" x14ac:dyDescent="0.2">
      <c r="A558" s="1115"/>
      <c r="B558" s="779">
        <v>190.91000000000003</v>
      </c>
      <c r="C558" s="778">
        <v>190.8963</v>
      </c>
      <c r="D558" s="761" t="s">
        <v>4118</v>
      </c>
    </row>
    <row r="559" spans="1:4" s="759" customFormat="1" ht="11.25" customHeight="1" x14ac:dyDescent="0.2">
      <c r="A559" s="1115"/>
      <c r="B559" s="779">
        <v>13377.37</v>
      </c>
      <c r="C559" s="778">
        <v>13337.002770000001</v>
      </c>
      <c r="D559" s="761" t="s">
        <v>11</v>
      </c>
    </row>
    <row r="560" spans="1:4" s="759" customFormat="1" ht="11.25" customHeight="1" x14ac:dyDescent="0.2">
      <c r="A560" s="1115" t="s">
        <v>770</v>
      </c>
      <c r="B560" s="781">
        <v>28.5</v>
      </c>
      <c r="C560" s="773">
        <v>18.600000000000001</v>
      </c>
      <c r="D560" s="758" t="s">
        <v>1317</v>
      </c>
    </row>
    <row r="561" spans="1:4" s="759" customFormat="1" ht="11.25" customHeight="1" x14ac:dyDescent="0.2">
      <c r="A561" s="1115"/>
      <c r="B561" s="782">
        <v>28.5</v>
      </c>
      <c r="C561" s="775">
        <v>18.600000000000001</v>
      </c>
      <c r="D561" s="760" t="s">
        <v>11</v>
      </c>
    </row>
    <row r="562" spans="1:4" s="759" customFormat="1" ht="11.25" customHeight="1" x14ac:dyDescent="0.2">
      <c r="A562" s="1115" t="s">
        <v>2293</v>
      </c>
      <c r="B562" s="779">
        <v>320</v>
      </c>
      <c r="C562" s="778">
        <v>320</v>
      </c>
      <c r="D562" s="761" t="s">
        <v>1140</v>
      </c>
    </row>
    <row r="563" spans="1:4" s="759" customFormat="1" ht="11.25" customHeight="1" x14ac:dyDescent="0.2">
      <c r="A563" s="1115"/>
      <c r="B563" s="779">
        <v>85</v>
      </c>
      <c r="C563" s="778">
        <v>42.5</v>
      </c>
      <c r="D563" s="761" t="s">
        <v>4636</v>
      </c>
    </row>
    <row r="564" spans="1:4" s="759" customFormat="1" ht="11.25" customHeight="1" x14ac:dyDescent="0.2">
      <c r="A564" s="1115"/>
      <c r="B564" s="779">
        <v>100</v>
      </c>
      <c r="C564" s="778">
        <v>100</v>
      </c>
      <c r="D564" s="761" t="s">
        <v>565</v>
      </c>
    </row>
    <row r="565" spans="1:4" s="759" customFormat="1" ht="11.25" customHeight="1" x14ac:dyDescent="0.2">
      <c r="A565" s="1115"/>
      <c r="B565" s="779">
        <v>505</v>
      </c>
      <c r="C565" s="778">
        <v>462.5</v>
      </c>
      <c r="D565" s="761" t="s">
        <v>11</v>
      </c>
    </row>
    <row r="566" spans="1:4" s="759" customFormat="1" ht="11.25" customHeight="1" x14ac:dyDescent="0.2">
      <c r="A566" s="1115" t="s">
        <v>2294</v>
      </c>
      <c r="B566" s="781">
        <v>386.7</v>
      </c>
      <c r="C566" s="773">
        <v>211.7</v>
      </c>
      <c r="D566" s="758" t="s">
        <v>1317</v>
      </c>
    </row>
    <row r="567" spans="1:4" s="759" customFormat="1" ht="11.25" customHeight="1" x14ac:dyDescent="0.2">
      <c r="A567" s="1115"/>
      <c r="B567" s="785">
        <v>241.52</v>
      </c>
      <c r="C567" s="778">
        <v>241.51876000000001</v>
      </c>
      <c r="D567" s="761" t="s">
        <v>1144</v>
      </c>
    </row>
    <row r="568" spans="1:4" s="759" customFormat="1" ht="11.25" customHeight="1" x14ac:dyDescent="0.2">
      <c r="A568" s="1115"/>
      <c r="B568" s="785">
        <v>400</v>
      </c>
      <c r="C568" s="778">
        <v>400</v>
      </c>
      <c r="D568" s="761" t="s">
        <v>1141</v>
      </c>
    </row>
    <row r="569" spans="1:4" s="759" customFormat="1" ht="11.25" customHeight="1" x14ac:dyDescent="0.2">
      <c r="A569" s="1115"/>
      <c r="B569" s="785">
        <v>225</v>
      </c>
      <c r="C569" s="778">
        <v>0</v>
      </c>
      <c r="D569" s="761" t="s">
        <v>468</v>
      </c>
    </row>
    <row r="570" spans="1:4" s="759" customFormat="1" ht="11.25" customHeight="1" x14ac:dyDescent="0.2">
      <c r="A570" s="1115"/>
      <c r="B570" s="782">
        <v>1253.22</v>
      </c>
      <c r="C570" s="775">
        <v>853.21875999999997</v>
      </c>
      <c r="D570" s="760" t="s">
        <v>11</v>
      </c>
    </row>
    <row r="571" spans="1:4" s="759" customFormat="1" ht="11.25" customHeight="1" x14ac:dyDescent="0.2">
      <c r="A571" s="1115" t="s">
        <v>2295</v>
      </c>
      <c r="B571" s="779">
        <v>16.649999999999999</v>
      </c>
      <c r="C571" s="778">
        <v>16.649000000000001</v>
      </c>
      <c r="D571" s="761" t="s">
        <v>1141</v>
      </c>
    </row>
    <row r="572" spans="1:4" s="759" customFormat="1" ht="11.25" customHeight="1" x14ac:dyDescent="0.2">
      <c r="A572" s="1115"/>
      <c r="B572" s="779">
        <v>16.649999999999999</v>
      </c>
      <c r="C572" s="778">
        <v>16.649000000000001</v>
      </c>
      <c r="D572" s="761" t="s">
        <v>11</v>
      </c>
    </row>
    <row r="573" spans="1:4" s="759" customFormat="1" ht="11.25" customHeight="1" x14ac:dyDescent="0.2">
      <c r="A573" s="1115" t="s">
        <v>2296</v>
      </c>
      <c r="B573" s="781">
        <v>157.80000000000001</v>
      </c>
      <c r="C573" s="773">
        <v>150.12089</v>
      </c>
      <c r="D573" s="758" t="s">
        <v>1316</v>
      </c>
    </row>
    <row r="574" spans="1:4" s="759" customFormat="1" ht="11.25" customHeight="1" x14ac:dyDescent="0.2">
      <c r="A574" s="1115"/>
      <c r="B574" s="782">
        <v>157.80000000000001</v>
      </c>
      <c r="C574" s="775">
        <v>150.12089</v>
      </c>
      <c r="D574" s="760" t="s">
        <v>11</v>
      </c>
    </row>
    <row r="575" spans="1:4" s="759" customFormat="1" ht="11.25" customHeight="1" x14ac:dyDescent="0.2">
      <c r="A575" s="1115" t="s">
        <v>2297</v>
      </c>
      <c r="B575" s="779">
        <v>254.2</v>
      </c>
      <c r="C575" s="778">
        <v>0</v>
      </c>
      <c r="D575" s="761" t="s">
        <v>1321</v>
      </c>
    </row>
    <row r="576" spans="1:4" s="759" customFormat="1" ht="11.25" customHeight="1" x14ac:dyDescent="0.2">
      <c r="A576" s="1115"/>
      <c r="B576" s="779">
        <v>124.45</v>
      </c>
      <c r="C576" s="778">
        <v>120.11386999999999</v>
      </c>
      <c r="D576" s="761" t="s">
        <v>1319</v>
      </c>
    </row>
    <row r="577" spans="1:4" s="759" customFormat="1" ht="11.25" customHeight="1" x14ac:dyDescent="0.2">
      <c r="A577" s="1115"/>
      <c r="B577" s="779">
        <v>123.68</v>
      </c>
      <c r="C577" s="778">
        <v>123.68</v>
      </c>
      <c r="D577" s="761" t="s">
        <v>1141</v>
      </c>
    </row>
    <row r="578" spans="1:4" s="759" customFormat="1" ht="11.25" customHeight="1" x14ac:dyDescent="0.2">
      <c r="A578" s="1115"/>
      <c r="B578" s="779">
        <v>502.33</v>
      </c>
      <c r="C578" s="778">
        <v>243.79387</v>
      </c>
      <c r="D578" s="761" t="s">
        <v>11</v>
      </c>
    </row>
    <row r="579" spans="1:4" s="759" customFormat="1" ht="11.25" customHeight="1" x14ac:dyDescent="0.2">
      <c r="A579" s="1115" t="s">
        <v>2298</v>
      </c>
      <c r="B579" s="781">
        <v>134.69999999999999</v>
      </c>
      <c r="C579" s="773">
        <v>52.299999999999983</v>
      </c>
      <c r="D579" s="758" t="s">
        <v>1147</v>
      </c>
    </row>
    <row r="580" spans="1:4" s="759" customFormat="1" ht="11.25" customHeight="1" x14ac:dyDescent="0.2">
      <c r="A580" s="1115"/>
      <c r="B580" s="782">
        <v>134.69999999999999</v>
      </c>
      <c r="C580" s="775">
        <v>52.299999999999983</v>
      </c>
      <c r="D580" s="760" t="s">
        <v>11</v>
      </c>
    </row>
    <row r="581" spans="1:4" s="759" customFormat="1" ht="11.25" customHeight="1" x14ac:dyDescent="0.2">
      <c r="A581" s="1115" t="s">
        <v>2299</v>
      </c>
      <c r="B581" s="779">
        <v>168</v>
      </c>
      <c r="C581" s="778">
        <v>0</v>
      </c>
      <c r="D581" s="761" t="s">
        <v>1321</v>
      </c>
    </row>
    <row r="582" spans="1:4" s="759" customFormat="1" ht="11.25" customHeight="1" x14ac:dyDescent="0.2">
      <c r="A582" s="1115"/>
      <c r="B582" s="779">
        <v>36.700000000000003</v>
      </c>
      <c r="C582" s="778">
        <v>36.700000000000003</v>
      </c>
      <c r="D582" s="761" t="s">
        <v>1209</v>
      </c>
    </row>
    <row r="583" spans="1:4" s="759" customFormat="1" ht="11.25" customHeight="1" x14ac:dyDescent="0.2">
      <c r="A583" s="1115"/>
      <c r="B583" s="779">
        <v>204.7</v>
      </c>
      <c r="C583" s="778">
        <v>36.700000000000003</v>
      </c>
      <c r="D583" s="761" t="s">
        <v>11</v>
      </c>
    </row>
    <row r="584" spans="1:4" s="759" customFormat="1" ht="11.25" customHeight="1" x14ac:dyDescent="0.2">
      <c r="A584" s="1115" t="s">
        <v>2300</v>
      </c>
      <c r="B584" s="781">
        <v>120</v>
      </c>
      <c r="C584" s="773">
        <v>120</v>
      </c>
      <c r="D584" s="758" t="s">
        <v>1141</v>
      </c>
    </row>
    <row r="585" spans="1:4" s="759" customFormat="1" ht="11.25" customHeight="1" x14ac:dyDescent="0.2">
      <c r="A585" s="1115"/>
      <c r="B585" s="782">
        <v>120</v>
      </c>
      <c r="C585" s="775">
        <v>120</v>
      </c>
      <c r="D585" s="760" t="s">
        <v>11</v>
      </c>
    </row>
    <row r="586" spans="1:4" s="759" customFormat="1" ht="11.25" customHeight="1" x14ac:dyDescent="0.2">
      <c r="A586" s="1115" t="s">
        <v>2301</v>
      </c>
      <c r="B586" s="779">
        <v>500</v>
      </c>
      <c r="C586" s="778">
        <v>500</v>
      </c>
      <c r="D586" s="761" t="s">
        <v>1144</v>
      </c>
    </row>
    <row r="587" spans="1:4" s="759" customFormat="1" ht="11.25" customHeight="1" x14ac:dyDescent="0.2">
      <c r="A587" s="1115"/>
      <c r="B587" s="779">
        <v>500</v>
      </c>
      <c r="C587" s="778">
        <v>500</v>
      </c>
      <c r="D587" s="761" t="s">
        <v>11</v>
      </c>
    </row>
    <row r="588" spans="1:4" s="759" customFormat="1" ht="11.25" customHeight="1" x14ac:dyDescent="0.2">
      <c r="A588" s="1115" t="s">
        <v>2302</v>
      </c>
      <c r="B588" s="781">
        <v>140</v>
      </c>
      <c r="C588" s="773">
        <v>0</v>
      </c>
      <c r="D588" s="758" t="s">
        <v>4636</v>
      </c>
    </row>
    <row r="589" spans="1:4" s="759" customFormat="1" ht="11.25" customHeight="1" x14ac:dyDescent="0.2">
      <c r="A589" s="1115"/>
      <c r="B589" s="785">
        <v>18.16</v>
      </c>
      <c r="C589" s="778">
        <v>18.16</v>
      </c>
      <c r="D589" s="761" t="s">
        <v>1141</v>
      </c>
    </row>
    <row r="590" spans="1:4" s="759" customFormat="1" ht="11.25" customHeight="1" x14ac:dyDescent="0.2">
      <c r="A590" s="1115"/>
      <c r="B590" s="782">
        <v>158.16</v>
      </c>
      <c r="C590" s="775">
        <v>18.16</v>
      </c>
      <c r="D590" s="760" t="s">
        <v>11</v>
      </c>
    </row>
    <row r="591" spans="1:4" s="759" customFormat="1" ht="11.25" customHeight="1" x14ac:dyDescent="0.2">
      <c r="A591" s="1115" t="s">
        <v>2303</v>
      </c>
      <c r="B591" s="779">
        <v>2.35</v>
      </c>
      <c r="C591" s="778">
        <v>2.35</v>
      </c>
      <c r="D591" s="761" t="s">
        <v>1141</v>
      </c>
    </row>
    <row r="592" spans="1:4" s="759" customFormat="1" ht="11.25" customHeight="1" x14ac:dyDescent="0.2">
      <c r="A592" s="1115"/>
      <c r="B592" s="779">
        <v>2.35</v>
      </c>
      <c r="C592" s="778">
        <v>2.35</v>
      </c>
      <c r="D592" s="761" t="s">
        <v>11</v>
      </c>
    </row>
    <row r="593" spans="1:4" s="759" customFormat="1" ht="11.25" customHeight="1" x14ac:dyDescent="0.2">
      <c r="A593" s="1115" t="s">
        <v>508</v>
      </c>
      <c r="B593" s="781">
        <v>400</v>
      </c>
      <c r="C593" s="773">
        <v>400</v>
      </c>
      <c r="D593" s="758" t="s">
        <v>1140</v>
      </c>
    </row>
    <row r="594" spans="1:4" s="759" customFormat="1" ht="11.25" customHeight="1" x14ac:dyDescent="0.2">
      <c r="A594" s="1115"/>
      <c r="B594" s="785">
        <v>751.12</v>
      </c>
      <c r="C594" s="778">
        <v>751.12032999999997</v>
      </c>
      <c r="D594" s="761" t="s">
        <v>1144</v>
      </c>
    </row>
    <row r="595" spans="1:4" s="759" customFormat="1" ht="11.25" customHeight="1" x14ac:dyDescent="0.2">
      <c r="A595" s="1115"/>
      <c r="B595" s="785">
        <v>400</v>
      </c>
      <c r="C595" s="778">
        <v>0</v>
      </c>
      <c r="D595" s="761" t="s">
        <v>1141</v>
      </c>
    </row>
    <row r="596" spans="1:4" s="759" customFormat="1" ht="11.25" customHeight="1" x14ac:dyDescent="0.2">
      <c r="A596" s="1115"/>
      <c r="B596" s="782">
        <v>1551.12</v>
      </c>
      <c r="C596" s="775">
        <v>1151.12033</v>
      </c>
      <c r="D596" s="760" t="s">
        <v>11</v>
      </c>
    </row>
    <row r="597" spans="1:4" s="759" customFormat="1" ht="11.25" customHeight="1" x14ac:dyDescent="0.2">
      <c r="A597" s="1115" t="s">
        <v>2304</v>
      </c>
      <c r="B597" s="779">
        <v>320</v>
      </c>
      <c r="C597" s="778">
        <v>320</v>
      </c>
      <c r="D597" s="761" t="s">
        <v>1140</v>
      </c>
    </row>
    <row r="598" spans="1:4" s="759" customFormat="1" ht="11.25" customHeight="1" x14ac:dyDescent="0.2">
      <c r="A598" s="1115"/>
      <c r="B598" s="779">
        <v>30.8</v>
      </c>
      <c r="C598" s="778">
        <v>30.8</v>
      </c>
      <c r="D598" s="761" t="s">
        <v>1141</v>
      </c>
    </row>
    <row r="599" spans="1:4" s="759" customFormat="1" ht="11.25" customHeight="1" x14ac:dyDescent="0.2">
      <c r="A599" s="1115"/>
      <c r="B599" s="779">
        <v>350.8</v>
      </c>
      <c r="C599" s="778">
        <v>350.8</v>
      </c>
      <c r="D599" s="761" t="s">
        <v>11</v>
      </c>
    </row>
    <row r="600" spans="1:4" s="759" customFormat="1" ht="11.25" customHeight="1" x14ac:dyDescent="0.2">
      <c r="A600" s="1115" t="s">
        <v>509</v>
      </c>
      <c r="B600" s="781">
        <v>248</v>
      </c>
      <c r="C600" s="773">
        <v>248</v>
      </c>
      <c r="D600" s="758" t="s">
        <v>1140</v>
      </c>
    </row>
    <row r="601" spans="1:4" s="759" customFormat="1" ht="11.25" customHeight="1" x14ac:dyDescent="0.2">
      <c r="A601" s="1115"/>
      <c r="B601" s="785">
        <v>225</v>
      </c>
      <c r="C601" s="778">
        <v>225</v>
      </c>
      <c r="D601" s="761" t="s">
        <v>468</v>
      </c>
    </row>
    <row r="602" spans="1:4" s="759" customFormat="1" ht="11.25" customHeight="1" x14ac:dyDescent="0.2">
      <c r="A602" s="1115"/>
      <c r="B602" s="782">
        <v>473</v>
      </c>
      <c r="C602" s="775">
        <v>473</v>
      </c>
      <c r="D602" s="760" t="s">
        <v>11</v>
      </c>
    </row>
    <row r="603" spans="1:4" s="759" customFormat="1" ht="11.25" customHeight="1" x14ac:dyDescent="0.2">
      <c r="A603" s="1115" t="s">
        <v>2305</v>
      </c>
      <c r="B603" s="779">
        <v>259.60000000000002</v>
      </c>
      <c r="C603" s="778">
        <v>0</v>
      </c>
      <c r="D603" s="761" t="s">
        <v>1321</v>
      </c>
    </row>
    <row r="604" spans="1:4" s="759" customFormat="1" ht="11.25" customHeight="1" x14ac:dyDescent="0.2">
      <c r="A604" s="1115"/>
      <c r="B604" s="779">
        <v>400</v>
      </c>
      <c r="C604" s="778">
        <v>400</v>
      </c>
      <c r="D604" s="761" t="s">
        <v>1141</v>
      </c>
    </row>
    <row r="605" spans="1:4" s="759" customFormat="1" ht="11.25" customHeight="1" x14ac:dyDescent="0.2">
      <c r="A605" s="1115"/>
      <c r="B605" s="779">
        <v>659.6</v>
      </c>
      <c r="C605" s="778">
        <v>400</v>
      </c>
      <c r="D605" s="761" t="s">
        <v>11</v>
      </c>
    </row>
    <row r="606" spans="1:4" s="759" customFormat="1" ht="11.25" customHeight="1" x14ac:dyDescent="0.2">
      <c r="A606" s="1115" t="s">
        <v>2306</v>
      </c>
      <c r="B606" s="781">
        <v>51.64</v>
      </c>
      <c r="C606" s="773">
        <v>51.630400000000002</v>
      </c>
      <c r="D606" s="758" t="s">
        <v>1140</v>
      </c>
    </row>
    <row r="607" spans="1:4" s="759" customFormat="1" ht="11.25" customHeight="1" x14ac:dyDescent="0.2">
      <c r="A607" s="1115"/>
      <c r="B607" s="782">
        <v>51.64</v>
      </c>
      <c r="C607" s="775">
        <v>51.630400000000002</v>
      </c>
      <c r="D607" s="760" t="s">
        <v>11</v>
      </c>
    </row>
    <row r="608" spans="1:4" s="759" customFormat="1" ht="11.25" customHeight="1" x14ac:dyDescent="0.2">
      <c r="A608" s="1115" t="s">
        <v>2307</v>
      </c>
      <c r="B608" s="779">
        <v>370.9</v>
      </c>
      <c r="C608" s="778">
        <v>370.89800000000002</v>
      </c>
      <c r="D608" s="761" t="s">
        <v>1140</v>
      </c>
    </row>
    <row r="609" spans="1:4" s="759" customFormat="1" ht="11.25" customHeight="1" x14ac:dyDescent="0.2">
      <c r="A609" s="1115"/>
      <c r="B609" s="779">
        <v>492.05</v>
      </c>
      <c r="C609" s="778">
        <v>492.04796999999996</v>
      </c>
      <c r="D609" s="761" t="s">
        <v>1144</v>
      </c>
    </row>
    <row r="610" spans="1:4" s="759" customFormat="1" ht="11.25" customHeight="1" x14ac:dyDescent="0.2">
      <c r="A610" s="1115"/>
      <c r="B610" s="779">
        <v>862.95</v>
      </c>
      <c r="C610" s="778">
        <v>862.94596999999999</v>
      </c>
      <c r="D610" s="761" t="s">
        <v>11</v>
      </c>
    </row>
    <row r="611" spans="1:4" s="759" customFormat="1" ht="11.25" customHeight="1" x14ac:dyDescent="0.2">
      <c r="A611" s="1115" t="s">
        <v>2308</v>
      </c>
      <c r="B611" s="781">
        <v>21</v>
      </c>
      <c r="C611" s="773">
        <v>21</v>
      </c>
      <c r="D611" s="758" t="s">
        <v>1317</v>
      </c>
    </row>
    <row r="612" spans="1:4" s="759" customFormat="1" ht="11.25" customHeight="1" x14ac:dyDescent="0.2">
      <c r="A612" s="1115"/>
      <c r="B612" s="785">
        <v>200</v>
      </c>
      <c r="C612" s="778">
        <v>200</v>
      </c>
      <c r="D612" s="761" t="s">
        <v>1319</v>
      </c>
    </row>
    <row r="613" spans="1:4" s="759" customFormat="1" ht="11.25" customHeight="1" x14ac:dyDescent="0.2">
      <c r="A613" s="1115"/>
      <c r="B613" s="785">
        <v>3.62</v>
      </c>
      <c r="C613" s="778">
        <v>3.6160000000000001</v>
      </c>
      <c r="D613" s="761" t="s">
        <v>1140</v>
      </c>
    </row>
    <row r="614" spans="1:4" s="759" customFormat="1" ht="11.25" customHeight="1" x14ac:dyDescent="0.2">
      <c r="A614" s="1115"/>
      <c r="B614" s="782">
        <v>224.62</v>
      </c>
      <c r="C614" s="775">
        <v>224.61600000000001</v>
      </c>
      <c r="D614" s="760" t="s">
        <v>11</v>
      </c>
    </row>
    <row r="615" spans="1:4" s="759" customFormat="1" ht="11.25" customHeight="1" x14ac:dyDescent="0.2">
      <c r="A615" s="1115" t="s">
        <v>2309</v>
      </c>
      <c r="B615" s="779">
        <v>60</v>
      </c>
      <c r="C615" s="778">
        <v>32.4</v>
      </c>
      <c r="D615" s="761" t="s">
        <v>1317</v>
      </c>
    </row>
    <row r="616" spans="1:4" s="759" customFormat="1" ht="11.25" customHeight="1" x14ac:dyDescent="0.2">
      <c r="A616" s="1115"/>
      <c r="B616" s="779">
        <v>60</v>
      </c>
      <c r="C616" s="778">
        <v>32.4</v>
      </c>
      <c r="D616" s="761" t="s">
        <v>11</v>
      </c>
    </row>
    <row r="617" spans="1:4" s="759" customFormat="1" ht="11.25" customHeight="1" x14ac:dyDescent="0.2">
      <c r="A617" s="1115" t="s">
        <v>4655</v>
      </c>
      <c r="B617" s="781">
        <v>320</v>
      </c>
      <c r="C617" s="773">
        <v>320</v>
      </c>
      <c r="D617" s="758" t="s">
        <v>1140</v>
      </c>
    </row>
    <row r="618" spans="1:4" s="759" customFormat="1" ht="11.25" customHeight="1" x14ac:dyDescent="0.2">
      <c r="A618" s="1115"/>
      <c r="B618" s="782">
        <v>320</v>
      </c>
      <c r="C618" s="775">
        <v>320</v>
      </c>
      <c r="D618" s="760" t="s">
        <v>11</v>
      </c>
    </row>
    <row r="619" spans="1:4" s="759" customFormat="1" ht="11.25" customHeight="1" x14ac:dyDescent="0.2">
      <c r="A619" s="1115" t="s">
        <v>2310</v>
      </c>
      <c r="B619" s="779">
        <v>64.8</v>
      </c>
      <c r="C619" s="778">
        <v>64.8</v>
      </c>
      <c r="D619" s="761" t="s">
        <v>1146</v>
      </c>
    </row>
    <row r="620" spans="1:4" s="759" customFormat="1" ht="11.25" customHeight="1" x14ac:dyDescent="0.2">
      <c r="A620" s="1115"/>
      <c r="B620" s="779">
        <v>64.8</v>
      </c>
      <c r="C620" s="778">
        <v>64.8</v>
      </c>
      <c r="D620" s="761" t="s">
        <v>11</v>
      </c>
    </row>
    <row r="621" spans="1:4" s="759" customFormat="1" ht="11.25" customHeight="1" x14ac:dyDescent="0.2">
      <c r="A621" s="1115" t="s">
        <v>2311</v>
      </c>
      <c r="B621" s="781">
        <v>5000</v>
      </c>
      <c r="C621" s="773">
        <v>1467.25776</v>
      </c>
      <c r="D621" s="758" t="s">
        <v>1316</v>
      </c>
    </row>
    <row r="622" spans="1:4" s="759" customFormat="1" ht="11.25" customHeight="1" x14ac:dyDescent="0.2">
      <c r="A622" s="1115"/>
      <c r="B622" s="785">
        <v>30</v>
      </c>
      <c r="C622" s="778">
        <v>30</v>
      </c>
      <c r="D622" s="761" t="s">
        <v>1140</v>
      </c>
    </row>
    <row r="623" spans="1:4" s="759" customFormat="1" ht="11.25" customHeight="1" x14ac:dyDescent="0.2">
      <c r="A623" s="1115"/>
      <c r="B623" s="785">
        <v>53.3</v>
      </c>
      <c r="C623" s="778">
        <v>26.888999999999996</v>
      </c>
      <c r="D623" s="761" t="s">
        <v>1173</v>
      </c>
    </row>
    <row r="624" spans="1:4" s="759" customFormat="1" ht="11.25" customHeight="1" x14ac:dyDescent="0.2">
      <c r="A624" s="1115"/>
      <c r="B624" s="782">
        <v>5083.3</v>
      </c>
      <c r="C624" s="775">
        <v>1524.1467599999999</v>
      </c>
      <c r="D624" s="760" t="s">
        <v>11</v>
      </c>
    </row>
    <row r="625" spans="1:4" s="759" customFormat="1" ht="11.25" customHeight="1" x14ac:dyDescent="0.2">
      <c r="A625" s="1115" t="s">
        <v>2312</v>
      </c>
      <c r="B625" s="779">
        <v>331.46</v>
      </c>
      <c r="C625" s="778">
        <v>321.90199999999999</v>
      </c>
      <c r="D625" s="761" t="s">
        <v>1140</v>
      </c>
    </row>
    <row r="626" spans="1:4" s="759" customFormat="1" ht="11.25" customHeight="1" x14ac:dyDescent="0.2">
      <c r="A626" s="1115"/>
      <c r="B626" s="779">
        <v>56.75</v>
      </c>
      <c r="C626" s="778">
        <v>56.739059999999995</v>
      </c>
      <c r="D626" s="761" t="s">
        <v>4118</v>
      </c>
    </row>
    <row r="627" spans="1:4" s="759" customFormat="1" ht="11.25" customHeight="1" x14ac:dyDescent="0.2">
      <c r="A627" s="1115"/>
      <c r="B627" s="779">
        <v>388.21</v>
      </c>
      <c r="C627" s="778">
        <v>378.64105999999998</v>
      </c>
      <c r="D627" s="761" t="s">
        <v>11</v>
      </c>
    </row>
    <row r="628" spans="1:4" s="759" customFormat="1" ht="11.25" customHeight="1" x14ac:dyDescent="0.2">
      <c r="A628" s="1115" t="s">
        <v>2313</v>
      </c>
      <c r="B628" s="781">
        <v>154</v>
      </c>
      <c r="C628" s="773">
        <v>0</v>
      </c>
      <c r="D628" s="758" t="s">
        <v>1141</v>
      </c>
    </row>
    <row r="629" spans="1:4" s="759" customFormat="1" ht="11.25" customHeight="1" x14ac:dyDescent="0.2">
      <c r="A629" s="1115"/>
      <c r="B629" s="782">
        <v>154</v>
      </c>
      <c r="C629" s="775">
        <v>0</v>
      </c>
      <c r="D629" s="760" t="s">
        <v>11</v>
      </c>
    </row>
    <row r="630" spans="1:4" s="759" customFormat="1" ht="11.25" customHeight="1" x14ac:dyDescent="0.2">
      <c r="A630" s="1115" t="s">
        <v>2314</v>
      </c>
      <c r="B630" s="779">
        <v>190</v>
      </c>
      <c r="C630" s="778">
        <v>95</v>
      </c>
      <c r="D630" s="761" t="s">
        <v>1319</v>
      </c>
    </row>
    <row r="631" spans="1:4" s="759" customFormat="1" ht="11.25" customHeight="1" x14ac:dyDescent="0.2">
      <c r="A631" s="1115"/>
      <c r="B631" s="779">
        <v>356</v>
      </c>
      <c r="C631" s="778">
        <v>356</v>
      </c>
      <c r="D631" s="761" t="s">
        <v>1140</v>
      </c>
    </row>
    <row r="632" spans="1:4" s="759" customFormat="1" ht="11.25" customHeight="1" x14ac:dyDescent="0.2">
      <c r="A632" s="1115"/>
      <c r="B632" s="779">
        <v>143.9</v>
      </c>
      <c r="C632" s="778">
        <v>71.95</v>
      </c>
      <c r="D632" s="761" t="s">
        <v>4636</v>
      </c>
    </row>
    <row r="633" spans="1:4" s="759" customFormat="1" ht="11.25" customHeight="1" x14ac:dyDescent="0.2">
      <c r="A633" s="1115"/>
      <c r="B633" s="779">
        <v>100</v>
      </c>
      <c r="C633" s="778">
        <v>87.719979999999993</v>
      </c>
      <c r="D633" s="761" t="s">
        <v>1173</v>
      </c>
    </row>
    <row r="634" spans="1:4" s="759" customFormat="1" ht="11.25" customHeight="1" x14ac:dyDescent="0.2">
      <c r="A634" s="1115"/>
      <c r="B634" s="779">
        <v>789.9</v>
      </c>
      <c r="C634" s="778">
        <v>610.66998000000001</v>
      </c>
      <c r="D634" s="761" t="s">
        <v>11</v>
      </c>
    </row>
    <row r="635" spans="1:4" s="759" customFormat="1" ht="11.25" customHeight="1" x14ac:dyDescent="0.2">
      <c r="A635" s="1115" t="s">
        <v>2315</v>
      </c>
      <c r="B635" s="781">
        <v>8.17</v>
      </c>
      <c r="C635" s="773">
        <v>8.1649999999999991</v>
      </c>
      <c r="D635" s="758" t="s">
        <v>1140</v>
      </c>
    </row>
    <row r="636" spans="1:4" s="759" customFormat="1" ht="11.25" customHeight="1" x14ac:dyDescent="0.2">
      <c r="A636" s="1115"/>
      <c r="B636" s="785">
        <v>264</v>
      </c>
      <c r="C636" s="778">
        <v>264</v>
      </c>
      <c r="D636" s="761" t="s">
        <v>1141</v>
      </c>
    </row>
    <row r="637" spans="1:4" s="759" customFormat="1" ht="11.25" customHeight="1" x14ac:dyDescent="0.2">
      <c r="A637" s="1115"/>
      <c r="B637" s="782">
        <v>272.17</v>
      </c>
      <c r="C637" s="775">
        <v>272.16500000000002</v>
      </c>
      <c r="D637" s="760" t="s">
        <v>11</v>
      </c>
    </row>
    <row r="638" spans="1:4" s="759" customFormat="1" ht="11.25" customHeight="1" x14ac:dyDescent="0.2">
      <c r="A638" s="1115" t="s">
        <v>2316</v>
      </c>
      <c r="B638" s="779">
        <v>305.5</v>
      </c>
      <c r="C638" s="778">
        <v>0</v>
      </c>
      <c r="D638" s="761" t="s">
        <v>1317</v>
      </c>
    </row>
    <row r="639" spans="1:4" s="759" customFormat="1" ht="11.25" customHeight="1" x14ac:dyDescent="0.2">
      <c r="A639" s="1115"/>
      <c r="B639" s="779">
        <v>208.7</v>
      </c>
      <c r="C639" s="778">
        <v>0</v>
      </c>
      <c r="D639" s="761" t="s">
        <v>1319</v>
      </c>
    </row>
    <row r="640" spans="1:4" s="759" customFormat="1" ht="11.25" customHeight="1" x14ac:dyDescent="0.2">
      <c r="A640" s="1115"/>
      <c r="B640" s="779">
        <v>398.81</v>
      </c>
      <c r="C640" s="778">
        <v>398.80698999999998</v>
      </c>
      <c r="D640" s="761" t="s">
        <v>1140</v>
      </c>
    </row>
    <row r="641" spans="1:4" s="759" customFormat="1" ht="11.25" customHeight="1" x14ac:dyDescent="0.2">
      <c r="A641" s="1115"/>
      <c r="B641" s="779">
        <v>913.01</v>
      </c>
      <c r="C641" s="778">
        <v>398.80698999999998</v>
      </c>
      <c r="D641" s="761" t="s">
        <v>11</v>
      </c>
    </row>
    <row r="642" spans="1:4" s="759" customFormat="1" ht="11.25" customHeight="1" x14ac:dyDescent="0.2">
      <c r="A642" s="1115" t="s">
        <v>2317</v>
      </c>
      <c r="B642" s="781">
        <v>140</v>
      </c>
      <c r="C642" s="773">
        <v>140</v>
      </c>
      <c r="D642" s="758" t="s">
        <v>1140</v>
      </c>
    </row>
    <row r="643" spans="1:4" s="759" customFormat="1" ht="11.25" customHeight="1" x14ac:dyDescent="0.2">
      <c r="A643" s="1115"/>
      <c r="B643" s="782">
        <v>140</v>
      </c>
      <c r="C643" s="775">
        <v>140</v>
      </c>
      <c r="D643" s="760" t="s">
        <v>11</v>
      </c>
    </row>
    <row r="644" spans="1:4" s="759" customFormat="1" ht="11.25" customHeight="1" x14ac:dyDescent="0.2">
      <c r="A644" s="1115" t="s">
        <v>2318</v>
      </c>
      <c r="B644" s="779">
        <v>32.200000000000003</v>
      </c>
      <c r="C644" s="778">
        <v>32.200000000000003</v>
      </c>
      <c r="D644" s="761" t="s">
        <v>1317</v>
      </c>
    </row>
    <row r="645" spans="1:4" s="759" customFormat="1" ht="11.25" customHeight="1" x14ac:dyDescent="0.2">
      <c r="A645" s="1115"/>
      <c r="B645" s="779">
        <v>32.200000000000003</v>
      </c>
      <c r="C645" s="778">
        <v>32.200000000000003</v>
      </c>
      <c r="D645" s="761" t="s">
        <v>11</v>
      </c>
    </row>
    <row r="646" spans="1:4" s="759" customFormat="1" ht="11.25" customHeight="1" x14ac:dyDescent="0.2">
      <c r="A646" s="1115" t="s">
        <v>2319</v>
      </c>
      <c r="B646" s="781">
        <v>320</v>
      </c>
      <c r="C646" s="773">
        <v>288.14236</v>
      </c>
      <c r="D646" s="758" t="s">
        <v>1140</v>
      </c>
    </row>
    <row r="647" spans="1:4" s="759" customFormat="1" ht="11.25" customHeight="1" x14ac:dyDescent="0.2">
      <c r="A647" s="1115"/>
      <c r="B647" s="785">
        <v>6700</v>
      </c>
      <c r="C647" s="778">
        <v>6700</v>
      </c>
      <c r="D647" s="761" t="s">
        <v>1178</v>
      </c>
    </row>
    <row r="648" spans="1:4" s="759" customFormat="1" ht="11.25" customHeight="1" x14ac:dyDescent="0.2">
      <c r="A648" s="1115"/>
      <c r="B648" s="785">
        <v>344.4</v>
      </c>
      <c r="C648" s="778">
        <v>259.95</v>
      </c>
      <c r="D648" s="761" t="s">
        <v>1175</v>
      </c>
    </row>
    <row r="649" spans="1:4" s="759" customFormat="1" ht="11.25" customHeight="1" x14ac:dyDescent="0.2">
      <c r="A649" s="1115"/>
      <c r="B649" s="782">
        <v>7364.4</v>
      </c>
      <c r="C649" s="775">
        <v>7248.0923599999996</v>
      </c>
      <c r="D649" s="760" t="s">
        <v>11</v>
      </c>
    </row>
    <row r="650" spans="1:4" s="759" customFormat="1" ht="11.25" customHeight="1" x14ac:dyDescent="0.2">
      <c r="A650" s="1115" t="s">
        <v>2320</v>
      </c>
      <c r="B650" s="779">
        <v>600</v>
      </c>
      <c r="C650" s="778">
        <v>0</v>
      </c>
      <c r="D650" s="761" t="s">
        <v>1146</v>
      </c>
    </row>
    <row r="651" spans="1:4" s="759" customFormat="1" ht="11.25" customHeight="1" x14ac:dyDescent="0.2">
      <c r="A651" s="1115"/>
      <c r="B651" s="779">
        <v>104.27</v>
      </c>
      <c r="C651" s="778">
        <v>104.26948</v>
      </c>
      <c r="D651" s="761" t="s">
        <v>3884</v>
      </c>
    </row>
    <row r="652" spans="1:4" s="759" customFormat="1" ht="11.25" customHeight="1" x14ac:dyDescent="0.2">
      <c r="A652" s="1115"/>
      <c r="B652" s="779">
        <v>2039.21</v>
      </c>
      <c r="C652" s="778">
        <v>0</v>
      </c>
      <c r="D652" s="761" t="s">
        <v>468</v>
      </c>
    </row>
    <row r="653" spans="1:4" s="759" customFormat="1" ht="11.25" customHeight="1" x14ac:dyDescent="0.2">
      <c r="A653" s="1115"/>
      <c r="B653" s="779">
        <v>2743.48</v>
      </c>
      <c r="C653" s="778">
        <v>104.26948</v>
      </c>
      <c r="D653" s="761" t="s">
        <v>11</v>
      </c>
    </row>
    <row r="654" spans="1:4" s="759" customFormat="1" ht="11.25" customHeight="1" x14ac:dyDescent="0.2">
      <c r="A654" s="1115" t="s">
        <v>2321</v>
      </c>
      <c r="B654" s="781">
        <v>106.5</v>
      </c>
      <c r="C654" s="773">
        <v>106.5</v>
      </c>
      <c r="D654" s="758" t="s">
        <v>1319</v>
      </c>
    </row>
    <row r="655" spans="1:4" s="759" customFormat="1" ht="11.25" customHeight="1" x14ac:dyDescent="0.2">
      <c r="A655" s="1115"/>
      <c r="B655" s="785">
        <v>386.06</v>
      </c>
      <c r="C655" s="778">
        <v>386.05700000000002</v>
      </c>
      <c r="D655" s="761" t="s">
        <v>1140</v>
      </c>
    </row>
    <row r="656" spans="1:4" s="759" customFormat="1" ht="11.25" customHeight="1" x14ac:dyDescent="0.2">
      <c r="A656" s="1115"/>
      <c r="B656" s="785">
        <v>400</v>
      </c>
      <c r="C656" s="778">
        <v>400</v>
      </c>
      <c r="D656" s="761" t="s">
        <v>1141</v>
      </c>
    </row>
    <row r="657" spans="1:4" s="759" customFormat="1" ht="11.25" customHeight="1" x14ac:dyDescent="0.2">
      <c r="A657" s="1115"/>
      <c r="B657" s="782">
        <v>892.56</v>
      </c>
      <c r="C657" s="775">
        <v>892.55700000000002</v>
      </c>
      <c r="D657" s="760" t="s">
        <v>11</v>
      </c>
    </row>
    <row r="658" spans="1:4" s="759" customFormat="1" ht="11.25" customHeight="1" x14ac:dyDescent="0.2">
      <c r="A658" s="1115" t="s">
        <v>2322</v>
      </c>
      <c r="B658" s="779">
        <v>80</v>
      </c>
      <c r="C658" s="778">
        <v>80</v>
      </c>
      <c r="D658" s="761" t="s">
        <v>1140</v>
      </c>
    </row>
    <row r="659" spans="1:4" s="759" customFormat="1" ht="11.25" customHeight="1" x14ac:dyDescent="0.2">
      <c r="A659" s="1115"/>
      <c r="B659" s="779">
        <v>80</v>
      </c>
      <c r="C659" s="778">
        <v>80</v>
      </c>
      <c r="D659" s="761" t="s">
        <v>11</v>
      </c>
    </row>
    <row r="660" spans="1:4" s="759" customFormat="1" ht="11.25" customHeight="1" x14ac:dyDescent="0.2">
      <c r="A660" s="1115" t="s">
        <v>2323</v>
      </c>
      <c r="B660" s="781">
        <v>163.30000000000001</v>
      </c>
      <c r="C660" s="773">
        <v>81.650000000000006</v>
      </c>
      <c r="D660" s="758" t="s">
        <v>1319</v>
      </c>
    </row>
    <row r="661" spans="1:4" s="759" customFormat="1" ht="11.25" customHeight="1" x14ac:dyDescent="0.2">
      <c r="A661" s="1115"/>
      <c r="B661" s="782">
        <v>163.30000000000001</v>
      </c>
      <c r="C661" s="775">
        <v>81.650000000000006</v>
      </c>
      <c r="D661" s="760" t="s">
        <v>11</v>
      </c>
    </row>
    <row r="662" spans="1:4" s="759" customFormat="1" ht="11.25" customHeight="1" x14ac:dyDescent="0.2">
      <c r="A662" s="1115" t="s">
        <v>2324</v>
      </c>
      <c r="B662" s="779">
        <v>66.88</v>
      </c>
      <c r="C662" s="778">
        <v>66.88</v>
      </c>
      <c r="D662" s="761" t="s">
        <v>1140</v>
      </c>
    </row>
    <row r="663" spans="1:4" s="759" customFormat="1" ht="11.25" customHeight="1" x14ac:dyDescent="0.2">
      <c r="A663" s="1115"/>
      <c r="B663" s="779">
        <v>66.88</v>
      </c>
      <c r="C663" s="778">
        <v>66.88</v>
      </c>
      <c r="D663" s="761" t="s">
        <v>11</v>
      </c>
    </row>
    <row r="664" spans="1:4" s="759" customFormat="1" ht="11.25" customHeight="1" x14ac:dyDescent="0.2">
      <c r="A664" s="1115" t="s">
        <v>547</v>
      </c>
      <c r="B664" s="781">
        <v>758</v>
      </c>
      <c r="C664" s="773">
        <v>0</v>
      </c>
      <c r="D664" s="758" t="s">
        <v>538</v>
      </c>
    </row>
    <row r="665" spans="1:4" s="759" customFormat="1" ht="11.25" customHeight="1" x14ac:dyDescent="0.2">
      <c r="A665" s="1115"/>
      <c r="B665" s="782">
        <v>758</v>
      </c>
      <c r="C665" s="775">
        <v>0</v>
      </c>
      <c r="D665" s="760" t="s">
        <v>11</v>
      </c>
    </row>
    <row r="666" spans="1:4" s="759" customFormat="1" ht="11.25" customHeight="1" x14ac:dyDescent="0.2">
      <c r="A666" s="1115" t="s">
        <v>2325</v>
      </c>
      <c r="B666" s="779">
        <v>193</v>
      </c>
      <c r="C666" s="778">
        <v>193</v>
      </c>
      <c r="D666" s="761" t="s">
        <v>1319</v>
      </c>
    </row>
    <row r="667" spans="1:4" s="759" customFormat="1" ht="11.25" customHeight="1" x14ac:dyDescent="0.2">
      <c r="A667" s="1115"/>
      <c r="B667" s="779">
        <v>344.98</v>
      </c>
      <c r="C667" s="778">
        <v>344.98</v>
      </c>
      <c r="D667" s="761" t="s">
        <v>1140</v>
      </c>
    </row>
    <row r="668" spans="1:4" s="759" customFormat="1" ht="11.25" customHeight="1" x14ac:dyDescent="0.2">
      <c r="A668" s="1115"/>
      <c r="B668" s="779">
        <v>537.98</v>
      </c>
      <c r="C668" s="778">
        <v>537.98</v>
      </c>
      <c r="D668" s="761" t="s">
        <v>11</v>
      </c>
    </row>
    <row r="669" spans="1:4" s="759" customFormat="1" ht="11.25" customHeight="1" x14ac:dyDescent="0.2">
      <c r="A669" s="1115" t="s">
        <v>2326</v>
      </c>
      <c r="B669" s="781">
        <v>80</v>
      </c>
      <c r="C669" s="773">
        <v>80</v>
      </c>
      <c r="D669" s="758" t="s">
        <v>1140</v>
      </c>
    </row>
    <row r="670" spans="1:4" s="759" customFormat="1" ht="11.25" customHeight="1" x14ac:dyDescent="0.2">
      <c r="A670" s="1115"/>
      <c r="B670" s="785">
        <v>356.4</v>
      </c>
      <c r="C670" s="778">
        <v>272.39999999999998</v>
      </c>
      <c r="D670" s="761" t="s">
        <v>1141</v>
      </c>
    </row>
    <row r="671" spans="1:4" s="759" customFormat="1" ht="11.25" customHeight="1" x14ac:dyDescent="0.2">
      <c r="A671" s="1115"/>
      <c r="B671" s="785">
        <v>70.7</v>
      </c>
      <c r="C671" s="778">
        <v>35.800000000000004</v>
      </c>
      <c r="D671" s="761" t="s">
        <v>1173</v>
      </c>
    </row>
    <row r="672" spans="1:4" s="759" customFormat="1" ht="11.25" customHeight="1" x14ac:dyDescent="0.2">
      <c r="A672" s="1115"/>
      <c r="B672" s="782">
        <v>507.09999999999997</v>
      </c>
      <c r="C672" s="775">
        <v>388.2</v>
      </c>
      <c r="D672" s="760" t="s">
        <v>11</v>
      </c>
    </row>
    <row r="673" spans="1:4" s="759" customFormat="1" ht="11.25" customHeight="1" x14ac:dyDescent="0.2">
      <c r="A673" s="1115" t="s">
        <v>4656</v>
      </c>
      <c r="B673" s="779">
        <v>130</v>
      </c>
      <c r="C673" s="778">
        <v>72.3</v>
      </c>
      <c r="D673" s="761" t="s">
        <v>1317</v>
      </c>
    </row>
    <row r="674" spans="1:4" s="759" customFormat="1" ht="11.25" customHeight="1" x14ac:dyDescent="0.2">
      <c r="A674" s="1115"/>
      <c r="B674" s="779">
        <v>130</v>
      </c>
      <c r="C674" s="778">
        <v>72.3</v>
      </c>
      <c r="D674" s="761" t="s">
        <v>11</v>
      </c>
    </row>
    <row r="675" spans="1:4" s="759" customFormat="1" ht="11.25" customHeight="1" x14ac:dyDescent="0.2">
      <c r="A675" s="1115" t="s">
        <v>2327</v>
      </c>
      <c r="B675" s="781">
        <v>153.47</v>
      </c>
      <c r="C675" s="773">
        <v>153.46699999999998</v>
      </c>
      <c r="D675" s="758" t="s">
        <v>1140</v>
      </c>
    </row>
    <row r="676" spans="1:4" s="759" customFormat="1" ht="11.25" customHeight="1" x14ac:dyDescent="0.2">
      <c r="A676" s="1115"/>
      <c r="B676" s="782">
        <v>153.47</v>
      </c>
      <c r="C676" s="775">
        <v>153.46699999999998</v>
      </c>
      <c r="D676" s="760" t="s">
        <v>11</v>
      </c>
    </row>
    <row r="677" spans="1:4" s="759" customFormat="1" ht="11.25" customHeight="1" x14ac:dyDescent="0.2">
      <c r="A677" s="1115" t="s">
        <v>510</v>
      </c>
      <c r="B677" s="779">
        <v>245</v>
      </c>
      <c r="C677" s="778">
        <v>242.5</v>
      </c>
      <c r="D677" s="761" t="s">
        <v>1317</v>
      </c>
    </row>
    <row r="678" spans="1:4" s="759" customFormat="1" ht="11.25" customHeight="1" x14ac:dyDescent="0.2">
      <c r="A678" s="1115"/>
      <c r="B678" s="779">
        <v>1330</v>
      </c>
      <c r="C678" s="778">
        <v>1330</v>
      </c>
      <c r="D678" s="761" t="s">
        <v>1178</v>
      </c>
    </row>
    <row r="679" spans="1:4" s="759" customFormat="1" ht="11.25" customHeight="1" x14ac:dyDescent="0.2">
      <c r="A679" s="1115"/>
      <c r="B679" s="779">
        <v>35.909999999999997</v>
      </c>
      <c r="C679" s="778">
        <v>35.90164</v>
      </c>
      <c r="D679" s="761" t="s">
        <v>3884</v>
      </c>
    </row>
    <row r="680" spans="1:4" s="759" customFormat="1" ht="11.25" customHeight="1" x14ac:dyDescent="0.2">
      <c r="A680" s="1115"/>
      <c r="B680" s="779">
        <v>1300</v>
      </c>
      <c r="C680" s="778">
        <v>50</v>
      </c>
      <c r="D680" s="761" t="s">
        <v>468</v>
      </c>
    </row>
    <row r="681" spans="1:4" s="759" customFormat="1" ht="11.25" customHeight="1" x14ac:dyDescent="0.2">
      <c r="A681" s="1115"/>
      <c r="B681" s="779">
        <v>2910.91</v>
      </c>
      <c r="C681" s="778">
        <v>1658.40164</v>
      </c>
      <c r="D681" s="761" t="s">
        <v>11</v>
      </c>
    </row>
    <row r="682" spans="1:4" s="759" customFormat="1" ht="11.25" customHeight="1" x14ac:dyDescent="0.2">
      <c r="A682" s="1115" t="s">
        <v>4657</v>
      </c>
      <c r="B682" s="781">
        <v>48.5</v>
      </c>
      <c r="C682" s="773">
        <v>0</v>
      </c>
      <c r="D682" s="758" t="s">
        <v>1317</v>
      </c>
    </row>
    <row r="683" spans="1:4" s="759" customFormat="1" ht="11.25" customHeight="1" x14ac:dyDescent="0.2">
      <c r="A683" s="1115"/>
      <c r="B683" s="782">
        <v>48.5</v>
      </c>
      <c r="C683" s="775">
        <v>0</v>
      </c>
      <c r="D683" s="760" t="s">
        <v>11</v>
      </c>
    </row>
    <row r="684" spans="1:4" s="759" customFormat="1" ht="11.25" customHeight="1" x14ac:dyDescent="0.2">
      <c r="A684" s="1115" t="s">
        <v>2328</v>
      </c>
      <c r="B684" s="779">
        <v>80</v>
      </c>
      <c r="C684" s="778">
        <v>80</v>
      </c>
      <c r="D684" s="761" t="s">
        <v>1140</v>
      </c>
    </row>
    <row r="685" spans="1:4" s="759" customFormat="1" ht="11.25" customHeight="1" x14ac:dyDescent="0.2">
      <c r="A685" s="1115"/>
      <c r="B685" s="779">
        <v>100</v>
      </c>
      <c r="C685" s="778">
        <v>100</v>
      </c>
      <c r="D685" s="761" t="s">
        <v>1141</v>
      </c>
    </row>
    <row r="686" spans="1:4" s="759" customFormat="1" ht="11.25" customHeight="1" x14ac:dyDescent="0.2">
      <c r="A686" s="1115"/>
      <c r="B686" s="779">
        <v>180</v>
      </c>
      <c r="C686" s="778">
        <v>180</v>
      </c>
      <c r="D686" s="761" t="s">
        <v>11</v>
      </c>
    </row>
    <row r="687" spans="1:4" s="759" customFormat="1" ht="11.25" customHeight="1" x14ac:dyDescent="0.2">
      <c r="A687" s="1115" t="s">
        <v>744</v>
      </c>
      <c r="B687" s="781">
        <v>494.4</v>
      </c>
      <c r="C687" s="773">
        <v>326.39999999999998</v>
      </c>
      <c r="D687" s="758" t="s">
        <v>1321</v>
      </c>
    </row>
    <row r="688" spans="1:4" s="759" customFormat="1" ht="11.25" customHeight="1" x14ac:dyDescent="0.2">
      <c r="A688" s="1115"/>
      <c r="B688" s="785">
        <v>400</v>
      </c>
      <c r="C688" s="778">
        <v>400</v>
      </c>
      <c r="D688" s="761" t="s">
        <v>1140</v>
      </c>
    </row>
    <row r="689" spans="1:4" s="759" customFormat="1" ht="11.25" customHeight="1" x14ac:dyDescent="0.2">
      <c r="A689" s="1115"/>
      <c r="B689" s="785">
        <v>233.04</v>
      </c>
      <c r="C689" s="778">
        <v>0</v>
      </c>
      <c r="D689" s="761" t="s">
        <v>1141</v>
      </c>
    </row>
    <row r="690" spans="1:4" s="759" customFormat="1" ht="11.25" customHeight="1" x14ac:dyDescent="0.2">
      <c r="A690" s="1115"/>
      <c r="B690" s="782">
        <v>1127.44</v>
      </c>
      <c r="C690" s="775">
        <v>726.4</v>
      </c>
      <c r="D690" s="760" t="s">
        <v>11</v>
      </c>
    </row>
    <row r="691" spans="1:4" s="759" customFormat="1" ht="11.25" customHeight="1" x14ac:dyDescent="0.2">
      <c r="A691" s="1115" t="s">
        <v>2329</v>
      </c>
      <c r="B691" s="779">
        <v>80</v>
      </c>
      <c r="C691" s="778">
        <v>80</v>
      </c>
      <c r="D691" s="761" t="s">
        <v>1140</v>
      </c>
    </row>
    <row r="692" spans="1:4" s="759" customFormat="1" ht="11.25" customHeight="1" x14ac:dyDescent="0.2">
      <c r="A692" s="1115"/>
      <c r="B692" s="779">
        <v>2250</v>
      </c>
      <c r="C692" s="778">
        <v>0</v>
      </c>
      <c r="D692" s="761" t="s">
        <v>468</v>
      </c>
    </row>
    <row r="693" spans="1:4" s="759" customFormat="1" ht="11.25" customHeight="1" x14ac:dyDescent="0.2">
      <c r="A693" s="1115"/>
      <c r="B693" s="779">
        <v>2330</v>
      </c>
      <c r="C693" s="778">
        <v>80</v>
      </c>
      <c r="D693" s="761" t="s">
        <v>11</v>
      </c>
    </row>
    <row r="694" spans="1:4" s="759" customFormat="1" ht="11.25" customHeight="1" x14ac:dyDescent="0.2">
      <c r="A694" s="1115" t="s">
        <v>2330</v>
      </c>
      <c r="B694" s="781">
        <v>249.6</v>
      </c>
      <c r="C694" s="773">
        <v>173.45164000000003</v>
      </c>
      <c r="D694" s="758" t="s">
        <v>1321</v>
      </c>
    </row>
    <row r="695" spans="1:4" s="759" customFormat="1" ht="11.25" customHeight="1" x14ac:dyDescent="0.2">
      <c r="A695" s="1115"/>
      <c r="B695" s="782">
        <v>249.6</v>
      </c>
      <c r="C695" s="775">
        <v>173.45164000000003</v>
      </c>
      <c r="D695" s="760" t="s">
        <v>11</v>
      </c>
    </row>
    <row r="696" spans="1:4" s="759" customFormat="1" ht="11.25" customHeight="1" x14ac:dyDescent="0.2">
      <c r="A696" s="1115" t="s">
        <v>511</v>
      </c>
      <c r="B696" s="779">
        <v>400</v>
      </c>
      <c r="C696" s="778">
        <v>363.38851</v>
      </c>
      <c r="D696" s="761" t="s">
        <v>1140</v>
      </c>
    </row>
    <row r="697" spans="1:4" s="759" customFormat="1" ht="11.25" customHeight="1" x14ac:dyDescent="0.2">
      <c r="A697" s="1115"/>
      <c r="B697" s="779">
        <v>225</v>
      </c>
      <c r="C697" s="778">
        <v>225</v>
      </c>
      <c r="D697" s="761" t="s">
        <v>468</v>
      </c>
    </row>
    <row r="698" spans="1:4" s="759" customFormat="1" ht="11.25" customHeight="1" x14ac:dyDescent="0.2">
      <c r="A698" s="1115"/>
      <c r="B698" s="779">
        <v>625</v>
      </c>
      <c r="C698" s="778">
        <v>588.38851</v>
      </c>
      <c r="D698" s="761" t="s">
        <v>11</v>
      </c>
    </row>
    <row r="699" spans="1:4" s="759" customFormat="1" ht="11.25" customHeight="1" x14ac:dyDescent="0.2">
      <c r="A699" s="1115" t="s">
        <v>512</v>
      </c>
      <c r="B699" s="781">
        <v>260</v>
      </c>
      <c r="C699" s="773">
        <v>159.4</v>
      </c>
      <c r="D699" s="758" t="s">
        <v>1317</v>
      </c>
    </row>
    <row r="700" spans="1:4" s="759" customFormat="1" ht="11.25" customHeight="1" x14ac:dyDescent="0.2">
      <c r="A700" s="1115"/>
      <c r="B700" s="785">
        <v>50</v>
      </c>
      <c r="C700" s="778">
        <v>50</v>
      </c>
      <c r="D700" s="761" t="s">
        <v>468</v>
      </c>
    </row>
    <row r="701" spans="1:4" s="759" customFormat="1" ht="11.25" customHeight="1" x14ac:dyDescent="0.2">
      <c r="A701" s="1115"/>
      <c r="B701" s="782">
        <v>310</v>
      </c>
      <c r="C701" s="775">
        <v>209.4</v>
      </c>
      <c r="D701" s="760" t="s">
        <v>11</v>
      </c>
    </row>
    <row r="702" spans="1:4" s="759" customFormat="1" ht="11.25" customHeight="1" x14ac:dyDescent="0.2">
      <c r="A702" s="1115" t="s">
        <v>2331</v>
      </c>
      <c r="B702" s="779">
        <v>269.36</v>
      </c>
      <c r="C702" s="778">
        <v>269.36</v>
      </c>
      <c r="D702" s="761" t="s">
        <v>1140</v>
      </c>
    </row>
    <row r="703" spans="1:4" s="759" customFormat="1" ht="11.25" customHeight="1" x14ac:dyDescent="0.2">
      <c r="A703" s="1115"/>
      <c r="B703" s="779">
        <v>269.36</v>
      </c>
      <c r="C703" s="778">
        <v>269.36</v>
      </c>
      <c r="D703" s="761" t="s">
        <v>11</v>
      </c>
    </row>
    <row r="704" spans="1:4" s="759" customFormat="1" ht="11.25" customHeight="1" x14ac:dyDescent="0.2">
      <c r="A704" s="1115" t="s">
        <v>2332</v>
      </c>
      <c r="B704" s="781">
        <v>51.47</v>
      </c>
      <c r="C704" s="773">
        <v>51.464570000000002</v>
      </c>
      <c r="D704" s="758" t="s">
        <v>1140</v>
      </c>
    </row>
    <row r="705" spans="1:4" s="759" customFormat="1" ht="11.25" customHeight="1" x14ac:dyDescent="0.2">
      <c r="A705" s="1115"/>
      <c r="B705" s="782">
        <v>51.47</v>
      </c>
      <c r="C705" s="775">
        <v>51.464570000000002</v>
      </c>
      <c r="D705" s="760" t="s">
        <v>11</v>
      </c>
    </row>
    <row r="706" spans="1:4" s="759" customFormat="1" ht="11.25" customHeight="1" x14ac:dyDescent="0.2">
      <c r="A706" s="1115" t="s">
        <v>609</v>
      </c>
      <c r="B706" s="779">
        <v>383.40999999999997</v>
      </c>
      <c r="C706" s="778">
        <v>363.00336000000004</v>
      </c>
      <c r="D706" s="761" t="s">
        <v>1140</v>
      </c>
    </row>
    <row r="707" spans="1:4" s="759" customFormat="1" ht="11.25" customHeight="1" x14ac:dyDescent="0.2">
      <c r="A707" s="1115"/>
      <c r="B707" s="779">
        <v>70</v>
      </c>
      <c r="C707" s="778">
        <v>29.981999999999999</v>
      </c>
      <c r="D707" s="761" t="s">
        <v>1173</v>
      </c>
    </row>
    <row r="708" spans="1:4" s="759" customFormat="1" ht="11.25" customHeight="1" x14ac:dyDescent="0.2">
      <c r="A708" s="1115"/>
      <c r="B708" s="779">
        <v>453.40999999999997</v>
      </c>
      <c r="C708" s="778">
        <v>392.98536000000001</v>
      </c>
      <c r="D708" s="761" t="s">
        <v>11</v>
      </c>
    </row>
    <row r="709" spans="1:4" s="759" customFormat="1" ht="11.25" customHeight="1" x14ac:dyDescent="0.2">
      <c r="A709" s="1115" t="s">
        <v>443</v>
      </c>
      <c r="B709" s="781">
        <v>73.5</v>
      </c>
      <c r="C709" s="773">
        <v>73.5</v>
      </c>
      <c r="D709" s="758" t="s">
        <v>1144</v>
      </c>
    </row>
    <row r="710" spans="1:4" s="759" customFormat="1" ht="11.25" customHeight="1" x14ac:dyDescent="0.2">
      <c r="A710" s="1115"/>
      <c r="B710" s="785">
        <v>47.6</v>
      </c>
      <c r="C710" s="778">
        <v>0</v>
      </c>
      <c r="D710" s="761" t="s">
        <v>1141</v>
      </c>
    </row>
    <row r="711" spans="1:4" s="759" customFormat="1" ht="11.25" customHeight="1" x14ac:dyDescent="0.2">
      <c r="A711" s="1115"/>
      <c r="B711" s="782">
        <v>121.1</v>
      </c>
      <c r="C711" s="775">
        <v>73.5</v>
      </c>
      <c r="D711" s="760" t="s">
        <v>11</v>
      </c>
    </row>
    <row r="712" spans="1:4" s="759" customFormat="1" ht="11.25" customHeight="1" x14ac:dyDescent="0.2">
      <c r="A712" s="1115" t="s">
        <v>2333</v>
      </c>
      <c r="B712" s="779">
        <v>206</v>
      </c>
      <c r="C712" s="778">
        <v>71</v>
      </c>
      <c r="D712" s="761" t="s">
        <v>1317</v>
      </c>
    </row>
    <row r="713" spans="1:4" s="759" customFormat="1" ht="11.25" customHeight="1" x14ac:dyDescent="0.2">
      <c r="A713" s="1115"/>
      <c r="B713" s="779">
        <v>200</v>
      </c>
      <c r="C713" s="778">
        <v>200</v>
      </c>
      <c r="D713" s="761" t="s">
        <v>1140</v>
      </c>
    </row>
    <row r="714" spans="1:4" s="759" customFormat="1" ht="11.25" customHeight="1" x14ac:dyDescent="0.2">
      <c r="A714" s="1115"/>
      <c r="B714" s="779">
        <v>406</v>
      </c>
      <c r="C714" s="778">
        <v>271</v>
      </c>
      <c r="D714" s="761" t="s">
        <v>11</v>
      </c>
    </row>
    <row r="715" spans="1:4" s="759" customFormat="1" ht="11.25" customHeight="1" x14ac:dyDescent="0.2">
      <c r="A715" s="1115" t="s">
        <v>2334</v>
      </c>
      <c r="B715" s="781">
        <v>70</v>
      </c>
      <c r="C715" s="773">
        <v>69.400000000000006</v>
      </c>
      <c r="D715" s="758" t="s">
        <v>1317</v>
      </c>
    </row>
    <row r="716" spans="1:4" s="759" customFormat="1" ht="11.25" customHeight="1" x14ac:dyDescent="0.2">
      <c r="A716" s="1115"/>
      <c r="B716" s="782">
        <v>70</v>
      </c>
      <c r="C716" s="775">
        <v>69.400000000000006</v>
      </c>
      <c r="D716" s="760" t="s">
        <v>11</v>
      </c>
    </row>
    <row r="717" spans="1:4" s="759" customFormat="1" ht="11.25" customHeight="1" x14ac:dyDescent="0.2">
      <c r="A717" s="1115" t="s">
        <v>2335</v>
      </c>
      <c r="B717" s="779">
        <v>1500</v>
      </c>
      <c r="C717" s="778">
        <v>1200</v>
      </c>
      <c r="D717" s="761" t="s">
        <v>1165</v>
      </c>
    </row>
    <row r="718" spans="1:4" s="759" customFormat="1" ht="11.25" customHeight="1" x14ac:dyDescent="0.2">
      <c r="A718" s="1115"/>
      <c r="B718" s="779">
        <v>14.51</v>
      </c>
      <c r="C718" s="778">
        <v>14.505610000000001</v>
      </c>
      <c r="D718" s="761" t="s">
        <v>1141</v>
      </c>
    </row>
    <row r="719" spans="1:4" s="759" customFormat="1" ht="11.25" customHeight="1" x14ac:dyDescent="0.2">
      <c r="A719" s="1115"/>
      <c r="B719" s="779">
        <v>1514.51</v>
      </c>
      <c r="C719" s="778">
        <v>1214.5056099999999</v>
      </c>
      <c r="D719" s="761" t="s">
        <v>11</v>
      </c>
    </row>
    <row r="720" spans="1:4" s="759" customFormat="1" ht="11.25" customHeight="1" x14ac:dyDescent="0.2">
      <c r="A720" s="1115" t="s">
        <v>580</v>
      </c>
      <c r="B720" s="781">
        <v>99.2</v>
      </c>
      <c r="C720" s="773">
        <v>99.2</v>
      </c>
      <c r="D720" s="758" t="s">
        <v>1140</v>
      </c>
    </row>
    <row r="721" spans="1:4" s="759" customFormat="1" ht="11.25" customHeight="1" x14ac:dyDescent="0.2">
      <c r="A721" s="1115"/>
      <c r="B721" s="782">
        <v>99.2</v>
      </c>
      <c r="C721" s="775">
        <v>99.2</v>
      </c>
      <c r="D721" s="760" t="s">
        <v>11</v>
      </c>
    </row>
    <row r="722" spans="1:4" s="759" customFormat="1" ht="11.25" customHeight="1" x14ac:dyDescent="0.2">
      <c r="A722" s="1115" t="s">
        <v>2336</v>
      </c>
      <c r="B722" s="779">
        <v>3750</v>
      </c>
      <c r="C722" s="778">
        <v>3656.6831299999999</v>
      </c>
      <c r="D722" s="761" t="s">
        <v>1316</v>
      </c>
    </row>
    <row r="723" spans="1:4" s="759" customFormat="1" ht="11.25" customHeight="1" x14ac:dyDescent="0.2">
      <c r="A723" s="1115"/>
      <c r="B723" s="779">
        <v>3750</v>
      </c>
      <c r="C723" s="778">
        <v>3656.6831299999999</v>
      </c>
      <c r="D723" s="761" t="s">
        <v>11</v>
      </c>
    </row>
    <row r="724" spans="1:4" s="759" customFormat="1" ht="11.25" customHeight="1" x14ac:dyDescent="0.2">
      <c r="A724" s="1115" t="s">
        <v>2337</v>
      </c>
      <c r="B724" s="781">
        <v>179.43</v>
      </c>
      <c r="C724" s="773">
        <v>179.42400000000001</v>
      </c>
      <c r="D724" s="758" t="s">
        <v>1140</v>
      </c>
    </row>
    <row r="725" spans="1:4" s="759" customFormat="1" ht="11.25" customHeight="1" x14ac:dyDescent="0.2">
      <c r="A725" s="1115"/>
      <c r="B725" s="785">
        <v>94.76</v>
      </c>
      <c r="C725" s="778">
        <v>94.76</v>
      </c>
      <c r="D725" s="761" t="s">
        <v>1141</v>
      </c>
    </row>
    <row r="726" spans="1:4" s="759" customFormat="1" ht="11.25" customHeight="1" x14ac:dyDescent="0.2">
      <c r="A726" s="1115"/>
      <c r="B726" s="782">
        <v>274.19</v>
      </c>
      <c r="C726" s="775">
        <v>274.18400000000003</v>
      </c>
      <c r="D726" s="760" t="s">
        <v>11</v>
      </c>
    </row>
    <row r="727" spans="1:4" s="759" customFormat="1" ht="11.25" customHeight="1" x14ac:dyDescent="0.2">
      <c r="A727" s="1115" t="s">
        <v>2338</v>
      </c>
      <c r="B727" s="779">
        <v>2170</v>
      </c>
      <c r="C727" s="778">
        <v>2170</v>
      </c>
      <c r="D727" s="761" t="s">
        <v>1316</v>
      </c>
    </row>
    <row r="728" spans="1:4" s="759" customFormat="1" ht="11.25" customHeight="1" x14ac:dyDescent="0.2">
      <c r="A728" s="1115"/>
      <c r="B728" s="779">
        <v>12</v>
      </c>
      <c r="C728" s="778">
        <v>6</v>
      </c>
      <c r="D728" s="761" t="s">
        <v>1317</v>
      </c>
    </row>
    <row r="729" spans="1:4" s="759" customFormat="1" ht="11.25" customHeight="1" x14ac:dyDescent="0.2">
      <c r="A729" s="1115"/>
      <c r="B729" s="779">
        <v>200</v>
      </c>
      <c r="C729" s="778">
        <v>82.226439999999997</v>
      </c>
      <c r="D729" s="761" t="s">
        <v>1319</v>
      </c>
    </row>
    <row r="730" spans="1:4" s="759" customFormat="1" ht="11.25" customHeight="1" x14ac:dyDescent="0.2">
      <c r="A730" s="1115"/>
      <c r="B730" s="779">
        <v>400</v>
      </c>
      <c r="C730" s="778">
        <v>400</v>
      </c>
      <c r="D730" s="761" t="s">
        <v>1140</v>
      </c>
    </row>
    <row r="731" spans="1:4" s="759" customFormat="1" ht="11.25" customHeight="1" x14ac:dyDescent="0.2">
      <c r="A731" s="1115"/>
      <c r="B731" s="779">
        <v>434.59</v>
      </c>
      <c r="C731" s="778">
        <v>434.58108000000004</v>
      </c>
      <c r="D731" s="761" t="s">
        <v>1144</v>
      </c>
    </row>
    <row r="732" spans="1:4" s="759" customFormat="1" ht="11.25" customHeight="1" x14ac:dyDescent="0.2">
      <c r="A732" s="1115"/>
      <c r="B732" s="779">
        <v>426.72</v>
      </c>
      <c r="C732" s="778">
        <v>0</v>
      </c>
      <c r="D732" s="761" t="s">
        <v>1141</v>
      </c>
    </row>
    <row r="733" spans="1:4" s="759" customFormat="1" ht="11.25" customHeight="1" x14ac:dyDescent="0.2">
      <c r="A733" s="1115"/>
      <c r="B733" s="779">
        <v>3643.3100000000004</v>
      </c>
      <c r="C733" s="778">
        <v>3092.8075199999998</v>
      </c>
      <c r="D733" s="761" t="s">
        <v>11</v>
      </c>
    </row>
    <row r="734" spans="1:4" s="759" customFormat="1" ht="11.25" customHeight="1" x14ac:dyDescent="0.2">
      <c r="A734" s="1115" t="s">
        <v>2339</v>
      </c>
      <c r="B734" s="781">
        <v>320</v>
      </c>
      <c r="C734" s="773">
        <v>320</v>
      </c>
      <c r="D734" s="758" t="s">
        <v>1140</v>
      </c>
    </row>
    <row r="735" spans="1:4" s="759" customFormat="1" ht="11.25" customHeight="1" x14ac:dyDescent="0.2">
      <c r="A735" s="1115"/>
      <c r="B735" s="785">
        <v>400</v>
      </c>
      <c r="C735" s="778">
        <v>400</v>
      </c>
      <c r="D735" s="761" t="s">
        <v>1141</v>
      </c>
    </row>
    <row r="736" spans="1:4" s="759" customFormat="1" ht="11.25" customHeight="1" x14ac:dyDescent="0.2">
      <c r="A736" s="1115"/>
      <c r="B736" s="782">
        <v>720</v>
      </c>
      <c r="C736" s="775">
        <v>720</v>
      </c>
      <c r="D736" s="760" t="s">
        <v>11</v>
      </c>
    </row>
    <row r="737" spans="1:4" s="759" customFormat="1" ht="11.25" customHeight="1" x14ac:dyDescent="0.2">
      <c r="A737" s="1115" t="s">
        <v>2340</v>
      </c>
      <c r="B737" s="779">
        <v>230.7</v>
      </c>
      <c r="C737" s="778">
        <v>0</v>
      </c>
      <c r="D737" s="761" t="s">
        <v>1165</v>
      </c>
    </row>
    <row r="738" spans="1:4" s="759" customFormat="1" ht="11.25" customHeight="1" x14ac:dyDescent="0.2">
      <c r="A738" s="1115"/>
      <c r="B738" s="779">
        <v>48</v>
      </c>
      <c r="C738" s="778">
        <v>48</v>
      </c>
      <c r="D738" s="761" t="s">
        <v>1140</v>
      </c>
    </row>
    <row r="739" spans="1:4" s="759" customFormat="1" ht="11.25" customHeight="1" x14ac:dyDescent="0.2">
      <c r="A739" s="1115"/>
      <c r="B739" s="779">
        <v>278.7</v>
      </c>
      <c r="C739" s="778">
        <v>48</v>
      </c>
      <c r="D739" s="761" t="s">
        <v>11</v>
      </c>
    </row>
    <row r="740" spans="1:4" s="759" customFormat="1" ht="11.25" customHeight="1" x14ac:dyDescent="0.2">
      <c r="A740" s="1115" t="s">
        <v>2341</v>
      </c>
      <c r="B740" s="781">
        <v>320</v>
      </c>
      <c r="C740" s="773">
        <v>320</v>
      </c>
      <c r="D740" s="758" t="s">
        <v>1140</v>
      </c>
    </row>
    <row r="741" spans="1:4" s="759" customFormat="1" ht="11.25" customHeight="1" x14ac:dyDescent="0.2">
      <c r="A741" s="1115"/>
      <c r="B741" s="782">
        <v>320</v>
      </c>
      <c r="C741" s="775">
        <v>320</v>
      </c>
      <c r="D741" s="760" t="s">
        <v>11</v>
      </c>
    </row>
    <row r="742" spans="1:4" s="759" customFormat="1" ht="11.25" customHeight="1" x14ac:dyDescent="0.2">
      <c r="A742" s="1115" t="s">
        <v>2342</v>
      </c>
      <c r="B742" s="779">
        <v>17</v>
      </c>
      <c r="C742" s="778">
        <v>0</v>
      </c>
      <c r="D742" s="761" t="s">
        <v>1165</v>
      </c>
    </row>
    <row r="743" spans="1:4" s="759" customFormat="1" ht="11.25" customHeight="1" x14ac:dyDescent="0.2">
      <c r="A743" s="1115"/>
      <c r="B743" s="779">
        <v>89.71</v>
      </c>
      <c r="C743" s="778">
        <v>89.709800000000001</v>
      </c>
      <c r="D743" s="761" t="s">
        <v>1141</v>
      </c>
    </row>
    <row r="744" spans="1:4" s="759" customFormat="1" ht="11.25" customHeight="1" x14ac:dyDescent="0.2">
      <c r="A744" s="1115"/>
      <c r="B744" s="779">
        <v>106.71</v>
      </c>
      <c r="C744" s="778">
        <v>89.709800000000001</v>
      </c>
      <c r="D744" s="761" t="s">
        <v>11</v>
      </c>
    </row>
    <row r="745" spans="1:4" s="759" customFormat="1" ht="11.25" customHeight="1" x14ac:dyDescent="0.2">
      <c r="A745" s="1115" t="s">
        <v>2343</v>
      </c>
      <c r="B745" s="781">
        <v>396</v>
      </c>
      <c r="C745" s="773">
        <v>396</v>
      </c>
      <c r="D745" s="758" t="s">
        <v>1140</v>
      </c>
    </row>
    <row r="746" spans="1:4" s="759" customFormat="1" ht="11.25" customHeight="1" x14ac:dyDescent="0.2">
      <c r="A746" s="1115"/>
      <c r="B746" s="785">
        <v>466</v>
      </c>
      <c r="C746" s="778">
        <v>340</v>
      </c>
      <c r="D746" s="761" t="s">
        <v>1146</v>
      </c>
    </row>
    <row r="747" spans="1:4" s="759" customFormat="1" ht="11.25" customHeight="1" x14ac:dyDescent="0.2">
      <c r="A747" s="1115"/>
      <c r="B747" s="782">
        <v>862</v>
      </c>
      <c r="C747" s="775">
        <v>736</v>
      </c>
      <c r="D747" s="760" t="s">
        <v>11</v>
      </c>
    </row>
    <row r="748" spans="1:4" s="759" customFormat="1" ht="11.25" customHeight="1" x14ac:dyDescent="0.2">
      <c r="A748" s="1115" t="s">
        <v>2344</v>
      </c>
      <c r="B748" s="779">
        <v>400</v>
      </c>
      <c r="C748" s="778">
        <v>400</v>
      </c>
      <c r="D748" s="761" t="s">
        <v>1140</v>
      </c>
    </row>
    <row r="749" spans="1:4" s="759" customFormat="1" ht="11.25" customHeight="1" x14ac:dyDescent="0.2">
      <c r="A749" s="1115"/>
      <c r="B749" s="779">
        <v>38.94</v>
      </c>
      <c r="C749" s="778">
        <v>38.933</v>
      </c>
      <c r="D749" s="761" t="s">
        <v>1160</v>
      </c>
    </row>
    <row r="750" spans="1:4" s="759" customFormat="1" ht="11.25" customHeight="1" x14ac:dyDescent="0.2">
      <c r="A750" s="1115"/>
      <c r="B750" s="779">
        <v>500</v>
      </c>
      <c r="C750" s="778">
        <v>500</v>
      </c>
      <c r="D750" s="761" t="s">
        <v>3771</v>
      </c>
    </row>
    <row r="751" spans="1:4" s="759" customFormat="1" ht="11.25" customHeight="1" x14ac:dyDescent="0.2">
      <c r="A751" s="1121"/>
      <c r="B751" s="779">
        <v>938.94</v>
      </c>
      <c r="C751" s="778">
        <v>938.93299999999999</v>
      </c>
      <c r="D751" s="761" t="s">
        <v>11</v>
      </c>
    </row>
    <row r="752" spans="1:4" s="759" customFormat="1" ht="11.25" customHeight="1" x14ac:dyDescent="0.2">
      <c r="A752" s="1115" t="s">
        <v>2345</v>
      </c>
      <c r="B752" s="777">
        <v>70</v>
      </c>
      <c r="C752" s="773">
        <v>0</v>
      </c>
      <c r="D752" s="758" t="s">
        <v>1317</v>
      </c>
    </row>
    <row r="753" spans="1:4" s="759" customFormat="1" ht="11.25" customHeight="1" x14ac:dyDescent="0.2">
      <c r="A753" s="1115"/>
      <c r="B753" s="779">
        <v>6.81</v>
      </c>
      <c r="C753" s="778">
        <v>6.80375</v>
      </c>
      <c r="D753" s="761" t="s">
        <v>1140</v>
      </c>
    </row>
    <row r="754" spans="1:4" s="759" customFormat="1" ht="11.25" customHeight="1" x14ac:dyDescent="0.2">
      <c r="A754" s="1115"/>
      <c r="B754" s="780">
        <v>76.81</v>
      </c>
      <c r="C754" s="775">
        <v>6.80375</v>
      </c>
      <c r="D754" s="760" t="s">
        <v>11</v>
      </c>
    </row>
    <row r="755" spans="1:4" s="759" customFormat="1" ht="11.25" customHeight="1" x14ac:dyDescent="0.2">
      <c r="A755" s="1115" t="s">
        <v>2346</v>
      </c>
      <c r="B755" s="781">
        <v>400</v>
      </c>
      <c r="C755" s="773">
        <v>400</v>
      </c>
      <c r="D755" s="758" t="s">
        <v>1140</v>
      </c>
    </row>
    <row r="756" spans="1:4" s="759" customFormat="1" ht="11.25" customHeight="1" x14ac:dyDescent="0.2">
      <c r="A756" s="1115"/>
      <c r="B756" s="785">
        <v>443.2</v>
      </c>
      <c r="C756" s="778">
        <v>443.2</v>
      </c>
      <c r="D756" s="761" t="s">
        <v>1141</v>
      </c>
    </row>
    <row r="757" spans="1:4" s="759" customFormat="1" ht="11.25" customHeight="1" x14ac:dyDescent="0.2">
      <c r="A757" s="1115"/>
      <c r="B757" s="785">
        <v>600</v>
      </c>
      <c r="C757" s="778">
        <v>600</v>
      </c>
      <c r="D757" s="761" t="s">
        <v>1110</v>
      </c>
    </row>
    <row r="758" spans="1:4" s="759" customFormat="1" ht="11.25" customHeight="1" x14ac:dyDescent="0.2">
      <c r="A758" s="1115"/>
      <c r="B758" s="782">
        <v>1443.2</v>
      </c>
      <c r="C758" s="775">
        <v>1443.2</v>
      </c>
      <c r="D758" s="760" t="s">
        <v>11</v>
      </c>
    </row>
    <row r="759" spans="1:4" s="759" customFormat="1" ht="11.25" customHeight="1" x14ac:dyDescent="0.2">
      <c r="A759" s="1115" t="s">
        <v>4358</v>
      </c>
      <c r="B759" s="779">
        <v>162.80000000000001</v>
      </c>
      <c r="C759" s="778">
        <v>162.80000000000001</v>
      </c>
      <c r="D759" s="761" t="s">
        <v>1141</v>
      </c>
    </row>
    <row r="760" spans="1:4" s="759" customFormat="1" ht="11.25" customHeight="1" x14ac:dyDescent="0.2">
      <c r="A760" s="1115"/>
      <c r="B760" s="779">
        <v>225</v>
      </c>
      <c r="C760" s="778">
        <v>0</v>
      </c>
      <c r="D760" s="761" t="s">
        <v>468</v>
      </c>
    </row>
    <row r="761" spans="1:4" s="759" customFormat="1" ht="11.25" customHeight="1" x14ac:dyDescent="0.2">
      <c r="A761" s="1115"/>
      <c r="B761" s="779">
        <v>387.8</v>
      </c>
      <c r="C761" s="778">
        <v>162.80000000000001</v>
      </c>
      <c r="D761" s="761" t="s">
        <v>11</v>
      </c>
    </row>
    <row r="762" spans="1:4" s="759" customFormat="1" ht="11.25" customHeight="1" x14ac:dyDescent="0.2">
      <c r="A762" s="1115" t="s">
        <v>2347</v>
      </c>
      <c r="B762" s="781">
        <v>149.1</v>
      </c>
      <c r="C762" s="773">
        <v>74.55</v>
      </c>
      <c r="D762" s="758" t="s">
        <v>4636</v>
      </c>
    </row>
    <row r="763" spans="1:4" s="759" customFormat="1" ht="11.25" customHeight="1" x14ac:dyDescent="0.2">
      <c r="A763" s="1115"/>
      <c r="B763" s="785">
        <v>1004.5</v>
      </c>
      <c r="C763" s="778">
        <v>0</v>
      </c>
      <c r="D763" s="761" t="s">
        <v>1144</v>
      </c>
    </row>
    <row r="764" spans="1:4" s="759" customFormat="1" ht="11.25" customHeight="1" x14ac:dyDescent="0.2">
      <c r="A764" s="1115"/>
      <c r="B764" s="782">
        <v>1153.5999999999999</v>
      </c>
      <c r="C764" s="775">
        <v>74.55</v>
      </c>
      <c r="D764" s="760" t="s">
        <v>11</v>
      </c>
    </row>
    <row r="765" spans="1:4" s="759" customFormat="1" ht="11.25" customHeight="1" x14ac:dyDescent="0.2">
      <c r="A765" s="1115" t="s">
        <v>548</v>
      </c>
      <c r="B765" s="779">
        <v>70</v>
      </c>
      <c r="C765" s="778">
        <v>18.2</v>
      </c>
      <c r="D765" s="761" t="s">
        <v>1317</v>
      </c>
    </row>
    <row r="766" spans="1:4" s="759" customFormat="1" ht="11.25" customHeight="1" x14ac:dyDescent="0.2">
      <c r="A766" s="1115"/>
      <c r="B766" s="779">
        <v>70</v>
      </c>
      <c r="C766" s="778">
        <v>18.2</v>
      </c>
      <c r="D766" s="761" t="s">
        <v>11</v>
      </c>
    </row>
    <row r="767" spans="1:4" s="759" customFormat="1" ht="11.25" customHeight="1" x14ac:dyDescent="0.2">
      <c r="A767" s="1115" t="s">
        <v>2348</v>
      </c>
      <c r="B767" s="781">
        <v>80</v>
      </c>
      <c r="C767" s="773">
        <v>80</v>
      </c>
      <c r="D767" s="758" t="s">
        <v>1140</v>
      </c>
    </row>
    <row r="768" spans="1:4" s="759" customFormat="1" ht="11.25" customHeight="1" x14ac:dyDescent="0.2">
      <c r="A768" s="1115"/>
      <c r="B768" s="782">
        <v>80</v>
      </c>
      <c r="C768" s="775">
        <v>80</v>
      </c>
      <c r="D768" s="760" t="s">
        <v>11</v>
      </c>
    </row>
    <row r="769" spans="1:4" s="759" customFormat="1" ht="11.25" customHeight="1" x14ac:dyDescent="0.2">
      <c r="A769" s="1115" t="s">
        <v>2349</v>
      </c>
      <c r="B769" s="779">
        <v>5000</v>
      </c>
      <c r="C769" s="778">
        <v>4111.0259100000003</v>
      </c>
      <c r="D769" s="761" t="s">
        <v>1316</v>
      </c>
    </row>
    <row r="770" spans="1:4" s="759" customFormat="1" ht="11.25" customHeight="1" x14ac:dyDescent="0.2">
      <c r="A770" s="1115"/>
      <c r="B770" s="779">
        <v>80</v>
      </c>
      <c r="C770" s="778">
        <v>80</v>
      </c>
      <c r="D770" s="761" t="s">
        <v>1140</v>
      </c>
    </row>
    <row r="771" spans="1:4" s="759" customFormat="1" ht="11.25" customHeight="1" x14ac:dyDescent="0.2">
      <c r="A771" s="1115"/>
      <c r="B771" s="779">
        <v>5080</v>
      </c>
      <c r="C771" s="778">
        <v>4191.0259100000003</v>
      </c>
      <c r="D771" s="761" t="s">
        <v>11</v>
      </c>
    </row>
    <row r="772" spans="1:4" s="759" customFormat="1" ht="11.25" customHeight="1" x14ac:dyDescent="0.2">
      <c r="A772" s="1115" t="s">
        <v>2350</v>
      </c>
      <c r="B772" s="781">
        <v>44.28</v>
      </c>
      <c r="C772" s="773">
        <v>44.28</v>
      </c>
      <c r="D772" s="758" t="s">
        <v>1141</v>
      </c>
    </row>
    <row r="773" spans="1:4" s="759" customFormat="1" ht="11.25" customHeight="1" x14ac:dyDescent="0.2">
      <c r="A773" s="1115"/>
      <c r="B773" s="785">
        <v>500</v>
      </c>
      <c r="C773" s="778">
        <v>500</v>
      </c>
      <c r="D773" s="761" t="s">
        <v>3771</v>
      </c>
    </row>
    <row r="774" spans="1:4" s="759" customFormat="1" ht="11.25" customHeight="1" x14ac:dyDescent="0.2">
      <c r="A774" s="1115"/>
      <c r="B774" s="782">
        <v>544.28</v>
      </c>
      <c r="C774" s="775">
        <v>544.28</v>
      </c>
      <c r="D774" s="760" t="s">
        <v>11</v>
      </c>
    </row>
    <row r="775" spans="1:4" s="759" customFormat="1" ht="11.25" customHeight="1" x14ac:dyDescent="0.2">
      <c r="A775" s="1115" t="s">
        <v>4658</v>
      </c>
      <c r="B775" s="890">
        <v>320</v>
      </c>
      <c r="C775" s="773">
        <v>320</v>
      </c>
      <c r="D775" s="770" t="s">
        <v>1140</v>
      </c>
    </row>
    <row r="776" spans="1:4" s="759" customFormat="1" ht="11.25" customHeight="1" x14ac:dyDescent="0.2">
      <c r="A776" s="1115"/>
      <c r="B776" s="780">
        <v>320</v>
      </c>
      <c r="C776" s="775">
        <v>320</v>
      </c>
      <c r="D776" s="769" t="s">
        <v>11</v>
      </c>
    </row>
    <row r="777" spans="1:4" s="759" customFormat="1" ht="11.25" customHeight="1" x14ac:dyDescent="0.2">
      <c r="A777" s="1115" t="s">
        <v>2351</v>
      </c>
      <c r="B777" s="781">
        <v>185.7</v>
      </c>
      <c r="C777" s="773">
        <v>139</v>
      </c>
      <c r="D777" s="758" t="s">
        <v>1317</v>
      </c>
    </row>
    <row r="778" spans="1:4" s="759" customFormat="1" ht="11.25" customHeight="1" x14ac:dyDescent="0.2">
      <c r="A778" s="1115"/>
      <c r="B778" s="785">
        <v>384.65</v>
      </c>
      <c r="C778" s="778">
        <v>384.64800000000002</v>
      </c>
      <c r="D778" s="761" t="s">
        <v>1140</v>
      </c>
    </row>
    <row r="779" spans="1:4" s="759" customFormat="1" ht="11.25" customHeight="1" x14ac:dyDescent="0.2">
      <c r="A779" s="1115"/>
      <c r="B779" s="782">
        <v>570.34999999999991</v>
      </c>
      <c r="C779" s="775">
        <v>523.64800000000002</v>
      </c>
      <c r="D779" s="760" t="s">
        <v>11</v>
      </c>
    </row>
    <row r="780" spans="1:4" s="759" customFormat="1" ht="11.25" customHeight="1" x14ac:dyDescent="0.2">
      <c r="A780" s="1115" t="s">
        <v>4659</v>
      </c>
      <c r="B780" s="779">
        <v>200</v>
      </c>
      <c r="C780" s="778">
        <v>200</v>
      </c>
      <c r="D780" s="761" t="s">
        <v>1140</v>
      </c>
    </row>
    <row r="781" spans="1:4" s="759" customFormat="1" ht="11.25" customHeight="1" x14ac:dyDescent="0.2">
      <c r="A781" s="1115"/>
      <c r="B781" s="779">
        <v>200</v>
      </c>
      <c r="C781" s="778">
        <v>200</v>
      </c>
      <c r="D781" s="761" t="s">
        <v>11</v>
      </c>
    </row>
    <row r="782" spans="1:4" s="759" customFormat="1" ht="11.25" customHeight="1" x14ac:dyDescent="0.2">
      <c r="A782" s="1115" t="s">
        <v>4660</v>
      </c>
      <c r="B782" s="781">
        <v>320</v>
      </c>
      <c r="C782" s="773">
        <v>320</v>
      </c>
      <c r="D782" s="758" t="s">
        <v>1140</v>
      </c>
    </row>
    <row r="783" spans="1:4" s="759" customFormat="1" ht="11.25" customHeight="1" x14ac:dyDescent="0.2">
      <c r="A783" s="1115"/>
      <c r="B783" s="782">
        <v>320</v>
      </c>
      <c r="C783" s="775">
        <v>320</v>
      </c>
      <c r="D783" s="760" t="s">
        <v>11</v>
      </c>
    </row>
    <row r="784" spans="1:4" s="759" customFormat="1" ht="11.25" customHeight="1" x14ac:dyDescent="0.2">
      <c r="A784" s="1115" t="s">
        <v>2352</v>
      </c>
      <c r="B784" s="779">
        <v>78</v>
      </c>
      <c r="C784" s="778">
        <v>78</v>
      </c>
      <c r="D784" s="761" t="s">
        <v>1140</v>
      </c>
    </row>
    <row r="785" spans="1:4" s="759" customFormat="1" ht="11.25" customHeight="1" x14ac:dyDescent="0.2">
      <c r="A785" s="1115"/>
      <c r="B785" s="779">
        <v>78</v>
      </c>
      <c r="C785" s="778">
        <v>78</v>
      </c>
      <c r="D785" s="761" t="s">
        <v>11</v>
      </c>
    </row>
    <row r="786" spans="1:4" s="759" customFormat="1" ht="11.25" customHeight="1" x14ac:dyDescent="0.2">
      <c r="A786" s="1115" t="s">
        <v>2353</v>
      </c>
      <c r="B786" s="781">
        <v>48</v>
      </c>
      <c r="C786" s="773">
        <v>48</v>
      </c>
      <c r="D786" s="758" t="s">
        <v>1140</v>
      </c>
    </row>
    <row r="787" spans="1:4" s="759" customFormat="1" ht="11.25" customHeight="1" x14ac:dyDescent="0.2">
      <c r="A787" s="1115"/>
      <c r="B787" s="785">
        <v>225</v>
      </c>
      <c r="C787" s="778">
        <v>0</v>
      </c>
      <c r="D787" s="761" t="s">
        <v>468</v>
      </c>
    </row>
    <row r="788" spans="1:4" s="759" customFormat="1" ht="11.25" customHeight="1" x14ac:dyDescent="0.2">
      <c r="A788" s="1115"/>
      <c r="B788" s="782">
        <v>273</v>
      </c>
      <c r="C788" s="775">
        <v>48</v>
      </c>
      <c r="D788" s="760" t="s">
        <v>11</v>
      </c>
    </row>
    <row r="789" spans="1:4" s="759" customFormat="1" ht="11.25" customHeight="1" x14ac:dyDescent="0.2">
      <c r="A789" s="1115" t="s">
        <v>4661</v>
      </c>
      <c r="B789" s="779">
        <v>680</v>
      </c>
      <c r="C789" s="778">
        <v>0</v>
      </c>
      <c r="D789" s="761" t="s">
        <v>1165</v>
      </c>
    </row>
    <row r="790" spans="1:4" s="759" customFormat="1" ht="11.25" customHeight="1" x14ac:dyDescent="0.2">
      <c r="A790" s="1115"/>
      <c r="B790" s="779">
        <v>400</v>
      </c>
      <c r="C790" s="778">
        <v>200</v>
      </c>
      <c r="D790" s="761" t="s">
        <v>1319</v>
      </c>
    </row>
    <row r="791" spans="1:4" s="759" customFormat="1" ht="11.25" customHeight="1" x14ac:dyDescent="0.2">
      <c r="A791" s="1115"/>
      <c r="B791" s="779">
        <v>149.1</v>
      </c>
      <c r="C791" s="778">
        <v>74.55</v>
      </c>
      <c r="D791" s="761" t="s">
        <v>4636</v>
      </c>
    </row>
    <row r="792" spans="1:4" s="759" customFormat="1" ht="11.25" customHeight="1" x14ac:dyDescent="0.2">
      <c r="A792" s="1115"/>
      <c r="B792" s="779">
        <v>1229.0999999999999</v>
      </c>
      <c r="C792" s="778">
        <v>274.55</v>
      </c>
      <c r="D792" s="761" t="s">
        <v>11</v>
      </c>
    </row>
    <row r="793" spans="1:4" s="759" customFormat="1" ht="11.25" customHeight="1" x14ac:dyDescent="0.2">
      <c r="A793" s="1115" t="s">
        <v>4359</v>
      </c>
      <c r="B793" s="781">
        <v>225</v>
      </c>
      <c r="C793" s="773">
        <v>0</v>
      </c>
      <c r="D793" s="758" t="s">
        <v>468</v>
      </c>
    </row>
    <row r="794" spans="1:4" s="759" customFormat="1" ht="11.25" customHeight="1" x14ac:dyDescent="0.2">
      <c r="A794" s="1115"/>
      <c r="B794" s="782">
        <v>225</v>
      </c>
      <c r="C794" s="775">
        <v>0</v>
      </c>
      <c r="D794" s="760" t="s">
        <v>11</v>
      </c>
    </row>
    <row r="795" spans="1:4" s="759" customFormat="1" ht="11.25" customHeight="1" x14ac:dyDescent="0.2">
      <c r="A795" s="1115" t="s">
        <v>4360</v>
      </c>
      <c r="B795" s="779">
        <v>1250</v>
      </c>
      <c r="C795" s="778">
        <v>1250</v>
      </c>
      <c r="D795" s="761" t="s">
        <v>468</v>
      </c>
    </row>
    <row r="796" spans="1:4" s="759" customFormat="1" ht="11.25" customHeight="1" x14ac:dyDescent="0.2">
      <c r="A796" s="1115"/>
      <c r="B796" s="779">
        <v>1250</v>
      </c>
      <c r="C796" s="778">
        <v>1250</v>
      </c>
      <c r="D796" s="761" t="s">
        <v>11</v>
      </c>
    </row>
    <row r="797" spans="1:4" s="759" customFormat="1" ht="11.25" customHeight="1" x14ac:dyDescent="0.2">
      <c r="A797" s="1115" t="s">
        <v>513</v>
      </c>
      <c r="B797" s="781">
        <v>130</v>
      </c>
      <c r="C797" s="773">
        <v>123.8</v>
      </c>
      <c r="D797" s="758" t="s">
        <v>1317</v>
      </c>
    </row>
    <row r="798" spans="1:4" s="759" customFormat="1" ht="11.25" customHeight="1" x14ac:dyDescent="0.2">
      <c r="A798" s="1115"/>
      <c r="B798" s="782">
        <v>130</v>
      </c>
      <c r="C798" s="775">
        <v>123.8</v>
      </c>
      <c r="D798" s="760" t="s">
        <v>11</v>
      </c>
    </row>
    <row r="799" spans="1:4" s="759" customFormat="1" ht="11.25" customHeight="1" x14ac:dyDescent="0.2">
      <c r="A799" s="1115" t="s">
        <v>2354</v>
      </c>
      <c r="B799" s="779">
        <v>4421.62</v>
      </c>
      <c r="C799" s="778">
        <v>3829.7877999999996</v>
      </c>
      <c r="D799" s="761" t="s">
        <v>1316</v>
      </c>
    </row>
    <row r="800" spans="1:4" s="759" customFormat="1" ht="11.25" customHeight="1" x14ac:dyDescent="0.2">
      <c r="A800" s="1115"/>
      <c r="B800" s="779">
        <v>16.8</v>
      </c>
      <c r="C800" s="778">
        <v>16.8</v>
      </c>
      <c r="D800" s="761" t="s">
        <v>1165</v>
      </c>
    </row>
    <row r="801" spans="1:4" s="759" customFormat="1" ht="11.25" customHeight="1" x14ac:dyDescent="0.2">
      <c r="A801" s="1115"/>
      <c r="B801" s="779">
        <v>133.6</v>
      </c>
      <c r="C801" s="778">
        <v>133.6</v>
      </c>
      <c r="D801" s="761" t="s">
        <v>1140</v>
      </c>
    </row>
    <row r="802" spans="1:4" s="759" customFormat="1" ht="11.25" customHeight="1" x14ac:dyDescent="0.2">
      <c r="A802" s="1115"/>
      <c r="B802" s="779">
        <v>84</v>
      </c>
      <c r="C802" s="778">
        <v>0</v>
      </c>
      <c r="D802" s="761" t="s">
        <v>1141</v>
      </c>
    </row>
    <row r="803" spans="1:4" s="759" customFormat="1" ht="11.25" customHeight="1" x14ac:dyDescent="0.2">
      <c r="A803" s="1115"/>
      <c r="B803" s="779">
        <v>30</v>
      </c>
      <c r="C803" s="778">
        <v>30</v>
      </c>
      <c r="D803" s="761" t="s">
        <v>1173</v>
      </c>
    </row>
    <row r="804" spans="1:4" s="759" customFormat="1" ht="11.25" customHeight="1" x14ac:dyDescent="0.2">
      <c r="A804" s="1115"/>
      <c r="B804" s="779">
        <v>4686.0200000000004</v>
      </c>
      <c r="C804" s="778">
        <v>4010.1877999999997</v>
      </c>
      <c r="D804" s="761" t="s">
        <v>11</v>
      </c>
    </row>
    <row r="805" spans="1:4" s="759" customFormat="1" ht="11.25" customHeight="1" x14ac:dyDescent="0.2">
      <c r="A805" s="1115" t="s">
        <v>2355</v>
      </c>
      <c r="B805" s="781">
        <v>123.4</v>
      </c>
      <c r="C805" s="773">
        <v>0</v>
      </c>
      <c r="D805" s="758" t="s">
        <v>4636</v>
      </c>
    </row>
    <row r="806" spans="1:4" s="759" customFormat="1" ht="11.25" customHeight="1" x14ac:dyDescent="0.2">
      <c r="A806" s="1115"/>
      <c r="B806" s="785">
        <v>50</v>
      </c>
      <c r="C806" s="778">
        <v>35.292999999999999</v>
      </c>
      <c r="D806" s="761" t="s">
        <v>1173</v>
      </c>
    </row>
    <row r="807" spans="1:4" s="759" customFormat="1" ht="11.25" customHeight="1" x14ac:dyDescent="0.2">
      <c r="A807" s="1115"/>
      <c r="B807" s="782">
        <v>173.4</v>
      </c>
      <c r="C807" s="775">
        <v>35.292999999999999</v>
      </c>
      <c r="D807" s="760" t="s">
        <v>11</v>
      </c>
    </row>
    <row r="808" spans="1:4" s="759" customFormat="1" ht="11.25" customHeight="1" x14ac:dyDescent="0.2">
      <c r="A808" s="1115" t="s">
        <v>2356</v>
      </c>
      <c r="B808" s="779">
        <v>80</v>
      </c>
      <c r="C808" s="778">
        <v>80</v>
      </c>
      <c r="D808" s="761" t="s">
        <v>1140</v>
      </c>
    </row>
    <row r="809" spans="1:4" s="759" customFormat="1" ht="11.25" customHeight="1" x14ac:dyDescent="0.2">
      <c r="A809" s="1115"/>
      <c r="B809" s="779">
        <v>80</v>
      </c>
      <c r="C809" s="778">
        <v>80</v>
      </c>
      <c r="D809" s="761" t="s">
        <v>11</v>
      </c>
    </row>
    <row r="810" spans="1:4" s="759" customFormat="1" ht="11.25" customHeight="1" x14ac:dyDescent="0.2">
      <c r="A810" s="1115" t="s">
        <v>4662</v>
      </c>
      <c r="B810" s="781">
        <v>2200</v>
      </c>
      <c r="C810" s="773">
        <v>2168.4767999999999</v>
      </c>
      <c r="D810" s="758" t="s">
        <v>1316</v>
      </c>
    </row>
    <row r="811" spans="1:4" s="759" customFormat="1" ht="11.25" customHeight="1" x14ac:dyDescent="0.2">
      <c r="A811" s="1115"/>
      <c r="B811" s="782">
        <v>2200</v>
      </c>
      <c r="C811" s="775">
        <v>2168.4767999999999</v>
      </c>
      <c r="D811" s="760" t="s">
        <v>11</v>
      </c>
    </row>
    <row r="812" spans="1:4" s="759" customFormat="1" ht="11.25" customHeight="1" x14ac:dyDescent="0.2">
      <c r="A812" s="1115" t="s">
        <v>2357</v>
      </c>
      <c r="B812" s="779">
        <v>400</v>
      </c>
      <c r="C812" s="778">
        <v>400</v>
      </c>
      <c r="D812" s="761" t="s">
        <v>1140</v>
      </c>
    </row>
    <row r="813" spans="1:4" s="759" customFormat="1" ht="11.25" customHeight="1" x14ac:dyDescent="0.2">
      <c r="A813" s="1115"/>
      <c r="B813" s="779">
        <v>85</v>
      </c>
      <c r="C813" s="778">
        <v>23.292999999999999</v>
      </c>
      <c r="D813" s="761" t="s">
        <v>1173</v>
      </c>
    </row>
    <row r="814" spans="1:4" s="759" customFormat="1" ht="11.25" customHeight="1" x14ac:dyDescent="0.2">
      <c r="A814" s="1115"/>
      <c r="B814" s="779">
        <v>485</v>
      </c>
      <c r="C814" s="778">
        <v>423.29300000000001</v>
      </c>
      <c r="D814" s="761" t="s">
        <v>11</v>
      </c>
    </row>
    <row r="815" spans="1:4" s="759" customFormat="1" ht="11.25" customHeight="1" x14ac:dyDescent="0.2">
      <c r="A815" s="1115" t="s">
        <v>4663</v>
      </c>
      <c r="B815" s="781">
        <v>80</v>
      </c>
      <c r="C815" s="773">
        <v>80</v>
      </c>
      <c r="D815" s="758" t="s">
        <v>1209</v>
      </c>
    </row>
    <row r="816" spans="1:4" s="759" customFormat="1" ht="11.25" customHeight="1" x14ac:dyDescent="0.2">
      <c r="A816" s="1115"/>
      <c r="B816" s="782">
        <v>80</v>
      </c>
      <c r="C816" s="775">
        <v>80</v>
      </c>
      <c r="D816" s="760" t="s">
        <v>11</v>
      </c>
    </row>
    <row r="817" spans="1:4" s="759" customFormat="1" ht="11.25" customHeight="1" x14ac:dyDescent="0.2">
      <c r="A817" s="1115" t="s">
        <v>2358</v>
      </c>
      <c r="B817" s="779">
        <v>102.11</v>
      </c>
      <c r="C817" s="778">
        <v>102.09087000000001</v>
      </c>
      <c r="D817" s="761" t="s">
        <v>4118</v>
      </c>
    </row>
    <row r="818" spans="1:4" s="759" customFormat="1" ht="11.25" customHeight="1" x14ac:dyDescent="0.2">
      <c r="A818" s="1115"/>
      <c r="B818" s="779">
        <v>102.11</v>
      </c>
      <c r="C818" s="778">
        <v>102.09087000000001</v>
      </c>
      <c r="D818" s="761" t="s">
        <v>11</v>
      </c>
    </row>
    <row r="819" spans="1:4" s="759" customFormat="1" ht="11.25" customHeight="1" x14ac:dyDescent="0.2">
      <c r="A819" s="1115" t="s">
        <v>2359</v>
      </c>
      <c r="B819" s="781">
        <v>32</v>
      </c>
      <c r="C819" s="773">
        <v>32</v>
      </c>
      <c r="D819" s="758" t="s">
        <v>1322</v>
      </c>
    </row>
    <row r="820" spans="1:4" s="759" customFormat="1" ht="11.25" customHeight="1" x14ac:dyDescent="0.2">
      <c r="A820" s="1115"/>
      <c r="B820" s="785">
        <v>3695</v>
      </c>
      <c r="C820" s="778">
        <v>3695</v>
      </c>
      <c r="D820" s="761" t="s">
        <v>1178</v>
      </c>
    </row>
    <row r="821" spans="1:4" s="759" customFormat="1" ht="11.25" customHeight="1" x14ac:dyDescent="0.2">
      <c r="A821" s="1115"/>
      <c r="B821" s="785">
        <v>287.60000000000002</v>
      </c>
      <c r="C821" s="778">
        <v>137.96308999999999</v>
      </c>
      <c r="D821" s="761" t="s">
        <v>1173</v>
      </c>
    </row>
    <row r="822" spans="1:4" s="759" customFormat="1" ht="11.25" customHeight="1" x14ac:dyDescent="0.2">
      <c r="A822" s="1115"/>
      <c r="B822" s="785">
        <v>3001.67</v>
      </c>
      <c r="C822" s="778">
        <v>3001.52664</v>
      </c>
      <c r="D822" s="761" t="s">
        <v>4118</v>
      </c>
    </row>
    <row r="823" spans="1:4" s="759" customFormat="1" ht="11.25" customHeight="1" x14ac:dyDescent="0.2">
      <c r="A823" s="1115"/>
      <c r="B823" s="782">
        <v>7016.27</v>
      </c>
      <c r="C823" s="775">
        <v>6866.4897300000002</v>
      </c>
      <c r="D823" s="760" t="s">
        <v>11</v>
      </c>
    </row>
    <row r="824" spans="1:4" s="759" customFormat="1" ht="11.25" customHeight="1" x14ac:dyDescent="0.2">
      <c r="A824" s="1115" t="s">
        <v>2360</v>
      </c>
      <c r="B824" s="779">
        <v>231.76000000000002</v>
      </c>
      <c r="C824" s="778">
        <v>38.625299999999996</v>
      </c>
      <c r="D824" s="761" t="s">
        <v>4118</v>
      </c>
    </row>
    <row r="825" spans="1:4" s="759" customFormat="1" ht="11.25" customHeight="1" x14ac:dyDescent="0.2">
      <c r="A825" s="1115"/>
      <c r="B825" s="779">
        <v>231.76000000000002</v>
      </c>
      <c r="C825" s="778">
        <v>38.625299999999996</v>
      </c>
      <c r="D825" s="761" t="s">
        <v>11</v>
      </c>
    </row>
    <row r="826" spans="1:4" s="759" customFormat="1" ht="11.25" customHeight="1" x14ac:dyDescent="0.2">
      <c r="A826" s="1115" t="s">
        <v>2361</v>
      </c>
      <c r="B826" s="781">
        <v>221.6</v>
      </c>
      <c r="C826" s="773">
        <v>107.6</v>
      </c>
      <c r="D826" s="758" t="s">
        <v>1320</v>
      </c>
    </row>
    <row r="827" spans="1:4" s="759" customFormat="1" ht="11.25" customHeight="1" x14ac:dyDescent="0.2">
      <c r="A827" s="1115"/>
      <c r="B827" s="785">
        <v>700</v>
      </c>
      <c r="C827" s="778">
        <v>0</v>
      </c>
      <c r="D827" s="761" t="s">
        <v>1321</v>
      </c>
    </row>
    <row r="828" spans="1:4" s="759" customFormat="1" ht="11.25" customHeight="1" x14ac:dyDescent="0.2">
      <c r="A828" s="1115"/>
      <c r="B828" s="785">
        <v>131.74</v>
      </c>
      <c r="C828" s="778">
        <v>131.733</v>
      </c>
      <c r="D828" s="761" t="s">
        <v>4118</v>
      </c>
    </row>
    <row r="829" spans="1:4" s="759" customFormat="1" ht="11.25" customHeight="1" x14ac:dyDescent="0.2">
      <c r="A829" s="1115"/>
      <c r="B829" s="782">
        <v>1053.3400000000001</v>
      </c>
      <c r="C829" s="775">
        <v>239.333</v>
      </c>
      <c r="D829" s="760" t="s">
        <v>11</v>
      </c>
    </row>
    <row r="830" spans="1:4" s="759" customFormat="1" ht="11.25" customHeight="1" x14ac:dyDescent="0.2">
      <c r="A830" s="1115" t="s">
        <v>2362</v>
      </c>
      <c r="B830" s="779">
        <v>700</v>
      </c>
      <c r="C830" s="778">
        <v>0</v>
      </c>
      <c r="D830" s="761" t="s">
        <v>1320</v>
      </c>
    </row>
    <row r="831" spans="1:4" s="759" customFormat="1" ht="11.25" customHeight="1" x14ac:dyDescent="0.2">
      <c r="A831" s="1115"/>
      <c r="B831" s="779">
        <v>700</v>
      </c>
      <c r="C831" s="778">
        <v>0</v>
      </c>
      <c r="D831" s="761" t="s">
        <v>11</v>
      </c>
    </row>
    <row r="832" spans="1:4" s="759" customFormat="1" ht="11.25" customHeight="1" x14ac:dyDescent="0.2">
      <c r="A832" s="1115" t="s">
        <v>2363</v>
      </c>
      <c r="B832" s="781">
        <v>285.60000000000002</v>
      </c>
      <c r="C832" s="773">
        <v>285.60000000000002</v>
      </c>
      <c r="D832" s="758" t="s">
        <v>1320</v>
      </c>
    </row>
    <row r="833" spans="1:4" s="759" customFormat="1" ht="11.25" customHeight="1" x14ac:dyDescent="0.2">
      <c r="A833" s="1115"/>
      <c r="B833" s="782">
        <v>285.60000000000002</v>
      </c>
      <c r="C833" s="775">
        <v>285.60000000000002</v>
      </c>
      <c r="D833" s="760" t="s">
        <v>11</v>
      </c>
    </row>
    <row r="834" spans="1:4" s="759" customFormat="1" ht="11.25" customHeight="1" x14ac:dyDescent="0.2">
      <c r="A834" s="1115" t="s">
        <v>2364</v>
      </c>
      <c r="B834" s="779">
        <v>140</v>
      </c>
      <c r="C834" s="778">
        <v>104.49243</v>
      </c>
      <c r="D834" s="761" t="s">
        <v>1147</v>
      </c>
    </row>
    <row r="835" spans="1:4" s="759" customFormat="1" ht="11.25" customHeight="1" x14ac:dyDescent="0.2">
      <c r="A835" s="1115"/>
      <c r="B835" s="779">
        <v>200</v>
      </c>
      <c r="C835" s="778">
        <v>200</v>
      </c>
      <c r="D835" s="761" t="s">
        <v>4664</v>
      </c>
    </row>
    <row r="836" spans="1:4" s="759" customFormat="1" ht="11.25" customHeight="1" x14ac:dyDescent="0.2">
      <c r="A836" s="1115"/>
      <c r="B836" s="779">
        <v>537.79999999999995</v>
      </c>
      <c r="C836" s="778">
        <v>537.74721</v>
      </c>
      <c r="D836" s="761" t="s">
        <v>4118</v>
      </c>
    </row>
    <row r="837" spans="1:4" s="759" customFormat="1" ht="11.25" customHeight="1" x14ac:dyDescent="0.2">
      <c r="A837" s="1115"/>
      <c r="B837" s="779">
        <v>877.8</v>
      </c>
      <c r="C837" s="778">
        <v>842.23964000000001</v>
      </c>
      <c r="D837" s="761" t="s">
        <v>11</v>
      </c>
    </row>
    <row r="838" spans="1:4" s="759" customFormat="1" ht="11.25" customHeight="1" x14ac:dyDescent="0.2">
      <c r="A838" s="1115" t="s">
        <v>2365</v>
      </c>
      <c r="B838" s="781">
        <v>392</v>
      </c>
      <c r="C838" s="773">
        <v>324.8</v>
      </c>
      <c r="D838" s="758" t="s">
        <v>1320</v>
      </c>
    </row>
    <row r="839" spans="1:4" s="759" customFormat="1" ht="11.25" customHeight="1" x14ac:dyDescent="0.2">
      <c r="A839" s="1115"/>
      <c r="B839" s="782">
        <v>392</v>
      </c>
      <c r="C839" s="775">
        <v>324.8</v>
      </c>
      <c r="D839" s="760" t="s">
        <v>11</v>
      </c>
    </row>
    <row r="840" spans="1:4" s="759" customFormat="1" ht="11.25" customHeight="1" x14ac:dyDescent="0.2">
      <c r="A840" s="1115" t="s">
        <v>2366</v>
      </c>
      <c r="B840" s="779">
        <v>700</v>
      </c>
      <c r="C840" s="778">
        <v>700</v>
      </c>
      <c r="D840" s="761" t="s">
        <v>1321</v>
      </c>
    </row>
    <row r="841" spans="1:4" s="759" customFormat="1" ht="11.25" customHeight="1" x14ac:dyDescent="0.2">
      <c r="A841" s="1115"/>
      <c r="B841" s="779">
        <v>6425</v>
      </c>
      <c r="C841" s="778">
        <v>6425</v>
      </c>
      <c r="D841" s="761" t="s">
        <v>1178</v>
      </c>
    </row>
    <row r="842" spans="1:4" s="759" customFormat="1" ht="11.25" customHeight="1" x14ac:dyDescent="0.2">
      <c r="A842" s="1115"/>
      <c r="B842" s="779">
        <v>201.1</v>
      </c>
      <c r="C842" s="778">
        <v>193.87200000000001</v>
      </c>
      <c r="D842" s="761" t="s">
        <v>1175</v>
      </c>
    </row>
    <row r="843" spans="1:4" s="759" customFormat="1" ht="11.25" customHeight="1" x14ac:dyDescent="0.2">
      <c r="A843" s="1115"/>
      <c r="B843" s="779">
        <v>6283.6</v>
      </c>
      <c r="C843" s="778">
        <v>6283.6</v>
      </c>
      <c r="D843" s="761" t="s">
        <v>940</v>
      </c>
    </row>
    <row r="844" spans="1:4" s="759" customFormat="1" ht="11.25" customHeight="1" x14ac:dyDescent="0.2">
      <c r="A844" s="1115"/>
      <c r="B844" s="779">
        <v>1094.96</v>
      </c>
      <c r="C844" s="778">
        <v>942.48504000000003</v>
      </c>
      <c r="D844" s="761" t="s">
        <v>4118</v>
      </c>
    </row>
    <row r="845" spans="1:4" s="759" customFormat="1" ht="11.25" customHeight="1" x14ac:dyDescent="0.2">
      <c r="A845" s="1115"/>
      <c r="B845" s="779">
        <v>14704.66</v>
      </c>
      <c r="C845" s="778">
        <v>14544.957040000001</v>
      </c>
      <c r="D845" s="761" t="s">
        <v>11</v>
      </c>
    </row>
    <row r="846" spans="1:4" s="759" customFormat="1" ht="11.25" customHeight="1" x14ac:dyDescent="0.2">
      <c r="A846" s="1115" t="s">
        <v>4665</v>
      </c>
      <c r="B846" s="781">
        <v>229</v>
      </c>
      <c r="C846" s="773">
        <v>228.99520000000001</v>
      </c>
      <c r="D846" s="758" t="s">
        <v>1320</v>
      </c>
    </row>
    <row r="847" spans="1:4" s="759" customFormat="1" ht="11.25" customHeight="1" x14ac:dyDescent="0.2">
      <c r="A847" s="1115"/>
      <c r="B847" s="785">
        <v>126.03</v>
      </c>
      <c r="C847" s="778">
        <v>126.01638</v>
      </c>
      <c r="D847" s="761" t="s">
        <v>4118</v>
      </c>
    </row>
    <row r="848" spans="1:4" s="759" customFormat="1" ht="11.25" customHeight="1" x14ac:dyDescent="0.2">
      <c r="A848" s="1115"/>
      <c r="B848" s="782">
        <v>355.03</v>
      </c>
      <c r="C848" s="775">
        <v>355.01157999999998</v>
      </c>
      <c r="D848" s="760" t="s">
        <v>11</v>
      </c>
    </row>
    <row r="849" spans="1:4" s="759" customFormat="1" ht="11.25" customHeight="1" x14ac:dyDescent="0.2">
      <c r="A849" s="1115" t="s">
        <v>514</v>
      </c>
      <c r="B849" s="779">
        <v>120</v>
      </c>
      <c r="C849" s="778">
        <v>120</v>
      </c>
      <c r="D849" s="761" t="s">
        <v>1320</v>
      </c>
    </row>
    <row r="850" spans="1:4" s="759" customFormat="1" ht="11.25" customHeight="1" x14ac:dyDescent="0.2">
      <c r="A850" s="1115"/>
      <c r="B850" s="779">
        <v>80</v>
      </c>
      <c r="C850" s="778">
        <v>80</v>
      </c>
      <c r="D850" s="761" t="s">
        <v>1209</v>
      </c>
    </row>
    <row r="851" spans="1:4" s="759" customFormat="1" ht="11.25" customHeight="1" x14ac:dyDescent="0.2">
      <c r="A851" s="1115"/>
      <c r="B851" s="779">
        <v>1345.2</v>
      </c>
      <c r="C851" s="778">
        <v>1345.1438700000001</v>
      </c>
      <c r="D851" s="761" t="s">
        <v>4118</v>
      </c>
    </row>
    <row r="852" spans="1:4" s="759" customFormat="1" ht="11.25" customHeight="1" x14ac:dyDescent="0.2">
      <c r="A852" s="1115"/>
      <c r="B852" s="779">
        <v>1545.2</v>
      </c>
      <c r="C852" s="778">
        <v>1545.1438700000001</v>
      </c>
      <c r="D852" s="761" t="s">
        <v>11</v>
      </c>
    </row>
    <row r="853" spans="1:4" s="759" customFormat="1" ht="11.25" customHeight="1" x14ac:dyDescent="0.2">
      <c r="A853" s="1115" t="s">
        <v>2367</v>
      </c>
      <c r="B853" s="781">
        <v>246.23</v>
      </c>
      <c r="C853" s="773">
        <v>11.2</v>
      </c>
      <c r="D853" s="758" t="s">
        <v>1320</v>
      </c>
    </row>
    <row r="854" spans="1:4" s="759" customFormat="1" ht="11.25" customHeight="1" x14ac:dyDescent="0.2">
      <c r="A854" s="1115"/>
      <c r="B854" s="782">
        <v>246.23</v>
      </c>
      <c r="C854" s="775">
        <v>11.2</v>
      </c>
      <c r="D854" s="760" t="s">
        <v>11</v>
      </c>
    </row>
    <row r="855" spans="1:4" s="759" customFormat="1" ht="11.25" customHeight="1" x14ac:dyDescent="0.2">
      <c r="A855" s="1115" t="s">
        <v>2368</v>
      </c>
      <c r="B855" s="779">
        <v>95.600000000000009</v>
      </c>
      <c r="C855" s="778">
        <v>95.591160000000002</v>
      </c>
      <c r="D855" s="761" t="s">
        <v>4118</v>
      </c>
    </row>
    <row r="856" spans="1:4" s="759" customFormat="1" ht="11.25" customHeight="1" x14ac:dyDescent="0.2">
      <c r="A856" s="1115"/>
      <c r="B856" s="779">
        <v>95.600000000000009</v>
      </c>
      <c r="C856" s="778">
        <v>95.591160000000002</v>
      </c>
      <c r="D856" s="761" t="s">
        <v>11</v>
      </c>
    </row>
    <row r="857" spans="1:4" s="759" customFormat="1" ht="11.25" customHeight="1" x14ac:dyDescent="0.2">
      <c r="A857" s="1115" t="s">
        <v>2369</v>
      </c>
      <c r="B857" s="781">
        <v>281.46000000000004</v>
      </c>
      <c r="C857" s="773">
        <v>281.4588</v>
      </c>
      <c r="D857" s="758" t="s">
        <v>4118</v>
      </c>
    </row>
    <row r="858" spans="1:4" s="759" customFormat="1" ht="11.25" customHeight="1" x14ac:dyDescent="0.2">
      <c r="A858" s="1115"/>
      <c r="B858" s="782">
        <v>281.46000000000004</v>
      </c>
      <c r="C858" s="775">
        <v>281.4588</v>
      </c>
      <c r="D858" s="760" t="s">
        <v>11</v>
      </c>
    </row>
    <row r="859" spans="1:4" s="759" customFormat="1" ht="11.25" customHeight="1" x14ac:dyDescent="0.2">
      <c r="A859" s="1115" t="s">
        <v>515</v>
      </c>
      <c r="B859" s="779">
        <v>20819.599999999999</v>
      </c>
      <c r="C859" s="778">
        <v>20819.598999999998</v>
      </c>
      <c r="D859" s="761" t="s">
        <v>1060</v>
      </c>
    </row>
    <row r="860" spans="1:4" s="759" customFormat="1" ht="11.25" customHeight="1" x14ac:dyDescent="0.2">
      <c r="A860" s="1115"/>
      <c r="B860" s="779">
        <v>45.4</v>
      </c>
      <c r="C860" s="778">
        <v>45.4</v>
      </c>
      <c r="D860" s="761" t="s">
        <v>1209</v>
      </c>
    </row>
    <row r="861" spans="1:4" s="759" customFormat="1" ht="21" x14ac:dyDescent="0.2">
      <c r="A861" s="1115"/>
      <c r="B861" s="779">
        <v>40</v>
      </c>
      <c r="C861" s="778">
        <v>40</v>
      </c>
      <c r="D861" s="761" t="s">
        <v>3979</v>
      </c>
    </row>
    <row r="862" spans="1:4" s="759" customFormat="1" ht="11.25" customHeight="1" x14ac:dyDescent="0.2">
      <c r="A862" s="1115"/>
      <c r="B862" s="779">
        <v>120</v>
      </c>
      <c r="C862" s="778">
        <v>120</v>
      </c>
      <c r="D862" s="761" t="s">
        <v>1161</v>
      </c>
    </row>
    <row r="863" spans="1:4" s="759" customFormat="1" ht="11.25" customHeight="1" x14ac:dyDescent="0.2">
      <c r="A863" s="1115"/>
      <c r="B863" s="779">
        <v>45686</v>
      </c>
      <c r="C863" s="778">
        <v>45686</v>
      </c>
      <c r="D863" s="761" t="s">
        <v>1178</v>
      </c>
    </row>
    <row r="864" spans="1:4" s="759" customFormat="1" ht="11.25" customHeight="1" x14ac:dyDescent="0.2">
      <c r="A864" s="1115"/>
      <c r="B864" s="779">
        <v>64.2</v>
      </c>
      <c r="C864" s="778">
        <v>61.582999999999998</v>
      </c>
      <c r="D864" s="761" t="s">
        <v>1163</v>
      </c>
    </row>
    <row r="865" spans="1:4" s="759" customFormat="1" ht="11.25" customHeight="1" x14ac:dyDescent="0.2">
      <c r="A865" s="1115"/>
      <c r="B865" s="779">
        <v>157.5</v>
      </c>
      <c r="C865" s="778">
        <v>152.65</v>
      </c>
      <c r="D865" s="761" t="s">
        <v>1173</v>
      </c>
    </row>
    <row r="866" spans="1:4" s="759" customFormat="1" ht="11.25" customHeight="1" x14ac:dyDescent="0.2">
      <c r="A866" s="1115"/>
      <c r="B866" s="779">
        <v>425</v>
      </c>
      <c r="C866" s="778">
        <v>258.8</v>
      </c>
      <c r="D866" s="761" t="s">
        <v>1175</v>
      </c>
    </row>
    <row r="867" spans="1:4" s="759" customFormat="1" ht="21" x14ac:dyDescent="0.2">
      <c r="A867" s="1115"/>
      <c r="B867" s="779">
        <v>6.99</v>
      </c>
      <c r="C867" s="778">
        <v>6.99</v>
      </c>
      <c r="D867" s="761" t="s">
        <v>3902</v>
      </c>
    </row>
    <row r="868" spans="1:4" s="759" customFormat="1" ht="11.25" customHeight="1" x14ac:dyDescent="0.2">
      <c r="A868" s="1115"/>
      <c r="B868" s="779">
        <v>4720.24</v>
      </c>
      <c r="C868" s="778">
        <v>4720.2427800000005</v>
      </c>
      <c r="D868" s="761" t="s">
        <v>1330</v>
      </c>
    </row>
    <row r="869" spans="1:4" s="759" customFormat="1" ht="11.25" customHeight="1" x14ac:dyDescent="0.2">
      <c r="A869" s="1115"/>
      <c r="B869" s="779">
        <v>250</v>
      </c>
      <c r="C869" s="778">
        <v>250</v>
      </c>
      <c r="D869" s="761" t="s">
        <v>4666</v>
      </c>
    </row>
    <row r="870" spans="1:4" s="759" customFormat="1" ht="11.25" customHeight="1" x14ac:dyDescent="0.2">
      <c r="A870" s="1115"/>
      <c r="B870" s="779">
        <v>1000</v>
      </c>
      <c r="C870" s="778">
        <v>0</v>
      </c>
      <c r="D870" s="761" t="s">
        <v>538</v>
      </c>
    </row>
    <row r="871" spans="1:4" s="759" customFormat="1" ht="11.25" customHeight="1" x14ac:dyDescent="0.2">
      <c r="A871" s="1115"/>
      <c r="B871" s="779">
        <v>46.2</v>
      </c>
      <c r="C871" s="778">
        <v>46.198999999999998</v>
      </c>
      <c r="D871" s="761" t="s">
        <v>681</v>
      </c>
    </row>
    <row r="872" spans="1:4" s="759" customFormat="1" ht="11.25" customHeight="1" x14ac:dyDescent="0.2">
      <c r="A872" s="1115"/>
      <c r="B872" s="779">
        <v>807.73</v>
      </c>
      <c r="C872" s="778">
        <v>807.66629999999998</v>
      </c>
      <c r="D872" s="761" t="s">
        <v>4118</v>
      </c>
    </row>
    <row r="873" spans="1:4" s="759" customFormat="1" ht="11.25" customHeight="1" x14ac:dyDescent="0.2">
      <c r="A873" s="1115"/>
      <c r="B873" s="779">
        <v>50</v>
      </c>
      <c r="C873" s="778">
        <v>50</v>
      </c>
      <c r="D873" s="761" t="s">
        <v>468</v>
      </c>
    </row>
    <row r="874" spans="1:4" s="759" customFormat="1" ht="11.25" customHeight="1" x14ac:dyDescent="0.2">
      <c r="A874" s="1115"/>
      <c r="B874" s="779">
        <v>1163</v>
      </c>
      <c r="C874" s="778">
        <v>1163</v>
      </c>
      <c r="D874" s="761" t="s">
        <v>1114</v>
      </c>
    </row>
    <row r="875" spans="1:4" s="759" customFormat="1" ht="11.25" customHeight="1" x14ac:dyDescent="0.2">
      <c r="A875" s="1115"/>
      <c r="B875" s="779">
        <v>75401.86</v>
      </c>
      <c r="C875" s="778">
        <v>74228.130079999988</v>
      </c>
      <c r="D875" s="761" t="s">
        <v>11</v>
      </c>
    </row>
    <row r="876" spans="1:4" s="759" customFormat="1" ht="11.25" customHeight="1" x14ac:dyDescent="0.2">
      <c r="A876" s="1115" t="s">
        <v>584</v>
      </c>
      <c r="B876" s="781">
        <v>227</v>
      </c>
      <c r="C876" s="773">
        <v>227</v>
      </c>
      <c r="D876" s="758" t="s">
        <v>1060</v>
      </c>
    </row>
    <row r="877" spans="1:4" s="759" customFormat="1" ht="11.25" customHeight="1" x14ac:dyDescent="0.2">
      <c r="A877" s="1115"/>
      <c r="B877" s="785">
        <v>700</v>
      </c>
      <c r="C877" s="778">
        <v>229.29379999999998</v>
      </c>
      <c r="D877" s="761" t="s">
        <v>1321</v>
      </c>
    </row>
    <row r="878" spans="1:4" s="759" customFormat="1" ht="21" x14ac:dyDescent="0.2">
      <c r="A878" s="1115"/>
      <c r="B878" s="785">
        <v>40</v>
      </c>
      <c r="C878" s="778">
        <v>40</v>
      </c>
      <c r="D878" s="761" t="s">
        <v>3979</v>
      </c>
    </row>
    <row r="879" spans="1:4" s="759" customFormat="1" ht="21" x14ac:dyDescent="0.2">
      <c r="A879" s="1115"/>
      <c r="B879" s="785">
        <v>532</v>
      </c>
      <c r="C879" s="778">
        <v>532</v>
      </c>
      <c r="D879" s="761" t="s">
        <v>1177</v>
      </c>
    </row>
    <row r="880" spans="1:4" s="759" customFormat="1" ht="11.25" customHeight="1" x14ac:dyDescent="0.2">
      <c r="A880" s="1115"/>
      <c r="B880" s="785">
        <v>67554</v>
      </c>
      <c r="C880" s="778">
        <v>67554</v>
      </c>
      <c r="D880" s="761" t="s">
        <v>1178</v>
      </c>
    </row>
    <row r="881" spans="1:4" s="759" customFormat="1" ht="11.25" customHeight="1" x14ac:dyDescent="0.2">
      <c r="A881" s="1115"/>
      <c r="B881" s="785">
        <v>139.30000000000001</v>
      </c>
      <c r="C881" s="778">
        <v>139.30000000000001</v>
      </c>
      <c r="D881" s="761" t="s">
        <v>1175</v>
      </c>
    </row>
    <row r="882" spans="1:4" s="759" customFormat="1" ht="21" x14ac:dyDescent="0.2">
      <c r="A882" s="1115"/>
      <c r="B882" s="785">
        <v>37</v>
      </c>
      <c r="C882" s="778">
        <v>37</v>
      </c>
      <c r="D882" s="761" t="s">
        <v>3902</v>
      </c>
    </row>
    <row r="883" spans="1:4" s="759" customFormat="1" ht="11.25" customHeight="1" x14ac:dyDescent="0.2">
      <c r="A883" s="1115"/>
      <c r="B883" s="785">
        <v>1194</v>
      </c>
      <c r="C883" s="778">
        <v>1194</v>
      </c>
      <c r="D883" s="761" t="s">
        <v>1203</v>
      </c>
    </row>
    <row r="884" spans="1:4" s="759" customFormat="1" ht="11.25" customHeight="1" x14ac:dyDescent="0.2">
      <c r="A884" s="1115"/>
      <c r="B884" s="785">
        <v>1771.71</v>
      </c>
      <c r="C884" s="778">
        <v>1771.6160699999998</v>
      </c>
      <c r="D884" s="761" t="s">
        <v>4118</v>
      </c>
    </row>
    <row r="885" spans="1:4" s="759" customFormat="1" ht="11.25" customHeight="1" x14ac:dyDescent="0.2">
      <c r="A885" s="1115"/>
      <c r="B885" s="785">
        <v>1032</v>
      </c>
      <c r="C885" s="778">
        <v>1032</v>
      </c>
      <c r="D885" s="761" t="s">
        <v>1114</v>
      </c>
    </row>
    <row r="886" spans="1:4" s="759" customFormat="1" ht="11.25" customHeight="1" x14ac:dyDescent="0.2">
      <c r="A886" s="1115"/>
      <c r="B886" s="782">
        <v>73227.010000000009</v>
      </c>
      <c r="C886" s="775">
        <v>72756.209870000006</v>
      </c>
      <c r="D886" s="760" t="s">
        <v>11</v>
      </c>
    </row>
    <row r="887" spans="1:4" s="759" customFormat="1" ht="11.25" customHeight="1" x14ac:dyDescent="0.2">
      <c r="A887" s="1115" t="s">
        <v>585</v>
      </c>
      <c r="B887" s="779">
        <v>65</v>
      </c>
      <c r="C887" s="778">
        <v>65</v>
      </c>
      <c r="D887" s="761" t="s">
        <v>1060</v>
      </c>
    </row>
    <row r="888" spans="1:4" s="759" customFormat="1" ht="11.25" customHeight="1" x14ac:dyDescent="0.2">
      <c r="A888" s="1115"/>
      <c r="B888" s="779">
        <v>9756</v>
      </c>
      <c r="C888" s="778">
        <v>9756</v>
      </c>
      <c r="D888" s="761" t="s">
        <v>1178</v>
      </c>
    </row>
    <row r="889" spans="1:4" s="759" customFormat="1" ht="11.25" customHeight="1" x14ac:dyDescent="0.2">
      <c r="A889" s="1115"/>
      <c r="B889" s="779">
        <v>101</v>
      </c>
      <c r="C889" s="778">
        <v>101</v>
      </c>
      <c r="D889" s="761" t="s">
        <v>1111</v>
      </c>
    </row>
    <row r="890" spans="1:4" s="759" customFormat="1" ht="21" x14ac:dyDescent="0.2">
      <c r="A890" s="1115"/>
      <c r="B890" s="779">
        <v>6.87</v>
      </c>
      <c r="C890" s="778">
        <v>6.8620000000000001</v>
      </c>
      <c r="D890" s="761" t="s">
        <v>3902</v>
      </c>
    </row>
    <row r="891" spans="1:4" s="759" customFormat="1" ht="11.25" customHeight="1" x14ac:dyDescent="0.2">
      <c r="A891" s="1115"/>
      <c r="B891" s="779">
        <v>89.12</v>
      </c>
      <c r="C891" s="778">
        <v>89.118690000000001</v>
      </c>
      <c r="D891" s="761" t="s">
        <v>3884</v>
      </c>
    </row>
    <row r="892" spans="1:4" s="759" customFormat="1" ht="11.25" customHeight="1" x14ac:dyDescent="0.2">
      <c r="A892" s="1115"/>
      <c r="B892" s="779">
        <v>200</v>
      </c>
      <c r="C892" s="778">
        <v>200</v>
      </c>
      <c r="D892" s="761" t="s">
        <v>4667</v>
      </c>
    </row>
    <row r="893" spans="1:4" s="759" customFormat="1" ht="11.25" customHeight="1" x14ac:dyDescent="0.2">
      <c r="A893" s="1115"/>
      <c r="B893" s="779">
        <v>50000</v>
      </c>
      <c r="C893" s="778">
        <v>0</v>
      </c>
      <c r="D893" s="761" t="s">
        <v>538</v>
      </c>
    </row>
    <row r="894" spans="1:4" s="759" customFormat="1" ht="11.25" customHeight="1" x14ac:dyDescent="0.2">
      <c r="A894" s="1115"/>
      <c r="B894" s="779">
        <v>3706.9999999999995</v>
      </c>
      <c r="C894" s="778">
        <v>3706.9999999999995</v>
      </c>
      <c r="D894" s="761" t="s">
        <v>1203</v>
      </c>
    </row>
    <row r="895" spans="1:4" s="759" customFormat="1" ht="11.25" customHeight="1" x14ac:dyDescent="0.2">
      <c r="A895" s="1115"/>
      <c r="B895" s="779">
        <v>419</v>
      </c>
      <c r="C895" s="778">
        <v>101.84653999999999</v>
      </c>
      <c r="D895" s="761" t="s">
        <v>681</v>
      </c>
    </row>
    <row r="896" spans="1:4" s="759" customFormat="1" ht="11.25" customHeight="1" x14ac:dyDescent="0.2">
      <c r="A896" s="1115"/>
      <c r="B896" s="779">
        <v>2438.59</v>
      </c>
      <c r="C896" s="778">
        <v>2438.5504499999997</v>
      </c>
      <c r="D896" s="761" t="s">
        <v>4118</v>
      </c>
    </row>
    <row r="897" spans="1:4" s="759" customFormat="1" ht="11.25" customHeight="1" x14ac:dyDescent="0.2">
      <c r="A897" s="1115"/>
      <c r="B897" s="779">
        <v>1366</v>
      </c>
      <c r="C897" s="778">
        <v>1366</v>
      </c>
      <c r="D897" s="761" t="s">
        <v>1114</v>
      </c>
    </row>
    <row r="898" spans="1:4" s="759" customFormat="1" ht="11.25" customHeight="1" x14ac:dyDescent="0.2">
      <c r="A898" s="1115"/>
      <c r="B898" s="779">
        <v>68148.58</v>
      </c>
      <c r="C898" s="778">
        <v>17831.377679999998</v>
      </c>
      <c r="D898" s="761" t="s">
        <v>11</v>
      </c>
    </row>
    <row r="899" spans="1:4" s="759" customFormat="1" ht="11.25" customHeight="1" x14ac:dyDescent="0.2">
      <c r="A899" s="1115" t="s">
        <v>516</v>
      </c>
      <c r="B899" s="781">
        <v>2206.79</v>
      </c>
      <c r="C899" s="773">
        <v>2206.7929999999997</v>
      </c>
      <c r="D899" s="758" t="s">
        <v>1060</v>
      </c>
    </row>
    <row r="900" spans="1:4" s="759" customFormat="1" ht="11.25" customHeight="1" x14ac:dyDescent="0.2">
      <c r="A900" s="1115"/>
      <c r="B900" s="785">
        <v>80</v>
      </c>
      <c r="C900" s="778">
        <v>80</v>
      </c>
      <c r="D900" s="761" t="s">
        <v>1209</v>
      </c>
    </row>
    <row r="901" spans="1:4" s="759" customFormat="1" ht="11.25" customHeight="1" x14ac:dyDescent="0.2">
      <c r="A901" s="1115"/>
      <c r="B901" s="785">
        <v>63.74</v>
      </c>
      <c r="C901" s="778">
        <v>63.734999999999999</v>
      </c>
      <c r="D901" s="761" t="s">
        <v>1147</v>
      </c>
    </row>
    <row r="902" spans="1:4" s="759" customFormat="1" ht="11.25" customHeight="1" x14ac:dyDescent="0.2">
      <c r="A902" s="1115"/>
      <c r="B902" s="785">
        <v>350</v>
      </c>
      <c r="C902" s="778">
        <v>350</v>
      </c>
      <c r="D902" s="761" t="s">
        <v>1317</v>
      </c>
    </row>
    <row r="903" spans="1:4" s="759" customFormat="1" ht="11.25" customHeight="1" x14ac:dyDescent="0.2">
      <c r="A903" s="1115"/>
      <c r="B903" s="785">
        <v>317.60000000000002</v>
      </c>
      <c r="C903" s="778">
        <v>158.80000000000001</v>
      </c>
      <c r="D903" s="761" t="s">
        <v>1319</v>
      </c>
    </row>
    <row r="904" spans="1:4" s="759" customFormat="1" ht="11.25" customHeight="1" x14ac:dyDescent="0.2">
      <c r="A904" s="1115"/>
      <c r="B904" s="785">
        <v>255</v>
      </c>
      <c r="C904" s="778">
        <v>127.5</v>
      </c>
      <c r="D904" s="761" t="s">
        <v>4636</v>
      </c>
    </row>
    <row r="905" spans="1:4" s="759" customFormat="1" ht="21" x14ac:dyDescent="0.2">
      <c r="A905" s="1115"/>
      <c r="B905" s="785">
        <v>39.1</v>
      </c>
      <c r="C905" s="778">
        <v>39.1</v>
      </c>
      <c r="D905" s="761" t="s">
        <v>3979</v>
      </c>
    </row>
    <row r="906" spans="1:4" s="759" customFormat="1" ht="11.25" customHeight="1" x14ac:dyDescent="0.2">
      <c r="A906" s="1115"/>
      <c r="B906" s="785">
        <v>120</v>
      </c>
      <c r="C906" s="778">
        <v>120</v>
      </c>
      <c r="D906" s="761" t="s">
        <v>1161</v>
      </c>
    </row>
    <row r="907" spans="1:4" s="759" customFormat="1" ht="11.25" customHeight="1" x14ac:dyDescent="0.2">
      <c r="A907" s="1115"/>
      <c r="B907" s="785">
        <v>4079</v>
      </c>
      <c r="C907" s="778">
        <v>4079</v>
      </c>
      <c r="D907" s="761" t="s">
        <v>1178</v>
      </c>
    </row>
    <row r="908" spans="1:4" s="759" customFormat="1" ht="11.25" customHeight="1" x14ac:dyDescent="0.2">
      <c r="A908" s="1115"/>
      <c r="B908" s="785">
        <v>570.5</v>
      </c>
      <c r="C908" s="778">
        <v>570.5</v>
      </c>
      <c r="D908" s="761" t="s">
        <v>1175</v>
      </c>
    </row>
    <row r="909" spans="1:4" s="759" customFormat="1" ht="11.25" customHeight="1" x14ac:dyDescent="0.2">
      <c r="A909" s="1115"/>
      <c r="B909" s="785">
        <v>400</v>
      </c>
      <c r="C909" s="778">
        <v>400</v>
      </c>
      <c r="D909" s="761" t="s">
        <v>524</v>
      </c>
    </row>
    <row r="910" spans="1:4" s="759" customFormat="1" ht="11.25" customHeight="1" x14ac:dyDescent="0.2">
      <c r="A910" s="1115"/>
      <c r="B910" s="785">
        <v>500</v>
      </c>
      <c r="C910" s="778">
        <v>0</v>
      </c>
      <c r="D910" s="761" t="s">
        <v>437</v>
      </c>
    </row>
    <row r="911" spans="1:4" s="759" customFormat="1" ht="11.25" customHeight="1" x14ac:dyDescent="0.2">
      <c r="A911" s="1115"/>
      <c r="B911" s="785">
        <v>120</v>
      </c>
      <c r="C911" s="778">
        <v>55.984999999999999</v>
      </c>
      <c r="D911" s="761" t="s">
        <v>657</v>
      </c>
    </row>
    <row r="912" spans="1:4" s="759" customFormat="1" ht="11.25" customHeight="1" x14ac:dyDescent="0.2">
      <c r="A912" s="1115"/>
      <c r="B912" s="785">
        <v>5000</v>
      </c>
      <c r="C912" s="778">
        <v>0</v>
      </c>
      <c r="D912" s="761" t="s">
        <v>538</v>
      </c>
    </row>
    <row r="913" spans="1:4" s="759" customFormat="1" ht="11.25" customHeight="1" x14ac:dyDescent="0.2">
      <c r="A913" s="1115"/>
      <c r="B913" s="785">
        <v>2190.14</v>
      </c>
      <c r="C913" s="778">
        <v>2190.136</v>
      </c>
      <c r="D913" s="761" t="s">
        <v>559</v>
      </c>
    </row>
    <row r="914" spans="1:4" s="759" customFormat="1" ht="11.25" customHeight="1" x14ac:dyDescent="0.2">
      <c r="A914" s="1115"/>
      <c r="B914" s="785">
        <v>68.48</v>
      </c>
      <c r="C914" s="778">
        <v>68.474969999999999</v>
      </c>
      <c r="D914" s="761" t="s">
        <v>681</v>
      </c>
    </row>
    <row r="915" spans="1:4" s="759" customFormat="1" ht="11.25" customHeight="1" x14ac:dyDescent="0.2">
      <c r="A915" s="1115"/>
      <c r="B915" s="785">
        <v>1482.8500000000001</v>
      </c>
      <c r="C915" s="778">
        <v>1482.8372999999999</v>
      </c>
      <c r="D915" s="761" t="s">
        <v>4118</v>
      </c>
    </row>
    <row r="916" spans="1:4" s="759" customFormat="1" ht="11.25" customHeight="1" x14ac:dyDescent="0.2">
      <c r="A916" s="1115"/>
      <c r="B916" s="785">
        <v>1000</v>
      </c>
      <c r="C916" s="778">
        <v>1000</v>
      </c>
      <c r="D916" s="761" t="s">
        <v>562</v>
      </c>
    </row>
    <row r="917" spans="1:4" s="759" customFormat="1" ht="11.25" customHeight="1" x14ac:dyDescent="0.2">
      <c r="A917" s="1115"/>
      <c r="B917" s="785">
        <v>275</v>
      </c>
      <c r="C917" s="778">
        <v>50</v>
      </c>
      <c r="D917" s="761" t="s">
        <v>468</v>
      </c>
    </row>
    <row r="918" spans="1:4" s="759" customFormat="1" ht="11.25" customHeight="1" x14ac:dyDescent="0.2">
      <c r="A918" s="1115"/>
      <c r="B918" s="785">
        <v>2104</v>
      </c>
      <c r="C918" s="778">
        <v>2104</v>
      </c>
      <c r="D918" s="761" t="s">
        <v>1114</v>
      </c>
    </row>
    <row r="919" spans="1:4" s="759" customFormat="1" ht="21" x14ac:dyDescent="0.2">
      <c r="A919" s="1115"/>
      <c r="B919" s="785">
        <v>50</v>
      </c>
      <c r="C919" s="778">
        <v>22.139000000000003</v>
      </c>
      <c r="D919" s="761" t="s">
        <v>912</v>
      </c>
    </row>
    <row r="920" spans="1:4" s="759" customFormat="1" ht="11.25" customHeight="1" x14ac:dyDescent="0.2">
      <c r="A920" s="1115"/>
      <c r="B920" s="782">
        <v>21272.199999999997</v>
      </c>
      <c r="C920" s="775">
        <v>15169.000269999999</v>
      </c>
      <c r="D920" s="760" t="s">
        <v>11</v>
      </c>
    </row>
    <row r="921" spans="1:4" s="759" customFormat="1" ht="11.25" customHeight="1" x14ac:dyDescent="0.2">
      <c r="A921" s="1115" t="s">
        <v>517</v>
      </c>
      <c r="B921" s="779">
        <v>290</v>
      </c>
      <c r="C921" s="778">
        <v>0</v>
      </c>
      <c r="D921" s="761" t="s">
        <v>988</v>
      </c>
    </row>
    <row r="922" spans="1:4" s="759" customFormat="1" ht="11.25" customHeight="1" x14ac:dyDescent="0.2">
      <c r="A922" s="1115"/>
      <c r="B922" s="779">
        <v>20817.57</v>
      </c>
      <c r="C922" s="778">
        <v>20817.562999999998</v>
      </c>
      <c r="D922" s="761" t="s">
        <v>1060</v>
      </c>
    </row>
    <row r="923" spans="1:4" s="759" customFormat="1" ht="21" x14ac:dyDescent="0.2">
      <c r="A923" s="1115"/>
      <c r="B923" s="779">
        <v>78</v>
      </c>
      <c r="C923" s="778">
        <v>78</v>
      </c>
      <c r="D923" s="761" t="s">
        <v>3979</v>
      </c>
    </row>
    <row r="924" spans="1:4" s="759" customFormat="1" ht="11.25" customHeight="1" x14ac:dyDescent="0.2">
      <c r="A924" s="1115"/>
      <c r="B924" s="779">
        <v>70</v>
      </c>
      <c r="C924" s="778">
        <v>51.533000000000001</v>
      </c>
      <c r="D924" s="761" t="s">
        <v>1322</v>
      </c>
    </row>
    <row r="925" spans="1:4" s="759" customFormat="1" ht="11.25" customHeight="1" x14ac:dyDescent="0.2">
      <c r="A925" s="1115"/>
      <c r="B925" s="779">
        <v>268493</v>
      </c>
      <c r="C925" s="778">
        <v>268493</v>
      </c>
      <c r="D925" s="761" t="s">
        <v>1178</v>
      </c>
    </row>
    <row r="926" spans="1:4" s="759" customFormat="1" ht="11.25" customHeight="1" x14ac:dyDescent="0.2">
      <c r="A926" s="1115"/>
      <c r="B926" s="779">
        <v>60</v>
      </c>
      <c r="C926" s="778">
        <v>13.161999999999999</v>
      </c>
      <c r="D926" s="761" t="s">
        <v>1173</v>
      </c>
    </row>
    <row r="927" spans="1:4" s="759" customFormat="1" ht="11.25" customHeight="1" x14ac:dyDescent="0.2">
      <c r="A927" s="1115"/>
      <c r="B927" s="779">
        <v>1529.8</v>
      </c>
      <c r="C927" s="778">
        <v>1492.4379999999999</v>
      </c>
      <c r="D927" s="761" t="s">
        <v>1175</v>
      </c>
    </row>
    <row r="928" spans="1:4" s="759" customFormat="1" ht="11.25" customHeight="1" x14ac:dyDescent="0.2">
      <c r="A928" s="1115"/>
      <c r="B928" s="779">
        <v>500</v>
      </c>
      <c r="C928" s="778">
        <v>500</v>
      </c>
      <c r="D928" s="761" t="s">
        <v>1111</v>
      </c>
    </row>
    <row r="929" spans="1:4" s="759" customFormat="1" ht="21" x14ac:dyDescent="0.2">
      <c r="A929" s="1115"/>
      <c r="B929" s="779">
        <v>109.38</v>
      </c>
      <c r="C929" s="778">
        <v>109.381</v>
      </c>
      <c r="D929" s="761" t="s">
        <v>3902</v>
      </c>
    </row>
    <row r="930" spans="1:4" s="759" customFormat="1" ht="11.25" customHeight="1" x14ac:dyDescent="0.2">
      <c r="A930" s="1115"/>
      <c r="B930" s="779">
        <v>8900.08</v>
      </c>
      <c r="C930" s="778">
        <v>8737.8424600000017</v>
      </c>
      <c r="D930" s="761" t="s">
        <v>3884</v>
      </c>
    </row>
    <row r="931" spans="1:4" s="759" customFormat="1" ht="11.25" customHeight="1" x14ac:dyDescent="0.2">
      <c r="A931" s="1115"/>
      <c r="B931" s="779">
        <v>602</v>
      </c>
      <c r="C931" s="778">
        <v>602</v>
      </c>
      <c r="D931" s="761" t="s">
        <v>4668</v>
      </c>
    </row>
    <row r="932" spans="1:4" s="759" customFormat="1" ht="11.25" customHeight="1" x14ac:dyDescent="0.2">
      <c r="A932" s="1115"/>
      <c r="B932" s="779">
        <v>4748</v>
      </c>
      <c r="C932" s="778">
        <v>4748</v>
      </c>
      <c r="D932" s="761" t="s">
        <v>559</v>
      </c>
    </row>
    <row r="933" spans="1:4" s="759" customFormat="1" ht="11.25" customHeight="1" x14ac:dyDescent="0.2">
      <c r="A933" s="1115"/>
      <c r="B933" s="779">
        <v>6678.5099999999984</v>
      </c>
      <c r="C933" s="778">
        <v>6678.4999999999991</v>
      </c>
      <c r="D933" s="761" t="s">
        <v>1203</v>
      </c>
    </row>
    <row r="934" spans="1:4" s="759" customFormat="1" ht="11.25" customHeight="1" x14ac:dyDescent="0.2">
      <c r="A934" s="1115"/>
      <c r="B934" s="779">
        <v>487</v>
      </c>
      <c r="C934" s="778">
        <v>152.15573999999998</v>
      </c>
      <c r="D934" s="761" t="s">
        <v>681</v>
      </c>
    </row>
    <row r="935" spans="1:4" s="759" customFormat="1" ht="11.25" customHeight="1" x14ac:dyDescent="0.2">
      <c r="A935" s="1115"/>
      <c r="B935" s="779">
        <v>7.2</v>
      </c>
      <c r="C935" s="778">
        <v>7.2</v>
      </c>
      <c r="D935" s="761" t="s">
        <v>730</v>
      </c>
    </row>
    <row r="936" spans="1:4" s="759" customFormat="1" ht="11.25" customHeight="1" x14ac:dyDescent="0.2">
      <c r="A936" s="1115"/>
      <c r="B936" s="779">
        <v>1500</v>
      </c>
      <c r="C936" s="778">
        <v>1500</v>
      </c>
      <c r="D936" s="761" t="s">
        <v>773</v>
      </c>
    </row>
    <row r="937" spans="1:4" s="759" customFormat="1" ht="11.25" customHeight="1" x14ac:dyDescent="0.2">
      <c r="A937" s="1115"/>
      <c r="B937" s="779">
        <v>1541.76</v>
      </c>
      <c r="C937" s="778">
        <v>1541.759</v>
      </c>
      <c r="D937" s="761" t="s">
        <v>562</v>
      </c>
    </row>
    <row r="938" spans="1:4" s="759" customFormat="1" ht="11.25" customHeight="1" x14ac:dyDescent="0.2">
      <c r="A938" s="1115"/>
      <c r="B938" s="779">
        <v>5000</v>
      </c>
      <c r="C938" s="778">
        <v>5000</v>
      </c>
      <c r="D938" s="761" t="s">
        <v>754</v>
      </c>
    </row>
    <row r="939" spans="1:4" s="759" customFormat="1" ht="11.25" customHeight="1" x14ac:dyDescent="0.2">
      <c r="A939" s="1115"/>
      <c r="B939" s="779">
        <v>2350</v>
      </c>
      <c r="C939" s="778">
        <v>2350</v>
      </c>
      <c r="D939" s="761" t="s">
        <v>468</v>
      </c>
    </row>
    <row r="940" spans="1:4" s="759" customFormat="1" ht="11.25" customHeight="1" x14ac:dyDescent="0.2">
      <c r="A940" s="1115"/>
      <c r="B940" s="779">
        <v>932</v>
      </c>
      <c r="C940" s="778">
        <v>932</v>
      </c>
      <c r="D940" s="761" t="s">
        <v>1114</v>
      </c>
    </row>
    <row r="941" spans="1:4" s="759" customFormat="1" ht="21" x14ac:dyDescent="0.2">
      <c r="A941" s="1115"/>
      <c r="B941" s="779">
        <v>50</v>
      </c>
      <c r="C941" s="778">
        <v>11.44852</v>
      </c>
      <c r="D941" s="761" t="s">
        <v>912</v>
      </c>
    </row>
    <row r="942" spans="1:4" s="759" customFormat="1" ht="11.25" customHeight="1" x14ac:dyDescent="0.2">
      <c r="A942" s="1115"/>
      <c r="B942" s="779">
        <v>2573</v>
      </c>
      <c r="C942" s="778">
        <v>2573</v>
      </c>
      <c r="D942" s="761" t="s">
        <v>1100</v>
      </c>
    </row>
    <row r="943" spans="1:4" s="759" customFormat="1" ht="11.25" customHeight="1" x14ac:dyDescent="0.2">
      <c r="A943" s="1115"/>
      <c r="B943" s="779">
        <v>700.72</v>
      </c>
      <c r="C943" s="778">
        <v>700.72</v>
      </c>
      <c r="D943" s="761" t="s">
        <v>1015</v>
      </c>
    </row>
    <row r="944" spans="1:4" s="759" customFormat="1" ht="11.25" customHeight="1" x14ac:dyDescent="0.2">
      <c r="A944" s="1115"/>
      <c r="B944" s="779">
        <v>722.7</v>
      </c>
      <c r="C944" s="778">
        <v>722.7</v>
      </c>
      <c r="D944" s="761" t="s">
        <v>756</v>
      </c>
    </row>
    <row r="945" spans="1:4" s="759" customFormat="1" ht="11.25" customHeight="1" x14ac:dyDescent="0.2">
      <c r="A945" s="1115"/>
      <c r="B945" s="779">
        <v>700</v>
      </c>
      <c r="C945" s="778">
        <v>0</v>
      </c>
      <c r="D945" s="761" t="s">
        <v>1102</v>
      </c>
    </row>
    <row r="946" spans="1:4" s="759" customFormat="1" ht="11.25" customHeight="1" x14ac:dyDescent="0.2">
      <c r="A946" s="1115"/>
      <c r="B946" s="779">
        <v>329440.72000000003</v>
      </c>
      <c r="C946" s="778">
        <v>327812.40272000001</v>
      </c>
      <c r="D946" s="761" t="s">
        <v>11</v>
      </c>
    </row>
    <row r="947" spans="1:4" s="759" customFormat="1" ht="11.25" customHeight="1" x14ac:dyDescent="0.2">
      <c r="A947" s="1115" t="s">
        <v>518</v>
      </c>
      <c r="B947" s="781">
        <v>71</v>
      </c>
      <c r="C947" s="773">
        <v>71</v>
      </c>
      <c r="D947" s="758" t="s">
        <v>1060</v>
      </c>
    </row>
    <row r="948" spans="1:4" s="759" customFormat="1" ht="11.25" customHeight="1" x14ac:dyDescent="0.2">
      <c r="A948" s="1115"/>
      <c r="B948" s="785">
        <v>33591</v>
      </c>
      <c r="C948" s="778">
        <v>33571.851999999999</v>
      </c>
      <c r="D948" s="761" t="s">
        <v>1178</v>
      </c>
    </row>
    <row r="949" spans="1:4" s="759" customFormat="1" ht="11.25" customHeight="1" x14ac:dyDescent="0.2">
      <c r="A949" s="1115"/>
      <c r="B949" s="785">
        <v>150</v>
      </c>
      <c r="C949" s="778">
        <v>150</v>
      </c>
      <c r="D949" s="761" t="s">
        <v>1175</v>
      </c>
    </row>
    <row r="950" spans="1:4" s="759" customFormat="1" ht="11.25" customHeight="1" x14ac:dyDescent="0.2">
      <c r="A950" s="1115"/>
      <c r="B950" s="785">
        <v>114</v>
      </c>
      <c r="C950" s="778">
        <v>114</v>
      </c>
      <c r="D950" s="761" t="s">
        <v>657</v>
      </c>
    </row>
    <row r="951" spans="1:4" s="759" customFormat="1" ht="11.25" customHeight="1" x14ac:dyDescent="0.2">
      <c r="A951" s="1115"/>
      <c r="B951" s="785">
        <v>4951.0200000000004</v>
      </c>
      <c r="C951" s="778">
        <v>4951.0000000000009</v>
      </c>
      <c r="D951" s="761" t="s">
        <v>1203</v>
      </c>
    </row>
    <row r="952" spans="1:4" s="759" customFormat="1" ht="11.25" customHeight="1" x14ac:dyDescent="0.2">
      <c r="A952" s="1115"/>
      <c r="B952" s="785">
        <v>646.5</v>
      </c>
      <c r="C952" s="778">
        <v>646.46190000000001</v>
      </c>
      <c r="D952" s="761" t="s">
        <v>4118</v>
      </c>
    </row>
    <row r="953" spans="1:4" s="759" customFormat="1" ht="11.25" customHeight="1" x14ac:dyDescent="0.2">
      <c r="A953" s="1115"/>
      <c r="B953" s="785">
        <v>50</v>
      </c>
      <c r="C953" s="778">
        <v>50</v>
      </c>
      <c r="D953" s="761" t="s">
        <v>468</v>
      </c>
    </row>
    <row r="954" spans="1:4" s="759" customFormat="1" ht="11.25" customHeight="1" x14ac:dyDescent="0.2">
      <c r="A954" s="1115"/>
      <c r="B954" s="785">
        <v>1206</v>
      </c>
      <c r="C954" s="778">
        <v>1206</v>
      </c>
      <c r="D954" s="761" t="s">
        <v>1114</v>
      </c>
    </row>
    <row r="955" spans="1:4" s="759" customFormat="1" ht="11.25" customHeight="1" x14ac:dyDescent="0.2">
      <c r="A955" s="1115"/>
      <c r="B955" s="782">
        <v>40779.520000000004</v>
      </c>
      <c r="C955" s="775">
        <v>40760.313900000001</v>
      </c>
      <c r="D955" s="760" t="s">
        <v>11</v>
      </c>
    </row>
    <row r="956" spans="1:4" s="765" customFormat="1" ht="15" x14ac:dyDescent="0.2">
      <c r="A956" s="368" t="s">
        <v>4997</v>
      </c>
      <c r="B956" s="355">
        <v>1100721.2099999995</v>
      </c>
      <c r="C956" s="355">
        <v>941881.70658</v>
      </c>
      <c r="D956" s="356"/>
    </row>
    <row r="957" spans="1:4" s="755" customFormat="1" ht="24.75" customHeight="1" x14ac:dyDescent="0.2">
      <c r="A957" s="766" t="s">
        <v>4998</v>
      </c>
      <c r="B957" s="767"/>
      <c r="C957" s="767"/>
      <c r="D957" s="381"/>
    </row>
    <row r="958" spans="1:4" s="759" customFormat="1" ht="11.25" customHeight="1" x14ac:dyDescent="0.2">
      <c r="A958" s="1115" t="s">
        <v>624</v>
      </c>
      <c r="B958" s="781">
        <v>58</v>
      </c>
      <c r="C958" s="773">
        <v>58</v>
      </c>
      <c r="D958" s="758" t="s">
        <v>1140</v>
      </c>
    </row>
    <row r="959" spans="1:4" s="759" customFormat="1" ht="11.25" customHeight="1" x14ac:dyDescent="0.2">
      <c r="A959" s="1115"/>
      <c r="B959" s="785">
        <v>200</v>
      </c>
      <c r="C959" s="778">
        <v>200</v>
      </c>
      <c r="D959" s="761" t="s">
        <v>621</v>
      </c>
    </row>
    <row r="960" spans="1:4" s="759" customFormat="1" ht="11.25" customHeight="1" x14ac:dyDescent="0.2">
      <c r="A960" s="1115"/>
      <c r="B960" s="782">
        <v>258</v>
      </c>
      <c r="C960" s="775">
        <v>258</v>
      </c>
      <c r="D960" s="760" t="s">
        <v>11</v>
      </c>
    </row>
    <row r="961" spans="1:4" s="759" customFormat="1" ht="11.25" customHeight="1" x14ac:dyDescent="0.2">
      <c r="A961" s="1115" t="s">
        <v>2370</v>
      </c>
      <c r="B961" s="779">
        <v>125</v>
      </c>
      <c r="C961" s="778">
        <v>125</v>
      </c>
      <c r="D961" s="761" t="s">
        <v>1140</v>
      </c>
    </row>
    <row r="962" spans="1:4" s="759" customFormat="1" ht="11.25" customHeight="1" x14ac:dyDescent="0.2">
      <c r="A962" s="1115"/>
      <c r="B962" s="779">
        <v>125</v>
      </c>
      <c r="C962" s="778">
        <v>125</v>
      </c>
      <c r="D962" s="761" t="s">
        <v>11</v>
      </c>
    </row>
    <row r="963" spans="1:4" s="759" customFormat="1" ht="11.25" customHeight="1" x14ac:dyDescent="0.2">
      <c r="A963" s="1115" t="s">
        <v>633</v>
      </c>
      <c r="B963" s="781">
        <v>125</v>
      </c>
      <c r="C963" s="773">
        <v>125</v>
      </c>
      <c r="D963" s="758" t="s">
        <v>1140</v>
      </c>
    </row>
    <row r="964" spans="1:4" s="759" customFormat="1" ht="11.25" customHeight="1" x14ac:dyDescent="0.2">
      <c r="A964" s="1115"/>
      <c r="B964" s="785">
        <v>600</v>
      </c>
      <c r="C964" s="778">
        <v>300</v>
      </c>
      <c r="D964" s="761" t="s">
        <v>621</v>
      </c>
    </row>
    <row r="965" spans="1:4" s="759" customFormat="1" ht="11.25" customHeight="1" x14ac:dyDescent="0.2">
      <c r="A965" s="1115"/>
      <c r="B965" s="782">
        <v>725</v>
      </c>
      <c r="C965" s="775">
        <v>425</v>
      </c>
      <c r="D965" s="760" t="s">
        <v>11</v>
      </c>
    </row>
    <row r="966" spans="1:4" s="759" customFormat="1" ht="11.25" customHeight="1" x14ac:dyDescent="0.2">
      <c r="A966" s="1115" t="s">
        <v>2371</v>
      </c>
      <c r="B966" s="779">
        <v>125</v>
      </c>
      <c r="C966" s="778">
        <v>125</v>
      </c>
      <c r="D966" s="761" t="s">
        <v>1140</v>
      </c>
    </row>
    <row r="967" spans="1:4" s="759" customFormat="1" ht="11.25" customHeight="1" x14ac:dyDescent="0.2">
      <c r="A967" s="1115"/>
      <c r="B967" s="779">
        <v>125</v>
      </c>
      <c r="C967" s="778">
        <v>125</v>
      </c>
      <c r="D967" s="761" t="s">
        <v>11</v>
      </c>
    </row>
    <row r="968" spans="1:4" s="759" customFormat="1" ht="11.25" customHeight="1" x14ac:dyDescent="0.2">
      <c r="A968" s="1115" t="s">
        <v>2372</v>
      </c>
      <c r="B968" s="781">
        <v>124.99</v>
      </c>
      <c r="C968" s="773">
        <v>124.98815999999999</v>
      </c>
      <c r="D968" s="758" t="s">
        <v>1140</v>
      </c>
    </row>
    <row r="969" spans="1:4" s="759" customFormat="1" ht="11.25" customHeight="1" x14ac:dyDescent="0.2">
      <c r="A969" s="1115"/>
      <c r="B969" s="782">
        <v>124.99</v>
      </c>
      <c r="C969" s="775">
        <v>124.98815999999999</v>
      </c>
      <c r="D969" s="760" t="s">
        <v>11</v>
      </c>
    </row>
    <row r="970" spans="1:4" s="759" customFormat="1" ht="11.25" customHeight="1" x14ac:dyDescent="0.2">
      <c r="A970" s="1115" t="s">
        <v>2373</v>
      </c>
      <c r="B970" s="779">
        <v>121.48</v>
      </c>
      <c r="C970" s="778">
        <v>68.84</v>
      </c>
      <c r="D970" s="761" t="s">
        <v>1140</v>
      </c>
    </row>
    <row r="971" spans="1:4" s="759" customFormat="1" ht="11.25" customHeight="1" x14ac:dyDescent="0.2">
      <c r="A971" s="1115"/>
      <c r="B971" s="779">
        <v>121.48</v>
      </c>
      <c r="C971" s="778">
        <v>68.84</v>
      </c>
      <c r="D971" s="761" t="s">
        <v>11</v>
      </c>
    </row>
    <row r="972" spans="1:4" s="759" customFormat="1" ht="11.25" customHeight="1" x14ac:dyDescent="0.2">
      <c r="A972" s="1115" t="s">
        <v>2374</v>
      </c>
      <c r="B972" s="781">
        <v>125</v>
      </c>
      <c r="C972" s="773">
        <v>125</v>
      </c>
      <c r="D972" s="758" t="s">
        <v>1140</v>
      </c>
    </row>
    <row r="973" spans="1:4" s="759" customFormat="1" ht="11.25" customHeight="1" x14ac:dyDescent="0.2">
      <c r="A973" s="1115"/>
      <c r="B973" s="782">
        <v>125</v>
      </c>
      <c r="C973" s="775">
        <v>125</v>
      </c>
      <c r="D973" s="760" t="s">
        <v>11</v>
      </c>
    </row>
    <row r="974" spans="1:4" s="759" customFormat="1" ht="11.25" customHeight="1" x14ac:dyDescent="0.2">
      <c r="A974" s="1115" t="s">
        <v>590</v>
      </c>
      <c r="B974" s="779">
        <v>60</v>
      </c>
      <c r="C974" s="778">
        <v>60</v>
      </c>
      <c r="D974" s="761" t="s">
        <v>1165</v>
      </c>
    </row>
    <row r="975" spans="1:4" s="759" customFormat="1" ht="11.25" customHeight="1" x14ac:dyDescent="0.2">
      <c r="A975" s="1115"/>
      <c r="B975" s="779">
        <v>125</v>
      </c>
      <c r="C975" s="778">
        <v>125</v>
      </c>
      <c r="D975" s="761" t="s">
        <v>1140</v>
      </c>
    </row>
    <row r="976" spans="1:4" s="759" customFormat="1" ht="11.25" customHeight="1" x14ac:dyDescent="0.2">
      <c r="A976" s="1115"/>
      <c r="B976" s="779">
        <v>100.2</v>
      </c>
      <c r="C976" s="778">
        <v>100.2</v>
      </c>
      <c r="D976" s="761" t="s">
        <v>1161</v>
      </c>
    </row>
    <row r="977" spans="1:4" s="759" customFormat="1" ht="11.25" customHeight="1" x14ac:dyDescent="0.2">
      <c r="A977" s="1115"/>
      <c r="B977" s="779">
        <v>400</v>
      </c>
      <c r="C977" s="778">
        <v>400</v>
      </c>
      <c r="D977" s="761" t="s">
        <v>621</v>
      </c>
    </row>
    <row r="978" spans="1:4" s="759" customFormat="1" ht="11.25" customHeight="1" x14ac:dyDescent="0.2">
      <c r="A978" s="1115"/>
      <c r="B978" s="779">
        <v>685.2</v>
      </c>
      <c r="C978" s="778">
        <v>685.2</v>
      </c>
      <c r="D978" s="761" t="s">
        <v>11</v>
      </c>
    </row>
    <row r="979" spans="1:4" s="759" customFormat="1" ht="11.25" customHeight="1" x14ac:dyDescent="0.2">
      <c r="A979" s="1115" t="s">
        <v>2375</v>
      </c>
      <c r="B979" s="781">
        <v>106.35</v>
      </c>
      <c r="C979" s="773">
        <v>106.34375</v>
      </c>
      <c r="D979" s="758" t="s">
        <v>1140</v>
      </c>
    </row>
    <row r="980" spans="1:4" s="759" customFormat="1" ht="11.25" customHeight="1" x14ac:dyDescent="0.2">
      <c r="A980" s="1115"/>
      <c r="B980" s="782">
        <v>106.35</v>
      </c>
      <c r="C980" s="775">
        <v>106.34375</v>
      </c>
      <c r="D980" s="760" t="s">
        <v>11</v>
      </c>
    </row>
    <row r="981" spans="1:4" s="759" customFormat="1" ht="11.25" customHeight="1" x14ac:dyDescent="0.2">
      <c r="A981" s="1115" t="s">
        <v>2376</v>
      </c>
      <c r="B981" s="779">
        <v>50</v>
      </c>
      <c r="C981" s="778">
        <v>40.215000000000003</v>
      </c>
      <c r="D981" s="761" t="s">
        <v>1140</v>
      </c>
    </row>
    <row r="982" spans="1:4" s="759" customFormat="1" ht="11.25" customHeight="1" x14ac:dyDescent="0.2">
      <c r="A982" s="1115"/>
      <c r="B982" s="779">
        <v>50</v>
      </c>
      <c r="C982" s="778">
        <v>40.215000000000003</v>
      </c>
      <c r="D982" s="761" t="s">
        <v>11</v>
      </c>
    </row>
    <row r="983" spans="1:4" s="759" customFormat="1" ht="11.25" customHeight="1" x14ac:dyDescent="0.2">
      <c r="A983" s="1115" t="s">
        <v>2377</v>
      </c>
      <c r="B983" s="781">
        <v>124.92</v>
      </c>
      <c r="C983" s="773">
        <v>124.911</v>
      </c>
      <c r="D983" s="758" t="s">
        <v>1140</v>
      </c>
    </row>
    <row r="984" spans="1:4" s="759" customFormat="1" ht="11.25" customHeight="1" x14ac:dyDescent="0.2">
      <c r="A984" s="1115"/>
      <c r="B984" s="782">
        <v>124.92</v>
      </c>
      <c r="C984" s="775">
        <v>124.911</v>
      </c>
      <c r="D984" s="760" t="s">
        <v>11</v>
      </c>
    </row>
    <row r="985" spans="1:4" s="759" customFormat="1" ht="11.25" customHeight="1" x14ac:dyDescent="0.2">
      <c r="A985" s="1115" t="s">
        <v>2378</v>
      </c>
      <c r="B985" s="779">
        <v>108.63</v>
      </c>
      <c r="C985" s="778">
        <v>108.622</v>
      </c>
      <c r="D985" s="761" t="s">
        <v>1140</v>
      </c>
    </row>
    <row r="986" spans="1:4" s="759" customFormat="1" ht="11.25" customHeight="1" x14ac:dyDescent="0.2">
      <c r="A986" s="1115"/>
      <c r="B986" s="779">
        <v>118.24</v>
      </c>
      <c r="C986" s="778">
        <v>118.23074000000001</v>
      </c>
      <c r="D986" s="761" t="s">
        <v>1144</v>
      </c>
    </row>
    <row r="987" spans="1:4" s="759" customFormat="1" ht="11.25" customHeight="1" x14ac:dyDescent="0.2">
      <c r="A987" s="1115"/>
      <c r="B987" s="779">
        <v>226.87</v>
      </c>
      <c r="C987" s="778">
        <v>226.85274000000001</v>
      </c>
      <c r="D987" s="761" t="s">
        <v>11</v>
      </c>
    </row>
    <row r="988" spans="1:4" s="759" customFormat="1" ht="11.25" customHeight="1" x14ac:dyDescent="0.2">
      <c r="A988" s="1115" t="s">
        <v>2379</v>
      </c>
      <c r="B988" s="781">
        <v>125</v>
      </c>
      <c r="C988" s="773">
        <v>125</v>
      </c>
      <c r="D988" s="758" t="s">
        <v>1140</v>
      </c>
    </row>
    <row r="989" spans="1:4" s="759" customFormat="1" ht="11.25" customHeight="1" x14ac:dyDescent="0.2">
      <c r="A989" s="1115"/>
      <c r="B989" s="785">
        <v>84.25</v>
      </c>
      <c r="C989" s="778">
        <v>84.248159999999999</v>
      </c>
      <c r="D989" s="761" t="s">
        <v>1111</v>
      </c>
    </row>
    <row r="990" spans="1:4" s="759" customFormat="1" ht="11.25" customHeight="1" x14ac:dyDescent="0.2">
      <c r="A990" s="1115"/>
      <c r="B990" s="782">
        <v>209.25</v>
      </c>
      <c r="C990" s="775">
        <v>209.24815999999998</v>
      </c>
      <c r="D990" s="760" t="s">
        <v>11</v>
      </c>
    </row>
    <row r="991" spans="1:4" s="759" customFormat="1" ht="11.25" customHeight="1" x14ac:dyDescent="0.2">
      <c r="A991" s="1115" t="s">
        <v>2380</v>
      </c>
      <c r="B991" s="779">
        <v>1260</v>
      </c>
      <c r="C991" s="778">
        <v>960</v>
      </c>
      <c r="D991" s="761" t="s">
        <v>1165</v>
      </c>
    </row>
    <row r="992" spans="1:4" s="759" customFormat="1" ht="11.25" customHeight="1" x14ac:dyDescent="0.2">
      <c r="A992" s="1115"/>
      <c r="B992" s="779">
        <v>1405</v>
      </c>
      <c r="C992" s="778">
        <v>0</v>
      </c>
      <c r="D992" s="761" t="s">
        <v>4669</v>
      </c>
    </row>
    <row r="993" spans="1:4" s="759" customFormat="1" ht="11.25" customHeight="1" x14ac:dyDescent="0.2">
      <c r="A993" s="1115"/>
      <c r="B993" s="779">
        <v>2665</v>
      </c>
      <c r="C993" s="778">
        <v>960</v>
      </c>
      <c r="D993" s="761" t="s">
        <v>11</v>
      </c>
    </row>
    <row r="994" spans="1:4" s="759" customFormat="1" ht="11.25" customHeight="1" x14ac:dyDescent="0.2">
      <c r="A994" s="1115" t="s">
        <v>612</v>
      </c>
      <c r="B994" s="781">
        <v>80</v>
      </c>
      <c r="C994" s="773">
        <v>75</v>
      </c>
      <c r="D994" s="758" t="s">
        <v>1140</v>
      </c>
    </row>
    <row r="995" spans="1:4" s="759" customFormat="1" ht="11.25" customHeight="1" x14ac:dyDescent="0.2">
      <c r="A995" s="1115"/>
      <c r="B995" s="782">
        <v>80</v>
      </c>
      <c r="C995" s="775">
        <v>75</v>
      </c>
      <c r="D995" s="760" t="s">
        <v>11</v>
      </c>
    </row>
    <row r="996" spans="1:4" s="759" customFormat="1" ht="11.25" customHeight="1" x14ac:dyDescent="0.2">
      <c r="A996" s="1115" t="s">
        <v>2381</v>
      </c>
      <c r="B996" s="890">
        <v>106.37</v>
      </c>
      <c r="C996" s="773">
        <v>106.36687999999999</v>
      </c>
      <c r="D996" s="770" t="s">
        <v>1140</v>
      </c>
    </row>
    <row r="997" spans="1:4" s="759" customFormat="1" ht="11.25" customHeight="1" x14ac:dyDescent="0.2">
      <c r="A997" s="1115"/>
      <c r="B997" s="780">
        <v>106.37</v>
      </c>
      <c r="C997" s="775">
        <v>106.36687999999999</v>
      </c>
      <c r="D997" s="769" t="s">
        <v>11</v>
      </c>
    </row>
    <row r="998" spans="1:4" s="759" customFormat="1" ht="11.25" customHeight="1" x14ac:dyDescent="0.2">
      <c r="A998" s="1115" t="s">
        <v>2382</v>
      </c>
      <c r="B998" s="781">
        <v>121.74</v>
      </c>
      <c r="C998" s="773">
        <v>121.73669</v>
      </c>
      <c r="D998" s="758" t="s">
        <v>1140</v>
      </c>
    </row>
    <row r="999" spans="1:4" s="759" customFormat="1" ht="11.25" customHeight="1" x14ac:dyDescent="0.2">
      <c r="A999" s="1115"/>
      <c r="B999" s="785">
        <v>190</v>
      </c>
      <c r="C999" s="778">
        <v>0</v>
      </c>
      <c r="D999" s="761" t="s">
        <v>4636</v>
      </c>
    </row>
    <row r="1000" spans="1:4" s="759" customFormat="1" ht="11.25" customHeight="1" x14ac:dyDescent="0.2">
      <c r="A1000" s="1115"/>
      <c r="B1000" s="785">
        <v>400</v>
      </c>
      <c r="C1000" s="778">
        <v>0</v>
      </c>
      <c r="D1000" s="761" t="s">
        <v>1141</v>
      </c>
    </row>
    <row r="1001" spans="1:4" s="759" customFormat="1" ht="11.25" customHeight="1" x14ac:dyDescent="0.2">
      <c r="A1001" s="1115"/>
      <c r="B1001" s="782">
        <v>711.74</v>
      </c>
      <c r="C1001" s="775">
        <v>121.73669</v>
      </c>
      <c r="D1001" s="760" t="s">
        <v>11</v>
      </c>
    </row>
    <row r="1002" spans="1:4" s="759" customFormat="1" ht="11.25" customHeight="1" x14ac:dyDescent="0.2">
      <c r="A1002" s="1115" t="s">
        <v>2383</v>
      </c>
      <c r="B1002" s="779">
        <v>20.81</v>
      </c>
      <c r="C1002" s="778">
        <v>20.805810000000001</v>
      </c>
      <c r="D1002" s="761" t="s">
        <v>1165</v>
      </c>
    </row>
    <row r="1003" spans="1:4" s="759" customFormat="1" ht="11.25" customHeight="1" x14ac:dyDescent="0.2">
      <c r="A1003" s="1115"/>
      <c r="B1003" s="779">
        <v>20.81</v>
      </c>
      <c r="C1003" s="778">
        <v>20.805810000000001</v>
      </c>
      <c r="D1003" s="761" t="s">
        <v>11</v>
      </c>
    </row>
    <row r="1004" spans="1:4" s="759" customFormat="1" ht="11.25" customHeight="1" x14ac:dyDescent="0.2">
      <c r="A1004" s="1115" t="s">
        <v>2384</v>
      </c>
      <c r="B1004" s="781">
        <v>155.80000000000001</v>
      </c>
      <c r="C1004" s="773">
        <v>0</v>
      </c>
      <c r="D1004" s="758" t="s">
        <v>1141</v>
      </c>
    </row>
    <row r="1005" spans="1:4" s="759" customFormat="1" ht="11.25" customHeight="1" x14ac:dyDescent="0.2">
      <c r="A1005" s="1115"/>
      <c r="B1005" s="782">
        <v>155.80000000000001</v>
      </c>
      <c r="C1005" s="775">
        <v>0</v>
      </c>
      <c r="D1005" s="760" t="s">
        <v>11</v>
      </c>
    </row>
    <row r="1006" spans="1:4" s="759" customFormat="1" ht="11.25" customHeight="1" x14ac:dyDescent="0.2">
      <c r="A1006" s="1115" t="s">
        <v>4670</v>
      </c>
      <c r="B1006" s="779">
        <v>100</v>
      </c>
      <c r="C1006" s="778">
        <v>100</v>
      </c>
      <c r="D1006" s="761" t="s">
        <v>1140</v>
      </c>
    </row>
    <row r="1007" spans="1:4" s="759" customFormat="1" ht="11.25" customHeight="1" x14ac:dyDescent="0.2">
      <c r="A1007" s="1115"/>
      <c r="B1007" s="779">
        <v>100</v>
      </c>
      <c r="C1007" s="778">
        <v>100</v>
      </c>
      <c r="D1007" s="761" t="s">
        <v>11</v>
      </c>
    </row>
    <row r="1008" spans="1:4" s="759" customFormat="1" ht="11.25" customHeight="1" x14ac:dyDescent="0.2">
      <c r="A1008" s="1115" t="s">
        <v>2385</v>
      </c>
      <c r="B1008" s="781">
        <v>110</v>
      </c>
      <c r="C1008" s="773">
        <v>110</v>
      </c>
      <c r="D1008" s="758" t="s">
        <v>1140</v>
      </c>
    </row>
    <row r="1009" spans="1:4" s="759" customFormat="1" ht="11.25" customHeight="1" x14ac:dyDescent="0.2">
      <c r="A1009" s="1115"/>
      <c r="B1009" s="782">
        <v>110</v>
      </c>
      <c r="C1009" s="775">
        <v>110</v>
      </c>
      <c r="D1009" s="760" t="s">
        <v>11</v>
      </c>
    </row>
    <row r="1010" spans="1:4" s="765" customFormat="1" ht="24.75" customHeight="1" x14ac:dyDescent="0.2">
      <c r="A1010" s="354" t="s">
        <v>4999</v>
      </c>
      <c r="B1010" s="355">
        <v>6956.78</v>
      </c>
      <c r="C1010" s="355">
        <v>4138.5081900000005</v>
      </c>
      <c r="D1010" s="356"/>
    </row>
    <row r="1011" spans="1:4" s="755" customFormat="1" ht="24.75" customHeight="1" x14ac:dyDescent="0.2">
      <c r="A1011" s="766" t="s">
        <v>2386</v>
      </c>
      <c r="B1011" s="362"/>
      <c r="C1011" s="362"/>
      <c r="D1011" s="363"/>
    </row>
    <row r="1012" spans="1:4" s="759" customFormat="1" ht="11.25" customHeight="1" x14ac:dyDescent="0.2">
      <c r="A1012" s="1115" t="s">
        <v>734</v>
      </c>
      <c r="B1012" s="781">
        <v>50</v>
      </c>
      <c r="C1012" s="773">
        <v>50</v>
      </c>
      <c r="D1012" s="758" t="s">
        <v>733</v>
      </c>
    </row>
    <row r="1013" spans="1:4" s="759" customFormat="1" ht="11.25" customHeight="1" x14ac:dyDescent="0.2">
      <c r="A1013" s="1115"/>
      <c r="B1013" s="782">
        <v>50</v>
      </c>
      <c r="C1013" s="775">
        <v>50</v>
      </c>
      <c r="D1013" s="760" t="s">
        <v>11</v>
      </c>
    </row>
    <row r="1014" spans="1:4" s="759" customFormat="1" ht="11.25" customHeight="1" x14ac:dyDescent="0.2">
      <c r="A1014" s="1115" t="s">
        <v>2387</v>
      </c>
      <c r="B1014" s="785">
        <v>7552.58</v>
      </c>
      <c r="C1014" s="778">
        <v>7552.57431</v>
      </c>
      <c r="D1014" s="761" t="s">
        <v>1060</v>
      </c>
    </row>
    <row r="1015" spans="1:4" s="759" customFormat="1" ht="11.25" customHeight="1" x14ac:dyDescent="0.2">
      <c r="A1015" s="1115"/>
      <c r="B1015" s="785">
        <v>7552.58</v>
      </c>
      <c r="C1015" s="778">
        <v>7552.57431</v>
      </c>
      <c r="D1015" s="761" t="s">
        <v>11</v>
      </c>
    </row>
    <row r="1016" spans="1:4" s="759" customFormat="1" ht="11.25" customHeight="1" x14ac:dyDescent="0.2">
      <c r="A1016" s="1115" t="s">
        <v>2388</v>
      </c>
      <c r="B1016" s="781">
        <v>1553.19</v>
      </c>
      <c r="C1016" s="773">
        <v>1553.194</v>
      </c>
      <c r="D1016" s="758" t="s">
        <v>1060</v>
      </c>
    </row>
    <row r="1017" spans="1:4" s="759" customFormat="1" ht="11.25" customHeight="1" x14ac:dyDescent="0.2">
      <c r="A1017" s="1115"/>
      <c r="B1017" s="782">
        <v>1553.19</v>
      </c>
      <c r="C1017" s="775">
        <v>1553.194</v>
      </c>
      <c r="D1017" s="760" t="s">
        <v>11</v>
      </c>
    </row>
    <row r="1018" spans="1:4" s="765" customFormat="1" ht="15" x14ac:dyDescent="0.2">
      <c r="A1018" s="354" t="s">
        <v>3671</v>
      </c>
      <c r="B1018" s="355">
        <v>9155.77</v>
      </c>
      <c r="C1018" s="355">
        <v>9155.7683099999995</v>
      </c>
      <c r="D1018" s="356"/>
    </row>
    <row r="1019" spans="1:4" s="755" customFormat="1" ht="24.75" customHeight="1" x14ac:dyDescent="0.2">
      <c r="A1019" s="766" t="s">
        <v>3672</v>
      </c>
      <c r="B1019" s="768"/>
      <c r="C1019" s="768"/>
      <c r="D1019" s="754"/>
    </row>
    <row r="1020" spans="1:4" s="759" customFormat="1" ht="11.25" customHeight="1" x14ac:dyDescent="0.2">
      <c r="A1020" s="1128" t="s">
        <v>435</v>
      </c>
      <c r="B1020" s="779">
        <v>850</v>
      </c>
      <c r="C1020" s="778">
        <v>310.25049999999999</v>
      </c>
      <c r="D1020" s="761" t="s">
        <v>219</v>
      </c>
    </row>
    <row r="1021" spans="1:4" s="759" customFormat="1" ht="11.25" customHeight="1" x14ac:dyDescent="0.2">
      <c r="A1021" s="1124"/>
      <c r="B1021" s="779">
        <v>850</v>
      </c>
      <c r="C1021" s="778">
        <v>310.25049999999999</v>
      </c>
      <c r="D1021" s="761" t="s">
        <v>11</v>
      </c>
    </row>
    <row r="1022" spans="1:4" s="759" customFormat="1" ht="11.25" customHeight="1" x14ac:dyDescent="0.2">
      <c r="A1022" s="1124" t="s">
        <v>764</v>
      </c>
      <c r="B1022" s="781">
        <v>1000</v>
      </c>
      <c r="C1022" s="773">
        <v>1000</v>
      </c>
      <c r="D1022" s="758" t="s">
        <v>763</v>
      </c>
    </row>
    <row r="1023" spans="1:4" s="759" customFormat="1" ht="11.25" customHeight="1" x14ac:dyDescent="0.2">
      <c r="A1023" s="1124"/>
      <c r="B1023" s="782">
        <v>1000</v>
      </c>
      <c r="C1023" s="775">
        <v>1000</v>
      </c>
      <c r="D1023" s="760" t="s">
        <v>11</v>
      </c>
    </row>
    <row r="1024" spans="1:4" s="759" customFormat="1" ht="11.25" customHeight="1" x14ac:dyDescent="0.2">
      <c r="A1024" s="1124" t="s">
        <v>759</v>
      </c>
      <c r="B1024" s="779">
        <v>2381</v>
      </c>
      <c r="C1024" s="778">
        <v>2381</v>
      </c>
      <c r="D1024" s="761" t="s">
        <v>1178</v>
      </c>
    </row>
    <row r="1025" spans="1:4" s="759" customFormat="1" ht="11.25" customHeight="1" x14ac:dyDescent="0.2">
      <c r="A1025" s="1124"/>
      <c r="B1025" s="779">
        <v>2381</v>
      </c>
      <c r="C1025" s="778">
        <v>2381</v>
      </c>
      <c r="D1025" s="761" t="s">
        <v>11</v>
      </c>
    </row>
    <row r="1026" spans="1:4" s="759" customFormat="1" ht="11.25" customHeight="1" x14ac:dyDescent="0.2">
      <c r="A1026" s="1124" t="s">
        <v>467</v>
      </c>
      <c r="B1026" s="781">
        <v>17000</v>
      </c>
      <c r="C1026" s="773">
        <v>14883.504000000001</v>
      </c>
      <c r="D1026" s="758" t="s">
        <v>466</v>
      </c>
    </row>
    <row r="1027" spans="1:4" s="759" customFormat="1" ht="11.25" customHeight="1" x14ac:dyDescent="0.2">
      <c r="A1027" s="1124"/>
      <c r="B1027" s="785">
        <v>20850</v>
      </c>
      <c r="C1027" s="778">
        <v>20850</v>
      </c>
      <c r="D1027" s="761" t="s">
        <v>1098</v>
      </c>
    </row>
    <row r="1028" spans="1:4" s="759" customFormat="1" ht="11.25" customHeight="1" x14ac:dyDescent="0.2">
      <c r="A1028" s="1124"/>
      <c r="B1028" s="785">
        <v>5000</v>
      </c>
      <c r="C1028" s="778">
        <v>5000</v>
      </c>
      <c r="D1028" s="761" t="s">
        <v>519</v>
      </c>
    </row>
    <row r="1029" spans="1:4" s="759" customFormat="1" ht="11.25" customHeight="1" x14ac:dyDescent="0.2">
      <c r="A1029" s="1124"/>
      <c r="B1029" s="782">
        <v>42850</v>
      </c>
      <c r="C1029" s="775">
        <v>40733.504000000001</v>
      </c>
      <c r="D1029" s="760" t="s">
        <v>11</v>
      </c>
    </row>
    <row r="1030" spans="1:4" s="759" customFormat="1" ht="11.25" customHeight="1" x14ac:dyDescent="0.2">
      <c r="A1030" s="1124" t="s">
        <v>2389</v>
      </c>
      <c r="B1030" s="779">
        <v>9580</v>
      </c>
      <c r="C1030" s="778">
        <v>9580</v>
      </c>
      <c r="D1030" s="761" t="s">
        <v>1096</v>
      </c>
    </row>
    <row r="1031" spans="1:4" s="759" customFormat="1" ht="11.25" customHeight="1" x14ac:dyDescent="0.2">
      <c r="A1031" s="1124"/>
      <c r="B1031" s="779">
        <v>9580</v>
      </c>
      <c r="C1031" s="778">
        <v>9580</v>
      </c>
      <c r="D1031" s="761" t="s">
        <v>11</v>
      </c>
    </row>
    <row r="1032" spans="1:4" s="759" customFormat="1" ht="11.25" customHeight="1" x14ac:dyDescent="0.2">
      <c r="A1032" s="1124" t="s">
        <v>578</v>
      </c>
      <c r="B1032" s="781">
        <v>220</v>
      </c>
      <c r="C1032" s="773">
        <v>212.887</v>
      </c>
      <c r="D1032" s="758" t="s">
        <v>1163</v>
      </c>
    </row>
    <row r="1033" spans="1:4" s="759" customFormat="1" ht="11.25" customHeight="1" x14ac:dyDescent="0.2">
      <c r="A1033" s="1124"/>
      <c r="B1033" s="785">
        <v>1122.8399999999999</v>
      </c>
      <c r="C1033" s="778">
        <v>1122.8360700000001</v>
      </c>
      <c r="D1033" s="761" t="s">
        <v>3884</v>
      </c>
    </row>
    <row r="1034" spans="1:4" s="759" customFormat="1" ht="11.25" customHeight="1" x14ac:dyDescent="0.2">
      <c r="A1034" s="1124"/>
      <c r="B1034" s="785">
        <v>1500</v>
      </c>
      <c r="C1034" s="778">
        <v>0</v>
      </c>
      <c r="D1034" s="761" t="s">
        <v>538</v>
      </c>
    </row>
    <row r="1035" spans="1:4" s="759" customFormat="1" ht="11.25" customHeight="1" x14ac:dyDescent="0.2">
      <c r="A1035" s="1124"/>
      <c r="B1035" s="782">
        <v>2842.84</v>
      </c>
      <c r="C1035" s="775">
        <v>1335.72307</v>
      </c>
      <c r="D1035" s="760" t="s">
        <v>11</v>
      </c>
    </row>
    <row r="1036" spans="1:4" s="759" customFormat="1" ht="11.25" customHeight="1" x14ac:dyDescent="0.2">
      <c r="A1036" s="1124" t="s">
        <v>579</v>
      </c>
      <c r="B1036" s="779">
        <v>1030</v>
      </c>
      <c r="C1036" s="778">
        <v>1030</v>
      </c>
      <c r="D1036" s="761" t="s">
        <v>565</v>
      </c>
    </row>
    <row r="1037" spans="1:4" s="759" customFormat="1" ht="11.25" customHeight="1" x14ac:dyDescent="0.2">
      <c r="A1037" s="1124"/>
      <c r="B1037" s="779">
        <v>1030</v>
      </c>
      <c r="C1037" s="778">
        <v>1030</v>
      </c>
      <c r="D1037" s="761" t="s">
        <v>11</v>
      </c>
    </row>
    <row r="1038" spans="1:4" s="759" customFormat="1" ht="11.25" customHeight="1" x14ac:dyDescent="0.2">
      <c r="A1038" s="1124" t="s">
        <v>4379</v>
      </c>
      <c r="B1038" s="781">
        <v>500</v>
      </c>
      <c r="C1038" s="773">
        <v>500</v>
      </c>
      <c r="D1038" s="758" t="s">
        <v>621</v>
      </c>
    </row>
    <row r="1039" spans="1:4" s="759" customFormat="1" ht="11.25" customHeight="1" x14ac:dyDescent="0.2">
      <c r="A1039" s="1124"/>
      <c r="B1039" s="782">
        <v>500</v>
      </c>
      <c r="C1039" s="775">
        <v>500</v>
      </c>
      <c r="D1039" s="760" t="s">
        <v>11</v>
      </c>
    </row>
    <row r="1040" spans="1:4" s="759" customFormat="1" ht="11.25" customHeight="1" x14ac:dyDescent="0.2">
      <c r="A1040" s="1124" t="s">
        <v>2390</v>
      </c>
      <c r="B1040" s="779">
        <v>3583.0000000000005</v>
      </c>
      <c r="C1040" s="778">
        <v>3583.0000000000005</v>
      </c>
      <c r="D1040" s="761" t="s">
        <v>1203</v>
      </c>
    </row>
    <row r="1041" spans="1:4" s="759" customFormat="1" ht="11.25" customHeight="1" x14ac:dyDescent="0.2">
      <c r="A1041" s="1124"/>
      <c r="B1041" s="779">
        <v>3583.0000000000005</v>
      </c>
      <c r="C1041" s="778">
        <v>3583.0000000000005</v>
      </c>
      <c r="D1041" s="761" t="s">
        <v>11</v>
      </c>
    </row>
    <row r="1042" spans="1:4" s="759" customFormat="1" ht="11.25" customHeight="1" x14ac:dyDescent="0.2">
      <c r="A1042" s="1124" t="s">
        <v>789</v>
      </c>
      <c r="B1042" s="781">
        <v>7081</v>
      </c>
      <c r="C1042" s="773">
        <v>5477.7019</v>
      </c>
      <c r="D1042" s="758" t="s">
        <v>4301</v>
      </c>
    </row>
    <row r="1043" spans="1:4" s="759" customFormat="1" ht="11.25" customHeight="1" x14ac:dyDescent="0.2">
      <c r="A1043" s="1124"/>
      <c r="B1043" s="785">
        <v>500</v>
      </c>
      <c r="C1043" s="778">
        <v>500</v>
      </c>
      <c r="D1043" s="761" t="s">
        <v>788</v>
      </c>
    </row>
    <row r="1044" spans="1:4" s="759" customFormat="1" ht="11.25" customHeight="1" x14ac:dyDescent="0.2">
      <c r="A1044" s="1124"/>
      <c r="B1044" s="782">
        <v>7581</v>
      </c>
      <c r="C1044" s="775">
        <v>5977.7019</v>
      </c>
      <c r="D1044" s="760" t="s">
        <v>11</v>
      </c>
    </row>
    <row r="1045" spans="1:4" s="759" customFormat="1" ht="11.25" customHeight="1" x14ac:dyDescent="0.2">
      <c r="A1045" s="1124" t="s">
        <v>4671</v>
      </c>
      <c r="B1045" s="779">
        <v>159.19</v>
      </c>
      <c r="C1045" s="778">
        <v>159.18820000000002</v>
      </c>
      <c r="D1045" s="761" t="s">
        <v>3884</v>
      </c>
    </row>
    <row r="1046" spans="1:4" s="759" customFormat="1" ht="11.25" customHeight="1" x14ac:dyDescent="0.2">
      <c r="A1046" s="1124"/>
      <c r="B1046" s="779">
        <v>159.19</v>
      </c>
      <c r="C1046" s="778">
        <v>159.18820000000002</v>
      </c>
      <c r="D1046" s="761" t="s">
        <v>11</v>
      </c>
    </row>
    <row r="1047" spans="1:4" s="759" customFormat="1" ht="11.25" customHeight="1" x14ac:dyDescent="0.2">
      <c r="A1047" s="1124" t="s">
        <v>4385</v>
      </c>
      <c r="B1047" s="781">
        <v>109.46</v>
      </c>
      <c r="C1047" s="773">
        <v>109.455</v>
      </c>
      <c r="D1047" s="758" t="s">
        <v>621</v>
      </c>
    </row>
    <row r="1048" spans="1:4" s="759" customFormat="1" ht="11.25" customHeight="1" x14ac:dyDescent="0.2">
      <c r="A1048" s="1124"/>
      <c r="B1048" s="782">
        <v>109.46</v>
      </c>
      <c r="C1048" s="775">
        <v>109.455</v>
      </c>
      <c r="D1048" s="760" t="s">
        <v>11</v>
      </c>
    </row>
    <row r="1049" spans="1:4" s="759" customFormat="1" ht="11.25" customHeight="1" x14ac:dyDescent="0.2">
      <c r="A1049" s="1124" t="s">
        <v>765</v>
      </c>
      <c r="B1049" s="779">
        <v>1100</v>
      </c>
      <c r="C1049" s="778">
        <v>1100</v>
      </c>
      <c r="D1049" s="761" t="s">
        <v>763</v>
      </c>
    </row>
    <row r="1050" spans="1:4" s="759" customFormat="1" ht="11.25" customHeight="1" x14ac:dyDescent="0.2">
      <c r="A1050" s="1127"/>
      <c r="B1050" s="779">
        <v>1100</v>
      </c>
      <c r="C1050" s="778">
        <v>1100</v>
      </c>
      <c r="D1050" s="761" t="s">
        <v>11</v>
      </c>
    </row>
    <row r="1051" spans="1:4" s="765" customFormat="1" ht="15" x14ac:dyDescent="0.2">
      <c r="A1051" s="354" t="s">
        <v>3673</v>
      </c>
      <c r="B1051" s="355">
        <v>73566.490000000005</v>
      </c>
      <c r="C1051" s="355">
        <v>67799.822669999994</v>
      </c>
      <c r="D1051" s="356"/>
    </row>
    <row r="1052" spans="1:4" s="755" customFormat="1" ht="24.75" customHeight="1" x14ac:dyDescent="0.2">
      <c r="A1052" s="766" t="s">
        <v>3674</v>
      </c>
      <c r="B1052" s="362"/>
      <c r="C1052" s="362"/>
      <c r="D1052" s="363"/>
    </row>
    <row r="1053" spans="1:4" s="759" customFormat="1" ht="11.25" customHeight="1" x14ac:dyDescent="0.2">
      <c r="A1053" s="1115" t="s">
        <v>4672</v>
      </c>
      <c r="B1053" s="781">
        <v>168.63</v>
      </c>
      <c r="C1053" s="773">
        <v>168.62076000000002</v>
      </c>
      <c r="D1053" s="758" t="s">
        <v>4116</v>
      </c>
    </row>
    <row r="1054" spans="1:4" s="759" customFormat="1" ht="11.25" customHeight="1" x14ac:dyDescent="0.2">
      <c r="A1054" s="1115"/>
      <c r="B1054" s="782">
        <v>168.63</v>
      </c>
      <c r="C1054" s="775">
        <v>168.62076000000002</v>
      </c>
      <c r="D1054" s="760" t="s">
        <v>11</v>
      </c>
    </row>
    <row r="1055" spans="1:4" s="759" customFormat="1" ht="11.25" customHeight="1" x14ac:dyDescent="0.2">
      <c r="A1055" s="1115" t="s">
        <v>4673</v>
      </c>
      <c r="B1055" s="779">
        <v>99.82</v>
      </c>
      <c r="C1055" s="778">
        <v>99.810479999999998</v>
      </c>
      <c r="D1055" s="761" t="s">
        <v>4116</v>
      </c>
    </row>
    <row r="1056" spans="1:4" s="759" customFormat="1" ht="11.25" customHeight="1" x14ac:dyDescent="0.2">
      <c r="A1056" s="1115"/>
      <c r="B1056" s="779">
        <v>99.82</v>
      </c>
      <c r="C1056" s="778">
        <v>99.810479999999998</v>
      </c>
      <c r="D1056" s="761" t="s">
        <v>11</v>
      </c>
    </row>
    <row r="1057" spans="1:4" s="759" customFormat="1" ht="11.25" customHeight="1" x14ac:dyDescent="0.2">
      <c r="A1057" s="1115" t="s">
        <v>4674</v>
      </c>
      <c r="B1057" s="781">
        <v>227.27</v>
      </c>
      <c r="C1057" s="773">
        <v>0</v>
      </c>
      <c r="D1057" s="758" t="s">
        <v>4116</v>
      </c>
    </row>
    <row r="1058" spans="1:4" s="759" customFormat="1" ht="11.25" customHeight="1" x14ac:dyDescent="0.2">
      <c r="A1058" s="1115"/>
      <c r="B1058" s="782">
        <v>227.27</v>
      </c>
      <c r="C1058" s="775">
        <v>0</v>
      </c>
      <c r="D1058" s="760" t="s">
        <v>11</v>
      </c>
    </row>
    <row r="1059" spans="1:4" s="759" customFormat="1" ht="11.25" customHeight="1" x14ac:dyDescent="0.2">
      <c r="A1059" s="1115" t="s">
        <v>4675</v>
      </c>
      <c r="B1059" s="779">
        <v>117.35</v>
      </c>
      <c r="C1059" s="778">
        <v>0</v>
      </c>
      <c r="D1059" s="761" t="s">
        <v>4116</v>
      </c>
    </row>
    <row r="1060" spans="1:4" s="759" customFormat="1" ht="11.25" customHeight="1" x14ac:dyDescent="0.2">
      <c r="A1060" s="1115"/>
      <c r="B1060" s="779">
        <v>117.35</v>
      </c>
      <c r="C1060" s="778">
        <v>0</v>
      </c>
      <c r="D1060" s="761" t="s">
        <v>11</v>
      </c>
    </row>
    <row r="1061" spans="1:4" s="759" customFormat="1" ht="11.25" customHeight="1" x14ac:dyDescent="0.2">
      <c r="A1061" s="1115" t="s">
        <v>4676</v>
      </c>
      <c r="B1061" s="781">
        <v>117.35</v>
      </c>
      <c r="C1061" s="773">
        <v>0</v>
      </c>
      <c r="D1061" s="758" t="s">
        <v>4116</v>
      </c>
    </row>
    <row r="1062" spans="1:4" s="759" customFormat="1" ht="11.25" customHeight="1" x14ac:dyDescent="0.2">
      <c r="A1062" s="1115"/>
      <c r="B1062" s="782">
        <v>117.35</v>
      </c>
      <c r="C1062" s="775">
        <v>0</v>
      </c>
      <c r="D1062" s="760" t="s">
        <v>11</v>
      </c>
    </row>
    <row r="1063" spans="1:4" s="759" customFormat="1" ht="11.25" customHeight="1" x14ac:dyDescent="0.2">
      <c r="A1063" s="1115" t="s">
        <v>4677</v>
      </c>
      <c r="B1063" s="779">
        <v>99.82</v>
      </c>
      <c r="C1063" s="778">
        <v>99.810479999999998</v>
      </c>
      <c r="D1063" s="761" t="s">
        <v>4116</v>
      </c>
    </row>
    <row r="1064" spans="1:4" s="759" customFormat="1" ht="11.25" customHeight="1" x14ac:dyDescent="0.2">
      <c r="A1064" s="1115"/>
      <c r="B1064" s="779">
        <v>99.82</v>
      </c>
      <c r="C1064" s="778">
        <v>99.810479999999998</v>
      </c>
      <c r="D1064" s="761" t="s">
        <v>11</v>
      </c>
    </row>
    <row r="1065" spans="1:4" s="759" customFormat="1" ht="11.25" customHeight="1" x14ac:dyDescent="0.2">
      <c r="A1065" s="1115" t="s">
        <v>4678</v>
      </c>
      <c r="B1065" s="781">
        <v>233.32</v>
      </c>
      <c r="C1065" s="773">
        <v>233.31461999999999</v>
      </c>
      <c r="D1065" s="758" t="s">
        <v>4116</v>
      </c>
    </row>
    <row r="1066" spans="1:4" s="759" customFormat="1" ht="11.25" customHeight="1" x14ac:dyDescent="0.2">
      <c r="A1066" s="1115"/>
      <c r="B1066" s="782">
        <v>233.32</v>
      </c>
      <c r="C1066" s="775">
        <v>233.31461999999999</v>
      </c>
      <c r="D1066" s="760" t="s">
        <v>11</v>
      </c>
    </row>
    <row r="1067" spans="1:4" s="759" customFormat="1" ht="11.25" customHeight="1" x14ac:dyDescent="0.2">
      <c r="A1067" s="1115" t="s">
        <v>2391</v>
      </c>
      <c r="B1067" s="779">
        <v>438</v>
      </c>
      <c r="C1067" s="778">
        <v>437.87705999999997</v>
      </c>
      <c r="D1067" s="761" t="s">
        <v>926</v>
      </c>
    </row>
    <row r="1068" spans="1:4" s="759" customFormat="1" ht="11.25" customHeight="1" x14ac:dyDescent="0.2">
      <c r="A1068" s="1121"/>
      <c r="B1068" s="779">
        <v>438</v>
      </c>
      <c r="C1068" s="778">
        <v>437.87705999999997</v>
      </c>
      <c r="D1068" s="761" t="s">
        <v>11</v>
      </c>
    </row>
    <row r="1069" spans="1:4" s="765" customFormat="1" ht="15" x14ac:dyDescent="0.2">
      <c r="A1069" s="388" t="s">
        <v>3675</v>
      </c>
      <c r="B1069" s="355">
        <v>1501.56</v>
      </c>
      <c r="C1069" s="355">
        <v>1039.4333999999999</v>
      </c>
      <c r="D1069" s="356"/>
    </row>
    <row r="1070" spans="1:4" s="755" customFormat="1" ht="12.75" x14ac:dyDescent="0.2">
      <c r="A1070" s="382"/>
      <c r="B1070" s="767"/>
      <c r="C1070" s="767"/>
      <c r="D1070" s="381"/>
    </row>
    <row r="1071" spans="1:4" s="755" customFormat="1" ht="21" customHeight="1" x14ac:dyDescent="0.2">
      <c r="A1071" s="388" t="s">
        <v>429</v>
      </c>
      <c r="B1071" s="369">
        <f>B956+B1010+B1018+B1051+B1069</f>
        <v>1191901.8099999996</v>
      </c>
      <c r="C1071" s="369">
        <f>C956+C1010+C1018+C1051+C1069</f>
        <v>1024015.2391499999</v>
      </c>
      <c r="D1071" s="383"/>
    </row>
    <row r="1072" spans="1:4" s="755" customFormat="1" ht="12.75" x14ac:dyDescent="0.2">
      <c r="B1072" s="392"/>
      <c r="C1072" s="392"/>
      <c r="D1072" s="771"/>
    </row>
    <row r="1073" spans="1:4" s="755" customFormat="1" ht="12.75" x14ac:dyDescent="0.2">
      <c r="B1073" s="392"/>
      <c r="C1073" s="392"/>
      <c r="D1073" s="771"/>
    </row>
    <row r="1074" spans="1:4" s="755" customFormat="1" ht="12.75" x14ac:dyDescent="0.2">
      <c r="A1074" s="1114" t="s">
        <v>3669</v>
      </c>
      <c r="B1074" s="1114"/>
      <c r="C1074" s="1114"/>
      <c r="D1074" s="1114"/>
    </row>
    <row r="1075" spans="1:4" s="755" customFormat="1" ht="12.75" customHeight="1" x14ac:dyDescent="0.2">
      <c r="A1075" s="1112" t="s">
        <v>5000</v>
      </c>
      <c r="B1075" s="1112"/>
      <c r="C1075" s="1112"/>
      <c r="D1075" s="1112"/>
    </row>
  </sheetData>
  <mergeCells count="301">
    <mergeCell ref="A1074:D1074"/>
    <mergeCell ref="A1075:D1075"/>
    <mergeCell ref="A1061:A1062"/>
    <mergeCell ref="A1063:A1064"/>
    <mergeCell ref="A1065:A1066"/>
    <mergeCell ref="A1067:A1068"/>
    <mergeCell ref="A1:D1"/>
    <mergeCell ref="A1047:A1048"/>
    <mergeCell ref="A1049:A1050"/>
    <mergeCell ref="A1053:A1054"/>
    <mergeCell ref="A1055:A1056"/>
    <mergeCell ref="A1057:A1058"/>
    <mergeCell ref="A1059:A1060"/>
    <mergeCell ref="A1032:A1035"/>
    <mergeCell ref="A1036:A1037"/>
    <mergeCell ref="A1038:A1039"/>
    <mergeCell ref="A1040:A1041"/>
    <mergeCell ref="A1042:A1044"/>
    <mergeCell ref="A1045:A1046"/>
    <mergeCell ref="A1016:A1017"/>
    <mergeCell ref="A1020:A1021"/>
    <mergeCell ref="A1022:A1023"/>
    <mergeCell ref="A1024:A1025"/>
    <mergeCell ref="A1026:A1029"/>
    <mergeCell ref="A1030:A1031"/>
    <mergeCell ref="A1002:A1003"/>
    <mergeCell ref="A1004:A1005"/>
    <mergeCell ref="A1006:A1007"/>
    <mergeCell ref="A1008:A1009"/>
    <mergeCell ref="A1012:A1013"/>
    <mergeCell ref="A1014:A1015"/>
    <mergeCell ref="A985:A987"/>
    <mergeCell ref="A988:A990"/>
    <mergeCell ref="A991:A993"/>
    <mergeCell ref="A994:A995"/>
    <mergeCell ref="A996:A997"/>
    <mergeCell ref="A998:A1001"/>
    <mergeCell ref="A970:A971"/>
    <mergeCell ref="A972:A973"/>
    <mergeCell ref="A974:A978"/>
    <mergeCell ref="A979:A980"/>
    <mergeCell ref="A981:A982"/>
    <mergeCell ref="A983:A984"/>
    <mergeCell ref="A947:A955"/>
    <mergeCell ref="A958:A960"/>
    <mergeCell ref="A961:A962"/>
    <mergeCell ref="A963:A965"/>
    <mergeCell ref="A966:A967"/>
    <mergeCell ref="A968:A969"/>
    <mergeCell ref="A857:A858"/>
    <mergeCell ref="A859:A875"/>
    <mergeCell ref="A876:A886"/>
    <mergeCell ref="A887:A898"/>
    <mergeCell ref="A899:A920"/>
    <mergeCell ref="A921:A946"/>
    <mergeCell ref="A838:A839"/>
    <mergeCell ref="A840:A845"/>
    <mergeCell ref="A846:A848"/>
    <mergeCell ref="A849:A852"/>
    <mergeCell ref="A853:A854"/>
    <mergeCell ref="A855:A856"/>
    <mergeCell ref="A819:A823"/>
    <mergeCell ref="A824:A825"/>
    <mergeCell ref="A826:A829"/>
    <mergeCell ref="A830:A831"/>
    <mergeCell ref="A832:A833"/>
    <mergeCell ref="A834:A837"/>
    <mergeCell ref="A805:A807"/>
    <mergeCell ref="A808:A809"/>
    <mergeCell ref="A810:A811"/>
    <mergeCell ref="A812:A814"/>
    <mergeCell ref="A815:A816"/>
    <mergeCell ref="A817:A818"/>
    <mergeCell ref="A786:A788"/>
    <mergeCell ref="A789:A792"/>
    <mergeCell ref="A793:A794"/>
    <mergeCell ref="A795:A796"/>
    <mergeCell ref="A797:A798"/>
    <mergeCell ref="A799:A804"/>
    <mergeCell ref="A772:A774"/>
    <mergeCell ref="A775:A776"/>
    <mergeCell ref="A777:A779"/>
    <mergeCell ref="A780:A781"/>
    <mergeCell ref="A782:A783"/>
    <mergeCell ref="A784:A785"/>
    <mergeCell ref="A755:A758"/>
    <mergeCell ref="A759:A761"/>
    <mergeCell ref="A762:A764"/>
    <mergeCell ref="A765:A766"/>
    <mergeCell ref="A767:A768"/>
    <mergeCell ref="A769:A771"/>
    <mergeCell ref="A737:A739"/>
    <mergeCell ref="A740:A741"/>
    <mergeCell ref="A742:A744"/>
    <mergeCell ref="A745:A747"/>
    <mergeCell ref="A748:A751"/>
    <mergeCell ref="A752:A754"/>
    <mergeCell ref="A717:A719"/>
    <mergeCell ref="A720:A721"/>
    <mergeCell ref="A722:A723"/>
    <mergeCell ref="A724:A726"/>
    <mergeCell ref="A727:A733"/>
    <mergeCell ref="A734:A736"/>
    <mergeCell ref="A702:A703"/>
    <mergeCell ref="A704:A705"/>
    <mergeCell ref="A706:A708"/>
    <mergeCell ref="A709:A711"/>
    <mergeCell ref="A712:A714"/>
    <mergeCell ref="A715:A716"/>
    <mergeCell ref="A684:A686"/>
    <mergeCell ref="A687:A690"/>
    <mergeCell ref="A691:A693"/>
    <mergeCell ref="A694:A695"/>
    <mergeCell ref="A696:A698"/>
    <mergeCell ref="A699:A701"/>
    <mergeCell ref="A666:A668"/>
    <mergeCell ref="A669:A672"/>
    <mergeCell ref="A673:A674"/>
    <mergeCell ref="A675:A676"/>
    <mergeCell ref="A677:A681"/>
    <mergeCell ref="A682:A683"/>
    <mergeCell ref="A650:A653"/>
    <mergeCell ref="A654:A657"/>
    <mergeCell ref="A658:A659"/>
    <mergeCell ref="A660:A661"/>
    <mergeCell ref="A662:A663"/>
    <mergeCell ref="A664:A665"/>
    <mergeCell ref="A630:A634"/>
    <mergeCell ref="A635:A637"/>
    <mergeCell ref="A638:A641"/>
    <mergeCell ref="A642:A643"/>
    <mergeCell ref="A644:A645"/>
    <mergeCell ref="A646:A649"/>
    <mergeCell ref="A615:A616"/>
    <mergeCell ref="A617:A618"/>
    <mergeCell ref="A619:A620"/>
    <mergeCell ref="A621:A624"/>
    <mergeCell ref="A625:A627"/>
    <mergeCell ref="A628:A629"/>
    <mergeCell ref="A597:A599"/>
    <mergeCell ref="A600:A602"/>
    <mergeCell ref="A603:A605"/>
    <mergeCell ref="A606:A607"/>
    <mergeCell ref="A608:A610"/>
    <mergeCell ref="A611:A614"/>
    <mergeCell ref="A581:A583"/>
    <mergeCell ref="A584:A585"/>
    <mergeCell ref="A586:A587"/>
    <mergeCell ref="A588:A590"/>
    <mergeCell ref="A591:A592"/>
    <mergeCell ref="A593:A596"/>
    <mergeCell ref="A562:A565"/>
    <mergeCell ref="A566:A570"/>
    <mergeCell ref="A571:A572"/>
    <mergeCell ref="A573:A574"/>
    <mergeCell ref="A575:A578"/>
    <mergeCell ref="A579:A580"/>
    <mergeCell ref="A542:A543"/>
    <mergeCell ref="A544:A546"/>
    <mergeCell ref="A547:A550"/>
    <mergeCell ref="A551:A552"/>
    <mergeCell ref="A553:A559"/>
    <mergeCell ref="A560:A561"/>
    <mergeCell ref="A525:A526"/>
    <mergeCell ref="A527:A528"/>
    <mergeCell ref="A529:A535"/>
    <mergeCell ref="A536:A537"/>
    <mergeCell ref="A538:A539"/>
    <mergeCell ref="A540:A541"/>
    <mergeCell ref="A506:A507"/>
    <mergeCell ref="A508:A511"/>
    <mergeCell ref="A512:A514"/>
    <mergeCell ref="A515:A517"/>
    <mergeCell ref="A518:A521"/>
    <mergeCell ref="A522:A524"/>
    <mergeCell ref="A488:A490"/>
    <mergeCell ref="A491:A494"/>
    <mergeCell ref="A495:A496"/>
    <mergeCell ref="A497:A498"/>
    <mergeCell ref="A499:A503"/>
    <mergeCell ref="A504:A505"/>
    <mergeCell ref="A469:A471"/>
    <mergeCell ref="A472:A473"/>
    <mergeCell ref="A474:A477"/>
    <mergeCell ref="A478:A480"/>
    <mergeCell ref="A481:A483"/>
    <mergeCell ref="A484:A487"/>
    <mergeCell ref="A456:A457"/>
    <mergeCell ref="A458:A460"/>
    <mergeCell ref="A461:A462"/>
    <mergeCell ref="A463:A464"/>
    <mergeCell ref="A465:A466"/>
    <mergeCell ref="A467:A468"/>
    <mergeCell ref="A441:A442"/>
    <mergeCell ref="A443:A445"/>
    <mergeCell ref="A446:A447"/>
    <mergeCell ref="A448:A450"/>
    <mergeCell ref="A451:A453"/>
    <mergeCell ref="A454:A455"/>
    <mergeCell ref="A418:A421"/>
    <mergeCell ref="A422:A426"/>
    <mergeCell ref="A427:A430"/>
    <mergeCell ref="A431:A435"/>
    <mergeCell ref="A436:A438"/>
    <mergeCell ref="A439:A440"/>
    <mergeCell ref="A398:A400"/>
    <mergeCell ref="A401:A403"/>
    <mergeCell ref="A404:A409"/>
    <mergeCell ref="A410:A412"/>
    <mergeCell ref="A413:A414"/>
    <mergeCell ref="A415:A417"/>
    <mergeCell ref="A381:A382"/>
    <mergeCell ref="A383:A385"/>
    <mergeCell ref="A386:A388"/>
    <mergeCell ref="A389:A392"/>
    <mergeCell ref="A393:A394"/>
    <mergeCell ref="A395:A397"/>
    <mergeCell ref="A367:A368"/>
    <mergeCell ref="A369:A370"/>
    <mergeCell ref="A371:A373"/>
    <mergeCell ref="A374:A375"/>
    <mergeCell ref="A376:A378"/>
    <mergeCell ref="A379:A380"/>
    <mergeCell ref="A344:A345"/>
    <mergeCell ref="A346:A348"/>
    <mergeCell ref="A349:A352"/>
    <mergeCell ref="A353:A356"/>
    <mergeCell ref="A357:A362"/>
    <mergeCell ref="A363:A366"/>
    <mergeCell ref="A327:A328"/>
    <mergeCell ref="A329:A330"/>
    <mergeCell ref="A331:A332"/>
    <mergeCell ref="A333:A335"/>
    <mergeCell ref="A336:A340"/>
    <mergeCell ref="A341:A343"/>
    <mergeCell ref="A306:A307"/>
    <mergeCell ref="A308:A311"/>
    <mergeCell ref="A312:A315"/>
    <mergeCell ref="A316:A318"/>
    <mergeCell ref="A319:A323"/>
    <mergeCell ref="A324:A326"/>
    <mergeCell ref="A288:A289"/>
    <mergeCell ref="A290:A291"/>
    <mergeCell ref="A292:A294"/>
    <mergeCell ref="A295:A299"/>
    <mergeCell ref="A300:A302"/>
    <mergeCell ref="A303:A305"/>
    <mergeCell ref="A274:A276"/>
    <mergeCell ref="A277:A278"/>
    <mergeCell ref="A279:A281"/>
    <mergeCell ref="A282:A283"/>
    <mergeCell ref="A284:A285"/>
    <mergeCell ref="A286:A287"/>
    <mergeCell ref="A259:A261"/>
    <mergeCell ref="A262:A263"/>
    <mergeCell ref="A264:A266"/>
    <mergeCell ref="A267:A268"/>
    <mergeCell ref="A269:A271"/>
    <mergeCell ref="A272:A273"/>
    <mergeCell ref="A238:A243"/>
    <mergeCell ref="A244:A246"/>
    <mergeCell ref="A247:A249"/>
    <mergeCell ref="A250:A252"/>
    <mergeCell ref="A253:A255"/>
    <mergeCell ref="A256:A258"/>
    <mergeCell ref="A200:A203"/>
    <mergeCell ref="A204:A206"/>
    <mergeCell ref="A207:A211"/>
    <mergeCell ref="A212:A221"/>
    <mergeCell ref="A222:A230"/>
    <mergeCell ref="A231:A237"/>
    <mergeCell ref="A169:A175"/>
    <mergeCell ref="A176:A182"/>
    <mergeCell ref="A183:A186"/>
    <mergeCell ref="A187:A190"/>
    <mergeCell ref="A191:A192"/>
    <mergeCell ref="A193:A199"/>
    <mergeCell ref="A117:A127"/>
    <mergeCell ref="A128:A134"/>
    <mergeCell ref="A135:A148"/>
    <mergeCell ref="A5:A6"/>
    <mergeCell ref="A149:A158"/>
    <mergeCell ref="A159:A168"/>
    <mergeCell ref="A80:A88"/>
    <mergeCell ref="A89:A92"/>
    <mergeCell ref="A93:A99"/>
    <mergeCell ref="A100:A110"/>
    <mergeCell ref="A111:A112"/>
    <mergeCell ref="A113:A116"/>
    <mergeCell ref="A44:A49"/>
    <mergeCell ref="A50:A57"/>
    <mergeCell ref="A58:A59"/>
    <mergeCell ref="A60:A67"/>
    <mergeCell ref="A68:A74"/>
    <mergeCell ref="A75:A79"/>
    <mergeCell ref="A7:A9"/>
    <mergeCell ref="A10:A20"/>
    <mergeCell ref="A21:A24"/>
    <mergeCell ref="A25:A33"/>
    <mergeCell ref="A34:A39"/>
    <mergeCell ref="A40:A43"/>
  </mergeCells>
  <printOptions horizontalCentered="1"/>
  <pageMargins left="0.39370078740157483" right="0.39370078740157483" top="0.59055118110236227" bottom="0.39370078740157483" header="0.31496062992125984" footer="0.11811023622047245"/>
  <pageSetup paperSize="9" scale="95" firstPageNumber="398" fitToHeight="0" orientation="landscape" useFirstPageNumber="1" r:id="rId1"/>
  <headerFooter>
    <oddHeader>&amp;L&amp;"Tahoma,Kurzíva"&amp;9Závěrečný účet za rok 2020&amp;R&amp;"Tahoma,Kurzíva"&amp;9Tabulka č. 27</oddHeader>
    <oddFooter>&amp;C&amp;"Tahoma,Obyčejné"&amp;P</oddFooter>
  </headerFooter>
  <rowBreaks count="23" manualBreakCount="23">
    <brk id="45" max="16383" man="1"/>
    <brk id="88" max="16383" man="1"/>
    <brk id="132" max="16383" man="1"/>
    <brk id="178" max="16383" man="1"/>
    <brk id="221" max="16383" man="1"/>
    <brk id="266" max="16383" man="1"/>
    <brk id="311" max="16383" man="1"/>
    <brk id="358" max="16383" man="1"/>
    <brk id="405" max="16383" man="1"/>
    <brk id="450" max="16383" man="1"/>
    <brk id="496" max="16383" man="1"/>
    <brk id="543" max="16383" man="1"/>
    <brk id="590" max="16383" man="1"/>
    <brk id="637" max="16383" man="1"/>
    <brk id="683" max="16383" man="1"/>
    <brk id="730" max="16383" man="1"/>
    <brk id="776" max="16383" man="1"/>
    <brk id="823" max="16383" man="1"/>
    <brk id="868" max="16383" man="1"/>
    <brk id="910" max="16383" man="1"/>
    <brk id="953" max="16383" man="1"/>
    <brk id="997" max="16383" man="1"/>
    <brk id="1039"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8B224-D60B-42C6-BEC1-D1D49C518A36}">
  <sheetPr>
    <pageSetUpPr fitToPage="1"/>
  </sheetPr>
  <dimension ref="A1:D2544"/>
  <sheetViews>
    <sheetView zoomScaleNormal="100" zoomScaleSheetLayoutView="100" workbookViewId="0">
      <selection activeCell="E2" sqref="E2"/>
    </sheetView>
  </sheetViews>
  <sheetFormatPr defaultRowHeight="10.5" x14ac:dyDescent="0.15"/>
  <cols>
    <col min="1" max="1" width="38.5703125" style="793" customWidth="1"/>
    <col min="2" max="3" width="11.140625" style="793" customWidth="1"/>
    <col min="4" max="4" width="87.28515625" style="793" customWidth="1"/>
    <col min="5" max="16384" width="9.140625" style="786"/>
  </cols>
  <sheetData>
    <row r="1" spans="1:4" s="384" customFormat="1" ht="21" customHeight="1" x14ac:dyDescent="0.2">
      <c r="A1" s="1133" t="s">
        <v>3676</v>
      </c>
      <c r="B1" s="1133"/>
      <c r="C1" s="1133"/>
      <c r="D1" s="1133"/>
    </row>
    <row r="2" spans="1:4" s="386" customFormat="1" ht="12.75" customHeight="1" x14ac:dyDescent="0.2">
      <c r="A2" s="385"/>
      <c r="D2" s="387" t="s">
        <v>2</v>
      </c>
    </row>
    <row r="3" spans="1:4" s="386" customFormat="1" ht="15" customHeight="1" x14ac:dyDescent="0.2">
      <c r="A3" s="377" t="s">
        <v>432</v>
      </c>
      <c r="B3" s="377" t="s">
        <v>3656</v>
      </c>
      <c r="C3" s="377" t="s">
        <v>3657</v>
      </c>
      <c r="D3" s="377" t="s">
        <v>3658</v>
      </c>
    </row>
    <row r="4" spans="1:4" ht="21" x14ac:dyDescent="0.15">
      <c r="A4" s="1129" t="s">
        <v>2508</v>
      </c>
      <c r="B4" s="787">
        <v>50</v>
      </c>
      <c r="C4" s="787">
        <v>50</v>
      </c>
      <c r="D4" s="788" t="s">
        <v>1210</v>
      </c>
    </row>
    <row r="5" spans="1:4" ht="11.25" customHeight="1" x14ac:dyDescent="0.15">
      <c r="A5" s="1130"/>
      <c r="B5" s="789">
        <v>50</v>
      </c>
      <c r="C5" s="789">
        <v>50</v>
      </c>
      <c r="D5" s="790" t="s">
        <v>11</v>
      </c>
    </row>
    <row r="6" spans="1:4" ht="11.25" customHeight="1" x14ac:dyDescent="0.15">
      <c r="A6" s="1129" t="s">
        <v>2509</v>
      </c>
      <c r="B6" s="787">
        <v>150</v>
      </c>
      <c r="C6" s="787">
        <v>150</v>
      </c>
      <c r="D6" s="788" t="s">
        <v>1211</v>
      </c>
    </row>
    <row r="7" spans="1:4" ht="21" x14ac:dyDescent="0.15">
      <c r="A7" s="1131"/>
      <c r="B7" s="791">
        <v>200</v>
      </c>
      <c r="C7" s="791">
        <v>159.24700000000001</v>
      </c>
      <c r="D7" s="792" t="s">
        <v>1210</v>
      </c>
    </row>
    <row r="8" spans="1:4" ht="11.25" customHeight="1" x14ac:dyDescent="0.15">
      <c r="A8" s="1130"/>
      <c r="B8" s="789">
        <v>350</v>
      </c>
      <c r="C8" s="789">
        <v>309.24700000000001</v>
      </c>
      <c r="D8" s="790" t="s">
        <v>11</v>
      </c>
    </row>
    <row r="9" spans="1:4" ht="11.25" customHeight="1" x14ac:dyDescent="0.15">
      <c r="A9" s="1129" t="s">
        <v>2510</v>
      </c>
      <c r="B9" s="787">
        <v>50</v>
      </c>
      <c r="C9" s="787">
        <v>50</v>
      </c>
      <c r="D9" s="788" t="s">
        <v>3982</v>
      </c>
    </row>
    <row r="10" spans="1:4" ht="11.25" customHeight="1" x14ac:dyDescent="0.15">
      <c r="A10" s="1130"/>
      <c r="B10" s="789">
        <v>50</v>
      </c>
      <c r="C10" s="789">
        <v>50</v>
      </c>
      <c r="D10" s="790" t="s">
        <v>11</v>
      </c>
    </row>
    <row r="11" spans="1:4" ht="11.25" customHeight="1" x14ac:dyDescent="0.15">
      <c r="A11" s="1129" t="s">
        <v>684</v>
      </c>
      <c r="B11" s="787">
        <v>800</v>
      </c>
      <c r="C11" s="787">
        <v>800</v>
      </c>
      <c r="D11" s="788" t="s">
        <v>1211</v>
      </c>
    </row>
    <row r="12" spans="1:4" ht="11.25" customHeight="1" x14ac:dyDescent="0.15">
      <c r="A12" s="1131"/>
      <c r="B12" s="791">
        <v>200</v>
      </c>
      <c r="C12" s="791">
        <v>200</v>
      </c>
      <c r="D12" s="792" t="s">
        <v>683</v>
      </c>
    </row>
    <row r="13" spans="1:4" ht="11.25" customHeight="1" x14ac:dyDescent="0.15">
      <c r="A13" s="1130"/>
      <c r="B13" s="789">
        <v>1000</v>
      </c>
      <c r="C13" s="789">
        <v>1000</v>
      </c>
      <c r="D13" s="790" t="s">
        <v>11</v>
      </c>
    </row>
    <row r="14" spans="1:4" ht="11.25" customHeight="1" x14ac:dyDescent="0.15">
      <c r="A14" s="1129" t="s">
        <v>2511</v>
      </c>
      <c r="B14" s="787">
        <v>8498.6</v>
      </c>
      <c r="C14" s="787">
        <v>8498.6029999999992</v>
      </c>
      <c r="D14" s="788" t="s">
        <v>2512</v>
      </c>
    </row>
    <row r="15" spans="1:4" ht="11.25" customHeight="1" x14ac:dyDescent="0.15">
      <c r="A15" s="1130"/>
      <c r="B15" s="789">
        <v>8498.6</v>
      </c>
      <c r="C15" s="789">
        <v>8498.6029999999992</v>
      </c>
      <c r="D15" s="790" t="s">
        <v>11</v>
      </c>
    </row>
    <row r="16" spans="1:4" ht="11.25" customHeight="1" x14ac:dyDescent="0.15">
      <c r="A16" s="1129" t="s">
        <v>4679</v>
      </c>
      <c r="B16" s="787">
        <v>375</v>
      </c>
      <c r="C16" s="787">
        <v>375</v>
      </c>
      <c r="D16" s="788" t="s">
        <v>1143</v>
      </c>
    </row>
    <row r="17" spans="1:4" ht="11.25" customHeight="1" x14ac:dyDescent="0.15">
      <c r="A17" s="1130"/>
      <c r="B17" s="789">
        <v>375</v>
      </c>
      <c r="C17" s="789">
        <v>375</v>
      </c>
      <c r="D17" s="790" t="s">
        <v>11</v>
      </c>
    </row>
    <row r="18" spans="1:4" ht="21" x14ac:dyDescent="0.15">
      <c r="A18" s="1129" t="s">
        <v>2513</v>
      </c>
      <c r="B18" s="787">
        <v>50</v>
      </c>
      <c r="C18" s="787">
        <v>50</v>
      </c>
      <c r="D18" s="788" t="s">
        <v>1210</v>
      </c>
    </row>
    <row r="19" spans="1:4" ht="11.25" customHeight="1" x14ac:dyDescent="0.15">
      <c r="A19" s="1130"/>
      <c r="B19" s="789">
        <v>50</v>
      </c>
      <c r="C19" s="789">
        <v>50</v>
      </c>
      <c r="D19" s="790" t="s">
        <v>11</v>
      </c>
    </row>
    <row r="20" spans="1:4" ht="11.25" customHeight="1" x14ac:dyDescent="0.15">
      <c r="A20" s="1129" t="s">
        <v>2514</v>
      </c>
      <c r="B20" s="787">
        <v>100</v>
      </c>
      <c r="C20" s="787">
        <v>100</v>
      </c>
      <c r="D20" s="788" t="s">
        <v>3982</v>
      </c>
    </row>
    <row r="21" spans="1:4" ht="11.25" customHeight="1" x14ac:dyDescent="0.15">
      <c r="A21" s="1130"/>
      <c r="B21" s="789">
        <v>100</v>
      </c>
      <c r="C21" s="789">
        <v>100</v>
      </c>
      <c r="D21" s="790" t="s">
        <v>11</v>
      </c>
    </row>
    <row r="22" spans="1:4" ht="11.25" customHeight="1" x14ac:dyDescent="0.15">
      <c r="A22" s="1129" t="s">
        <v>622</v>
      </c>
      <c r="B22" s="787">
        <v>50</v>
      </c>
      <c r="C22" s="787">
        <v>50</v>
      </c>
      <c r="D22" s="788" t="s">
        <v>621</v>
      </c>
    </row>
    <row r="23" spans="1:4" ht="11.25" customHeight="1" x14ac:dyDescent="0.15">
      <c r="A23" s="1130"/>
      <c r="B23" s="789">
        <v>50</v>
      </c>
      <c r="C23" s="789">
        <v>50</v>
      </c>
      <c r="D23" s="790" t="s">
        <v>11</v>
      </c>
    </row>
    <row r="24" spans="1:4" ht="11.25" customHeight="1" x14ac:dyDescent="0.15">
      <c r="A24" s="1129" t="s">
        <v>4391</v>
      </c>
      <c r="B24" s="787">
        <v>200</v>
      </c>
      <c r="C24" s="787">
        <v>200</v>
      </c>
      <c r="D24" s="788" t="s">
        <v>683</v>
      </c>
    </row>
    <row r="25" spans="1:4" ht="11.25" customHeight="1" x14ac:dyDescent="0.15">
      <c r="A25" s="1130"/>
      <c r="B25" s="789">
        <v>200</v>
      </c>
      <c r="C25" s="789">
        <v>200</v>
      </c>
      <c r="D25" s="790" t="s">
        <v>11</v>
      </c>
    </row>
    <row r="26" spans="1:4" ht="11.25" customHeight="1" x14ac:dyDescent="0.15">
      <c r="A26" s="1129" t="s">
        <v>2515</v>
      </c>
      <c r="B26" s="787">
        <v>297.95</v>
      </c>
      <c r="C26" s="787">
        <v>216.797</v>
      </c>
      <c r="D26" s="788" t="s">
        <v>1145</v>
      </c>
    </row>
    <row r="27" spans="1:4" ht="11.25" customHeight="1" x14ac:dyDescent="0.15">
      <c r="A27" s="1130"/>
      <c r="B27" s="789">
        <v>297.95</v>
      </c>
      <c r="C27" s="789">
        <v>216.797</v>
      </c>
      <c r="D27" s="790" t="s">
        <v>11</v>
      </c>
    </row>
    <row r="28" spans="1:4" ht="11.25" customHeight="1" x14ac:dyDescent="0.15">
      <c r="A28" s="1129" t="s">
        <v>2516</v>
      </c>
      <c r="B28" s="787">
        <v>150</v>
      </c>
      <c r="C28" s="787">
        <v>150</v>
      </c>
      <c r="D28" s="788" t="s">
        <v>1322</v>
      </c>
    </row>
    <row r="29" spans="1:4" ht="11.25" customHeight="1" x14ac:dyDescent="0.15">
      <c r="A29" s="1130"/>
      <c r="B29" s="789">
        <v>150</v>
      </c>
      <c r="C29" s="789">
        <v>150</v>
      </c>
      <c r="D29" s="790" t="s">
        <v>11</v>
      </c>
    </row>
    <row r="30" spans="1:4" ht="11.25" customHeight="1" x14ac:dyDescent="0.15">
      <c r="A30" s="1129" t="s">
        <v>4680</v>
      </c>
      <c r="B30" s="787">
        <v>58.5</v>
      </c>
      <c r="C30" s="787">
        <v>58.5</v>
      </c>
      <c r="D30" s="788" t="s">
        <v>1173</v>
      </c>
    </row>
    <row r="31" spans="1:4" ht="11.25" customHeight="1" x14ac:dyDescent="0.15">
      <c r="A31" s="1130"/>
      <c r="B31" s="789">
        <v>58.5</v>
      </c>
      <c r="C31" s="789">
        <v>58.5</v>
      </c>
      <c r="D31" s="790" t="s">
        <v>11</v>
      </c>
    </row>
    <row r="32" spans="1:4" ht="21" x14ac:dyDescent="0.15">
      <c r="A32" s="1129" t="s">
        <v>671</v>
      </c>
      <c r="B32" s="787">
        <v>80</v>
      </c>
      <c r="C32" s="787">
        <v>80</v>
      </c>
      <c r="D32" s="788" t="s">
        <v>1174</v>
      </c>
    </row>
    <row r="33" spans="1:4" ht="11.25" customHeight="1" x14ac:dyDescent="0.15">
      <c r="A33" s="1130"/>
      <c r="B33" s="789">
        <v>80</v>
      </c>
      <c r="C33" s="789">
        <v>80</v>
      </c>
      <c r="D33" s="790" t="s">
        <v>11</v>
      </c>
    </row>
    <row r="34" spans="1:4" ht="21" x14ac:dyDescent="0.15">
      <c r="A34" s="1129" t="s">
        <v>2517</v>
      </c>
      <c r="B34" s="787">
        <v>299.3</v>
      </c>
      <c r="C34" s="787">
        <v>299.3</v>
      </c>
      <c r="D34" s="788" t="s">
        <v>1176</v>
      </c>
    </row>
    <row r="35" spans="1:4" ht="11.25" customHeight="1" x14ac:dyDescent="0.15">
      <c r="A35" s="1131"/>
      <c r="B35" s="791">
        <v>150</v>
      </c>
      <c r="C35" s="791">
        <v>150</v>
      </c>
      <c r="D35" s="792" t="s">
        <v>4681</v>
      </c>
    </row>
    <row r="36" spans="1:4" ht="11.25" customHeight="1" x14ac:dyDescent="0.15">
      <c r="A36" s="1130"/>
      <c r="B36" s="789">
        <v>449.3</v>
      </c>
      <c r="C36" s="789">
        <v>449.3</v>
      </c>
      <c r="D36" s="790" t="s">
        <v>11</v>
      </c>
    </row>
    <row r="37" spans="1:4" ht="11.25" customHeight="1" x14ac:dyDescent="0.15">
      <c r="A37" s="1129" t="s">
        <v>2518</v>
      </c>
      <c r="B37" s="787">
        <v>200</v>
      </c>
      <c r="C37" s="787">
        <v>200</v>
      </c>
      <c r="D37" s="788" t="s">
        <v>1211</v>
      </c>
    </row>
    <row r="38" spans="1:4" ht="21" x14ac:dyDescent="0.15">
      <c r="A38" s="1131"/>
      <c r="B38" s="791">
        <v>77</v>
      </c>
      <c r="C38" s="791">
        <v>50</v>
      </c>
      <c r="D38" s="792" t="s">
        <v>1210</v>
      </c>
    </row>
    <row r="39" spans="1:4" ht="11.25" customHeight="1" x14ac:dyDescent="0.15">
      <c r="A39" s="1130"/>
      <c r="B39" s="789">
        <v>277</v>
      </c>
      <c r="C39" s="789">
        <v>250</v>
      </c>
      <c r="D39" s="790" t="s">
        <v>11</v>
      </c>
    </row>
    <row r="40" spans="1:4" ht="11.25" customHeight="1" x14ac:dyDescent="0.15">
      <c r="A40" s="1131" t="s">
        <v>2519</v>
      </c>
      <c r="B40" s="791">
        <v>27678.15</v>
      </c>
      <c r="C40" s="791">
        <v>27678.149000000001</v>
      </c>
      <c r="D40" s="792" t="s">
        <v>2512</v>
      </c>
    </row>
    <row r="41" spans="1:4" ht="11.25" customHeight="1" x14ac:dyDescent="0.15">
      <c r="A41" s="1130"/>
      <c r="B41" s="789">
        <v>27678.15</v>
      </c>
      <c r="C41" s="789">
        <v>27678.149000000001</v>
      </c>
      <c r="D41" s="790" t="s">
        <v>11</v>
      </c>
    </row>
    <row r="42" spans="1:4" ht="11.25" customHeight="1" x14ac:dyDescent="0.15">
      <c r="A42" s="1129" t="s">
        <v>2520</v>
      </c>
      <c r="B42" s="787">
        <v>15871.04</v>
      </c>
      <c r="C42" s="787">
        <v>15871.036</v>
      </c>
      <c r="D42" s="788" t="s">
        <v>2512</v>
      </c>
    </row>
    <row r="43" spans="1:4" ht="11.25" customHeight="1" x14ac:dyDescent="0.15">
      <c r="A43" s="1130"/>
      <c r="B43" s="789">
        <v>15871.04</v>
      </c>
      <c r="C43" s="789">
        <v>15871.036</v>
      </c>
      <c r="D43" s="790" t="s">
        <v>11</v>
      </c>
    </row>
    <row r="44" spans="1:4" ht="11.25" customHeight="1" x14ac:dyDescent="0.15">
      <c r="A44" s="1129" t="s">
        <v>2521</v>
      </c>
      <c r="B44" s="787">
        <v>33041.01</v>
      </c>
      <c r="C44" s="787">
        <v>33041.010999999999</v>
      </c>
      <c r="D44" s="788" t="s">
        <v>2512</v>
      </c>
    </row>
    <row r="45" spans="1:4" ht="11.25" customHeight="1" x14ac:dyDescent="0.15">
      <c r="A45" s="1131"/>
      <c r="B45" s="791">
        <v>76</v>
      </c>
      <c r="C45" s="791">
        <v>76</v>
      </c>
      <c r="D45" s="792" t="s">
        <v>1209</v>
      </c>
    </row>
    <row r="46" spans="1:4" ht="11.25" customHeight="1" x14ac:dyDescent="0.15">
      <c r="A46" s="1130"/>
      <c r="B46" s="789">
        <v>33117.01</v>
      </c>
      <c r="C46" s="789">
        <v>33117.010999999999</v>
      </c>
      <c r="D46" s="790" t="s">
        <v>11</v>
      </c>
    </row>
    <row r="47" spans="1:4" ht="11.25" customHeight="1" x14ac:dyDescent="0.15">
      <c r="A47" s="1129" t="s">
        <v>2522</v>
      </c>
      <c r="B47" s="787">
        <v>11989.69</v>
      </c>
      <c r="C47" s="787">
        <v>11989.688</v>
      </c>
      <c r="D47" s="788" t="s">
        <v>2512</v>
      </c>
    </row>
    <row r="48" spans="1:4" ht="11.25" customHeight="1" x14ac:dyDescent="0.15">
      <c r="A48" s="1130"/>
      <c r="B48" s="789">
        <v>11989.69</v>
      </c>
      <c r="C48" s="789">
        <v>11989.688</v>
      </c>
      <c r="D48" s="790" t="s">
        <v>11</v>
      </c>
    </row>
    <row r="49" spans="1:4" ht="21" x14ac:dyDescent="0.15">
      <c r="A49" s="1129" t="s">
        <v>2523</v>
      </c>
      <c r="B49" s="787">
        <v>75</v>
      </c>
      <c r="C49" s="787">
        <v>75</v>
      </c>
      <c r="D49" s="788" t="s">
        <v>1177</v>
      </c>
    </row>
    <row r="50" spans="1:4" ht="11.25" customHeight="1" x14ac:dyDescent="0.15">
      <c r="A50" s="1131"/>
      <c r="B50" s="791">
        <v>2588</v>
      </c>
      <c r="C50" s="791">
        <v>2369.4050000000002</v>
      </c>
      <c r="D50" s="792" t="s">
        <v>1178</v>
      </c>
    </row>
    <row r="51" spans="1:4" ht="11.25" customHeight="1" x14ac:dyDescent="0.15">
      <c r="A51" s="1130"/>
      <c r="B51" s="789">
        <v>2663</v>
      </c>
      <c r="C51" s="789">
        <v>2444.4050000000002</v>
      </c>
      <c r="D51" s="790" t="s">
        <v>11</v>
      </c>
    </row>
    <row r="52" spans="1:4" ht="11.25" customHeight="1" x14ac:dyDescent="0.15">
      <c r="A52" s="1129" t="s">
        <v>685</v>
      </c>
      <c r="B52" s="787">
        <v>1700</v>
      </c>
      <c r="C52" s="787">
        <v>1406.2222299999999</v>
      </c>
      <c r="D52" s="788" t="s">
        <v>683</v>
      </c>
    </row>
    <row r="53" spans="1:4" ht="11.25" customHeight="1" x14ac:dyDescent="0.15">
      <c r="A53" s="1130"/>
      <c r="B53" s="789">
        <v>1700</v>
      </c>
      <c r="C53" s="789">
        <v>1406.2222299999999</v>
      </c>
      <c r="D53" s="790" t="s">
        <v>11</v>
      </c>
    </row>
    <row r="54" spans="1:4" ht="11.25" customHeight="1" x14ac:dyDescent="0.15">
      <c r="A54" s="1129" t="s">
        <v>4682</v>
      </c>
      <c r="B54" s="787">
        <v>100</v>
      </c>
      <c r="C54" s="787">
        <v>100</v>
      </c>
      <c r="D54" s="788" t="s">
        <v>1211</v>
      </c>
    </row>
    <row r="55" spans="1:4" ht="11.25" customHeight="1" x14ac:dyDescent="0.15">
      <c r="A55" s="1130"/>
      <c r="B55" s="789">
        <v>100</v>
      </c>
      <c r="C55" s="789">
        <v>100</v>
      </c>
      <c r="D55" s="790" t="s">
        <v>11</v>
      </c>
    </row>
    <row r="56" spans="1:4" ht="11.25" customHeight="1" x14ac:dyDescent="0.15">
      <c r="A56" s="1129" t="s">
        <v>2524</v>
      </c>
      <c r="B56" s="787">
        <v>300</v>
      </c>
      <c r="C56" s="787">
        <v>300</v>
      </c>
      <c r="D56" s="788" t="s">
        <v>1111</v>
      </c>
    </row>
    <row r="57" spans="1:4" ht="11.25" customHeight="1" x14ac:dyDescent="0.15">
      <c r="A57" s="1130"/>
      <c r="B57" s="789">
        <v>300</v>
      </c>
      <c r="C57" s="789">
        <v>300</v>
      </c>
      <c r="D57" s="790" t="s">
        <v>11</v>
      </c>
    </row>
    <row r="58" spans="1:4" ht="11.25" customHeight="1" x14ac:dyDescent="0.15">
      <c r="A58" s="1129" t="s">
        <v>4683</v>
      </c>
      <c r="B58" s="787">
        <v>65.7</v>
      </c>
      <c r="C58" s="787">
        <v>50.539000000000001</v>
      </c>
      <c r="D58" s="788" t="s">
        <v>1173</v>
      </c>
    </row>
    <row r="59" spans="1:4" ht="11.25" customHeight="1" x14ac:dyDescent="0.15">
      <c r="A59" s="1130"/>
      <c r="B59" s="789">
        <v>65.7</v>
      </c>
      <c r="C59" s="789">
        <v>50.539000000000001</v>
      </c>
      <c r="D59" s="790" t="s">
        <v>11</v>
      </c>
    </row>
    <row r="60" spans="1:4" ht="11.25" customHeight="1" x14ac:dyDescent="0.15">
      <c r="A60" s="1129" t="s">
        <v>4684</v>
      </c>
      <c r="B60" s="787">
        <v>44.5</v>
      </c>
      <c r="C60" s="787">
        <v>44.5</v>
      </c>
      <c r="D60" s="788" t="s">
        <v>1145</v>
      </c>
    </row>
    <row r="61" spans="1:4" ht="11.25" customHeight="1" x14ac:dyDescent="0.15">
      <c r="A61" s="1130"/>
      <c r="B61" s="789">
        <v>44.5</v>
      </c>
      <c r="C61" s="789">
        <v>44.5</v>
      </c>
      <c r="D61" s="790" t="s">
        <v>11</v>
      </c>
    </row>
    <row r="62" spans="1:4" ht="11.25" customHeight="1" x14ac:dyDescent="0.15">
      <c r="A62" s="1129" t="s">
        <v>2525</v>
      </c>
      <c r="B62" s="787">
        <v>1159</v>
      </c>
      <c r="C62" s="787">
        <v>1159</v>
      </c>
      <c r="D62" s="788" t="s">
        <v>1178</v>
      </c>
    </row>
    <row r="63" spans="1:4" ht="21" x14ac:dyDescent="0.15">
      <c r="A63" s="1131"/>
      <c r="B63" s="791">
        <v>80</v>
      </c>
      <c r="C63" s="791">
        <v>80</v>
      </c>
      <c r="D63" s="792" t="s">
        <v>1174</v>
      </c>
    </row>
    <row r="64" spans="1:4" ht="11.25" customHeight="1" x14ac:dyDescent="0.15">
      <c r="A64" s="1130"/>
      <c r="B64" s="789">
        <v>1239</v>
      </c>
      <c r="C64" s="789">
        <v>1239</v>
      </c>
      <c r="D64" s="790" t="s">
        <v>11</v>
      </c>
    </row>
    <row r="65" spans="1:4" ht="11.25" customHeight="1" x14ac:dyDescent="0.15">
      <c r="A65" s="1129" t="s">
        <v>4685</v>
      </c>
      <c r="B65" s="787">
        <v>80</v>
      </c>
      <c r="C65" s="787">
        <v>80</v>
      </c>
      <c r="D65" s="788" t="s">
        <v>4686</v>
      </c>
    </row>
    <row r="66" spans="1:4" ht="11.25" customHeight="1" x14ac:dyDescent="0.15">
      <c r="A66" s="1130"/>
      <c r="B66" s="789">
        <v>80</v>
      </c>
      <c r="C66" s="789">
        <v>80</v>
      </c>
      <c r="D66" s="790" t="s">
        <v>11</v>
      </c>
    </row>
    <row r="67" spans="1:4" ht="11.25" customHeight="1" x14ac:dyDescent="0.15">
      <c r="A67" s="1129" t="s">
        <v>2526</v>
      </c>
      <c r="B67" s="787">
        <v>3749</v>
      </c>
      <c r="C67" s="787">
        <v>3749</v>
      </c>
      <c r="D67" s="788" t="s">
        <v>1178</v>
      </c>
    </row>
    <row r="68" spans="1:4" ht="11.25" customHeight="1" x14ac:dyDescent="0.15">
      <c r="A68" s="1130"/>
      <c r="B68" s="789">
        <v>3749</v>
      </c>
      <c r="C68" s="789">
        <v>3749</v>
      </c>
      <c r="D68" s="790" t="s">
        <v>11</v>
      </c>
    </row>
    <row r="69" spans="1:4" ht="21" x14ac:dyDescent="0.15">
      <c r="A69" s="1129" t="s">
        <v>4687</v>
      </c>
      <c r="B69" s="787">
        <v>1460</v>
      </c>
      <c r="C69" s="787">
        <v>1460</v>
      </c>
      <c r="D69" s="788" t="s">
        <v>1177</v>
      </c>
    </row>
    <row r="70" spans="1:4" ht="11.25" customHeight="1" x14ac:dyDescent="0.15">
      <c r="A70" s="1131"/>
      <c r="B70" s="791">
        <v>5180</v>
      </c>
      <c r="C70" s="791">
        <v>5180</v>
      </c>
      <c r="D70" s="792" t="s">
        <v>1178</v>
      </c>
    </row>
    <row r="71" spans="1:4" ht="11.25" customHeight="1" x14ac:dyDescent="0.15">
      <c r="A71" s="1130"/>
      <c r="B71" s="789">
        <v>6640</v>
      </c>
      <c r="C71" s="789">
        <v>6640</v>
      </c>
      <c r="D71" s="790" t="s">
        <v>11</v>
      </c>
    </row>
    <row r="72" spans="1:4" ht="21" x14ac:dyDescent="0.15">
      <c r="A72" s="1129" t="s">
        <v>4688</v>
      </c>
      <c r="B72" s="787">
        <v>200</v>
      </c>
      <c r="C72" s="787">
        <v>200</v>
      </c>
      <c r="D72" s="788" t="s">
        <v>1177</v>
      </c>
    </row>
    <row r="73" spans="1:4" ht="11.25" customHeight="1" x14ac:dyDescent="0.15">
      <c r="A73" s="1130"/>
      <c r="B73" s="789">
        <v>200</v>
      </c>
      <c r="C73" s="789">
        <v>200</v>
      </c>
      <c r="D73" s="790" t="s">
        <v>11</v>
      </c>
    </row>
    <row r="74" spans="1:4" ht="11.25" customHeight="1" x14ac:dyDescent="0.15">
      <c r="A74" s="1129" t="s">
        <v>2527</v>
      </c>
      <c r="B74" s="787">
        <v>600</v>
      </c>
      <c r="C74" s="787">
        <v>600</v>
      </c>
      <c r="D74" s="788" t="s">
        <v>1275</v>
      </c>
    </row>
    <row r="75" spans="1:4" ht="11.25" customHeight="1" x14ac:dyDescent="0.15">
      <c r="A75" s="1130"/>
      <c r="B75" s="789">
        <v>600</v>
      </c>
      <c r="C75" s="789">
        <v>600</v>
      </c>
      <c r="D75" s="790" t="s">
        <v>11</v>
      </c>
    </row>
    <row r="76" spans="1:4" ht="21" x14ac:dyDescent="0.15">
      <c r="A76" s="1129" t="s">
        <v>2528</v>
      </c>
      <c r="B76" s="787">
        <v>160</v>
      </c>
      <c r="C76" s="787">
        <v>160</v>
      </c>
      <c r="D76" s="788" t="s">
        <v>1177</v>
      </c>
    </row>
    <row r="77" spans="1:4" ht="11.25" customHeight="1" x14ac:dyDescent="0.15">
      <c r="A77" s="1131"/>
      <c r="B77" s="791">
        <v>1189</v>
      </c>
      <c r="C77" s="791">
        <v>1127.7190000000001</v>
      </c>
      <c r="D77" s="792" t="s">
        <v>1178</v>
      </c>
    </row>
    <row r="78" spans="1:4" ht="11.25" customHeight="1" x14ac:dyDescent="0.15">
      <c r="A78" s="1131"/>
      <c r="B78" s="791">
        <v>102.9</v>
      </c>
      <c r="C78" s="791">
        <v>102.9</v>
      </c>
      <c r="D78" s="792" t="s">
        <v>1175</v>
      </c>
    </row>
    <row r="79" spans="1:4" ht="11.25" customHeight="1" x14ac:dyDescent="0.15">
      <c r="A79" s="1131"/>
      <c r="B79" s="791">
        <v>4170</v>
      </c>
      <c r="C79" s="791">
        <v>4170</v>
      </c>
      <c r="D79" s="792" t="s">
        <v>1203</v>
      </c>
    </row>
    <row r="80" spans="1:4" ht="11.25" customHeight="1" x14ac:dyDescent="0.15">
      <c r="A80" s="1130"/>
      <c r="B80" s="789">
        <v>5621.9</v>
      </c>
      <c r="C80" s="789">
        <v>5560.6189999999997</v>
      </c>
      <c r="D80" s="790" t="s">
        <v>11</v>
      </c>
    </row>
    <row r="81" spans="1:4" ht="11.25" customHeight="1" x14ac:dyDescent="0.15">
      <c r="A81" s="1129" t="s">
        <v>4689</v>
      </c>
      <c r="B81" s="787">
        <v>26.2</v>
      </c>
      <c r="C81" s="787">
        <v>0</v>
      </c>
      <c r="D81" s="788" t="s">
        <v>1318</v>
      </c>
    </row>
    <row r="82" spans="1:4" ht="11.25" customHeight="1" x14ac:dyDescent="0.15">
      <c r="A82" s="1130"/>
      <c r="B82" s="789">
        <v>26.2</v>
      </c>
      <c r="C82" s="789">
        <v>0</v>
      </c>
      <c r="D82" s="790" t="s">
        <v>11</v>
      </c>
    </row>
    <row r="83" spans="1:4" ht="11.25" customHeight="1" x14ac:dyDescent="0.15">
      <c r="A83" s="1129" t="s">
        <v>2529</v>
      </c>
      <c r="B83" s="787">
        <v>80</v>
      </c>
      <c r="C83" s="787">
        <v>80</v>
      </c>
      <c r="D83" s="788" t="s">
        <v>4686</v>
      </c>
    </row>
    <row r="84" spans="1:4" ht="21" x14ac:dyDescent="0.15">
      <c r="A84" s="1131"/>
      <c r="B84" s="791">
        <v>200</v>
      </c>
      <c r="C84" s="791">
        <v>200</v>
      </c>
      <c r="D84" s="792" t="s">
        <v>1176</v>
      </c>
    </row>
    <row r="85" spans="1:4" ht="21" x14ac:dyDescent="0.15">
      <c r="A85" s="1131"/>
      <c r="B85" s="791">
        <v>80</v>
      </c>
      <c r="C85" s="791">
        <v>80</v>
      </c>
      <c r="D85" s="792" t="s">
        <v>1174</v>
      </c>
    </row>
    <row r="86" spans="1:4" ht="11.25" customHeight="1" x14ac:dyDescent="0.15">
      <c r="A86" s="1130"/>
      <c r="B86" s="789">
        <v>360</v>
      </c>
      <c r="C86" s="789">
        <v>360</v>
      </c>
      <c r="D86" s="790" t="s">
        <v>11</v>
      </c>
    </row>
    <row r="87" spans="1:4" ht="11.25" customHeight="1" x14ac:dyDescent="0.15">
      <c r="A87" s="1129" t="s">
        <v>4690</v>
      </c>
      <c r="B87" s="787">
        <v>275.25</v>
      </c>
      <c r="C87" s="787">
        <v>275.25</v>
      </c>
      <c r="D87" s="788" t="s">
        <v>1143</v>
      </c>
    </row>
    <row r="88" spans="1:4" ht="11.25" customHeight="1" x14ac:dyDescent="0.15">
      <c r="A88" s="1130"/>
      <c r="B88" s="789">
        <v>275.25</v>
      </c>
      <c r="C88" s="789">
        <v>275.25</v>
      </c>
      <c r="D88" s="790" t="s">
        <v>11</v>
      </c>
    </row>
    <row r="89" spans="1:4" ht="11.25" customHeight="1" x14ac:dyDescent="0.15">
      <c r="A89" s="1129" t="s">
        <v>2530</v>
      </c>
      <c r="B89" s="787">
        <v>79</v>
      </c>
      <c r="C89" s="787">
        <v>79</v>
      </c>
      <c r="D89" s="788" t="s">
        <v>4686</v>
      </c>
    </row>
    <row r="90" spans="1:4" ht="11.25" customHeight="1" x14ac:dyDescent="0.15">
      <c r="A90" s="1130"/>
      <c r="B90" s="789">
        <v>79</v>
      </c>
      <c r="C90" s="789">
        <v>79</v>
      </c>
      <c r="D90" s="790" t="s">
        <v>11</v>
      </c>
    </row>
    <row r="91" spans="1:4" ht="11.25" customHeight="1" x14ac:dyDescent="0.15">
      <c r="A91" s="1129" t="s">
        <v>2531</v>
      </c>
      <c r="B91" s="787">
        <v>249.9</v>
      </c>
      <c r="C91" s="787">
        <v>249.9</v>
      </c>
      <c r="D91" s="788" t="s">
        <v>1162</v>
      </c>
    </row>
    <row r="92" spans="1:4" ht="11.25" customHeight="1" x14ac:dyDescent="0.15">
      <c r="A92" s="1130"/>
      <c r="B92" s="789">
        <v>249.9</v>
      </c>
      <c r="C92" s="789">
        <v>249.9</v>
      </c>
      <c r="D92" s="790" t="s">
        <v>11</v>
      </c>
    </row>
    <row r="93" spans="1:4" ht="11.25" customHeight="1" x14ac:dyDescent="0.15">
      <c r="A93" s="1129" t="s">
        <v>4691</v>
      </c>
      <c r="B93" s="787">
        <v>90</v>
      </c>
      <c r="C93" s="787">
        <v>90</v>
      </c>
      <c r="D93" s="788" t="s">
        <v>3901</v>
      </c>
    </row>
    <row r="94" spans="1:4" ht="11.25" customHeight="1" x14ac:dyDescent="0.15">
      <c r="A94" s="1130"/>
      <c r="B94" s="789">
        <v>90</v>
      </c>
      <c r="C94" s="789">
        <v>90</v>
      </c>
      <c r="D94" s="790" t="s">
        <v>11</v>
      </c>
    </row>
    <row r="95" spans="1:4" ht="11.25" customHeight="1" x14ac:dyDescent="0.15">
      <c r="A95" s="1129" t="s">
        <v>2532</v>
      </c>
      <c r="B95" s="787">
        <v>111.30000000000001</v>
      </c>
      <c r="C95" s="787">
        <v>111.30000000000001</v>
      </c>
      <c r="D95" s="788" t="s">
        <v>1145</v>
      </c>
    </row>
    <row r="96" spans="1:4" ht="11.25" customHeight="1" x14ac:dyDescent="0.15">
      <c r="A96" s="1130"/>
      <c r="B96" s="789">
        <v>111.30000000000001</v>
      </c>
      <c r="C96" s="789">
        <v>111.30000000000001</v>
      </c>
      <c r="D96" s="790" t="s">
        <v>11</v>
      </c>
    </row>
    <row r="97" spans="1:4" ht="21" x14ac:dyDescent="0.15">
      <c r="A97" s="1129" t="s">
        <v>2533</v>
      </c>
      <c r="B97" s="787">
        <v>867</v>
      </c>
      <c r="C97" s="787">
        <v>867</v>
      </c>
      <c r="D97" s="788" t="s">
        <v>1177</v>
      </c>
    </row>
    <row r="98" spans="1:4" ht="11.25" customHeight="1" x14ac:dyDescent="0.15">
      <c r="A98" s="1131"/>
      <c r="B98" s="791">
        <v>3045</v>
      </c>
      <c r="C98" s="791">
        <v>3045</v>
      </c>
      <c r="D98" s="792" t="s">
        <v>1178</v>
      </c>
    </row>
    <row r="99" spans="1:4" ht="11.25" customHeight="1" x14ac:dyDescent="0.15">
      <c r="A99" s="1130"/>
      <c r="B99" s="789">
        <v>3912</v>
      </c>
      <c r="C99" s="789">
        <v>3912</v>
      </c>
      <c r="D99" s="790" t="s">
        <v>11</v>
      </c>
    </row>
    <row r="100" spans="1:4" ht="21" x14ac:dyDescent="0.15">
      <c r="A100" s="1129" t="s">
        <v>2534</v>
      </c>
      <c r="B100" s="787">
        <v>11761</v>
      </c>
      <c r="C100" s="787">
        <v>11761</v>
      </c>
      <c r="D100" s="788" t="s">
        <v>1177</v>
      </c>
    </row>
    <row r="101" spans="1:4" ht="11.25" customHeight="1" x14ac:dyDescent="0.15">
      <c r="A101" s="1131"/>
      <c r="B101" s="791">
        <v>88801.66</v>
      </c>
      <c r="C101" s="791">
        <v>88801.664000000004</v>
      </c>
      <c r="D101" s="792" t="s">
        <v>1178</v>
      </c>
    </row>
    <row r="102" spans="1:4" ht="11.25" customHeight="1" x14ac:dyDescent="0.15">
      <c r="A102" s="1131"/>
      <c r="B102" s="791">
        <v>80</v>
      </c>
      <c r="C102" s="791">
        <v>80</v>
      </c>
      <c r="D102" s="792" t="s">
        <v>4686</v>
      </c>
    </row>
    <row r="103" spans="1:4" ht="11.25" customHeight="1" x14ac:dyDescent="0.15">
      <c r="A103" s="1131"/>
      <c r="B103" s="791">
        <v>4966</v>
      </c>
      <c r="C103" s="791">
        <v>4679.8541999999998</v>
      </c>
      <c r="D103" s="792" t="s">
        <v>1175</v>
      </c>
    </row>
    <row r="104" spans="1:4" ht="21" x14ac:dyDescent="0.15">
      <c r="A104" s="1131"/>
      <c r="B104" s="791">
        <v>80</v>
      </c>
      <c r="C104" s="791">
        <v>80</v>
      </c>
      <c r="D104" s="792" t="s">
        <v>1176</v>
      </c>
    </row>
    <row r="105" spans="1:4" ht="21" x14ac:dyDescent="0.15">
      <c r="A105" s="1131"/>
      <c r="B105" s="791">
        <v>43.6</v>
      </c>
      <c r="C105" s="791">
        <v>43.597999999999999</v>
      </c>
      <c r="D105" s="792" t="s">
        <v>3902</v>
      </c>
    </row>
    <row r="106" spans="1:4" ht="11.25" customHeight="1" x14ac:dyDescent="0.15">
      <c r="A106" s="1131"/>
      <c r="B106" s="791">
        <v>29098.000000000007</v>
      </c>
      <c r="C106" s="791">
        <v>29098.000000000007</v>
      </c>
      <c r="D106" s="792" t="s">
        <v>1203</v>
      </c>
    </row>
    <row r="107" spans="1:4" ht="11.25" customHeight="1" x14ac:dyDescent="0.15">
      <c r="A107" s="1131"/>
      <c r="B107" s="791">
        <v>16659.510000000002</v>
      </c>
      <c r="C107" s="791">
        <v>16659.5</v>
      </c>
      <c r="D107" s="792" t="s">
        <v>940</v>
      </c>
    </row>
    <row r="108" spans="1:4" ht="11.25" customHeight="1" x14ac:dyDescent="0.15">
      <c r="A108" s="1130"/>
      <c r="B108" s="789">
        <v>151489.77000000002</v>
      </c>
      <c r="C108" s="789">
        <v>151203.61620000002</v>
      </c>
      <c r="D108" s="790" t="s">
        <v>11</v>
      </c>
    </row>
    <row r="109" spans="1:4" ht="11.25" customHeight="1" x14ac:dyDescent="0.15">
      <c r="A109" s="1129" t="s">
        <v>2535</v>
      </c>
      <c r="B109" s="787">
        <v>75</v>
      </c>
      <c r="C109" s="787">
        <v>75</v>
      </c>
      <c r="D109" s="788" t="s">
        <v>1145</v>
      </c>
    </row>
    <row r="110" spans="1:4" ht="11.25" customHeight="1" x14ac:dyDescent="0.15">
      <c r="A110" s="1130"/>
      <c r="B110" s="789">
        <v>75</v>
      </c>
      <c r="C110" s="789">
        <v>75</v>
      </c>
      <c r="D110" s="790" t="s">
        <v>11</v>
      </c>
    </row>
    <row r="111" spans="1:4" ht="11.25" customHeight="1" x14ac:dyDescent="0.15">
      <c r="A111" s="1129" t="s">
        <v>779</v>
      </c>
      <c r="B111" s="787">
        <v>72</v>
      </c>
      <c r="C111" s="787">
        <v>72</v>
      </c>
      <c r="D111" s="788" t="s">
        <v>1322</v>
      </c>
    </row>
    <row r="112" spans="1:4" ht="11.25" customHeight="1" x14ac:dyDescent="0.15">
      <c r="A112" s="1130"/>
      <c r="B112" s="789">
        <v>72</v>
      </c>
      <c r="C112" s="789">
        <v>72</v>
      </c>
      <c r="D112" s="790" t="s">
        <v>11</v>
      </c>
    </row>
    <row r="113" spans="1:4" ht="21" x14ac:dyDescent="0.15">
      <c r="A113" s="1129" t="s">
        <v>2536</v>
      </c>
      <c r="B113" s="787">
        <v>277</v>
      </c>
      <c r="C113" s="787">
        <v>277</v>
      </c>
      <c r="D113" s="788" t="s">
        <v>1177</v>
      </c>
    </row>
    <row r="114" spans="1:4" ht="11.25" customHeight="1" x14ac:dyDescent="0.15">
      <c r="A114" s="1131"/>
      <c r="B114" s="791">
        <v>3275</v>
      </c>
      <c r="C114" s="791">
        <v>3275</v>
      </c>
      <c r="D114" s="792" t="s">
        <v>1178</v>
      </c>
    </row>
    <row r="115" spans="1:4" ht="11.25" customHeight="1" x14ac:dyDescent="0.15">
      <c r="A115" s="1131"/>
      <c r="B115" s="791">
        <v>980</v>
      </c>
      <c r="C115" s="791">
        <v>980</v>
      </c>
      <c r="D115" s="792" t="s">
        <v>1175</v>
      </c>
    </row>
    <row r="116" spans="1:4" ht="11.25" customHeight="1" x14ac:dyDescent="0.15">
      <c r="A116" s="1130"/>
      <c r="B116" s="789">
        <v>4532</v>
      </c>
      <c r="C116" s="789">
        <v>4532</v>
      </c>
      <c r="D116" s="790" t="s">
        <v>11</v>
      </c>
    </row>
    <row r="117" spans="1:4" ht="11.25" customHeight="1" x14ac:dyDescent="0.15">
      <c r="A117" s="1129" t="s">
        <v>2537</v>
      </c>
      <c r="B117" s="787">
        <v>1106</v>
      </c>
      <c r="C117" s="787">
        <v>1106</v>
      </c>
      <c r="D117" s="788" t="s">
        <v>1178</v>
      </c>
    </row>
    <row r="118" spans="1:4" ht="11.25" customHeight="1" x14ac:dyDescent="0.15">
      <c r="A118" s="1131"/>
      <c r="B118" s="791">
        <v>750</v>
      </c>
      <c r="C118" s="791">
        <v>750</v>
      </c>
      <c r="D118" s="792" t="s">
        <v>1203</v>
      </c>
    </row>
    <row r="119" spans="1:4" ht="11.25" customHeight="1" x14ac:dyDescent="0.15">
      <c r="A119" s="1130"/>
      <c r="B119" s="789">
        <v>1856</v>
      </c>
      <c r="C119" s="789">
        <v>1856</v>
      </c>
      <c r="D119" s="790" t="s">
        <v>11</v>
      </c>
    </row>
    <row r="120" spans="1:4" ht="21" x14ac:dyDescent="0.15">
      <c r="A120" s="1129" t="s">
        <v>2538</v>
      </c>
      <c r="B120" s="787">
        <v>80</v>
      </c>
      <c r="C120" s="787">
        <v>80</v>
      </c>
      <c r="D120" s="788" t="s">
        <v>1174</v>
      </c>
    </row>
    <row r="121" spans="1:4" ht="11.25" customHeight="1" x14ac:dyDescent="0.15">
      <c r="A121" s="1130"/>
      <c r="B121" s="789">
        <v>80</v>
      </c>
      <c r="C121" s="789">
        <v>80</v>
      </c>
      <c r="D121" s="790" t="s">
        <v>11</v>
      </c>
    </row>
    <row r="122" spans="1:4" ht="11.25" customHeight="1" x14ac:dyDescent="0.15">
      <c r="A122" s="1129" t="s">
        <v>4692</v>
      </c>
      <c r="B122" s="787">
        <v>100</v>
      </c>
      <c r="C122" s="787">
        <v>100</v>
      </c>
      <c r="D122" s="788" t="s">
        <v>3982</v>
      </c>
    </row>
    <row r="123" spans="1:4" ht="11.25" customHeight="1" x14ac:dyDescent="0.15">
      <c r="A123" s="1130"/>
      <c r="B123" s="789">
        <v>100</v>
      </c>
      <c r="C123" s="789">
        <v>100</v>
      </c>
      <c r="D123" s="790" t="s">
        <v>11</v>
      </c>
    </row>
    <row r="124" spans="1:4" ht="11.25" customHeight="1" x14ac:dyDescent="0.15">
      <c r="A124" s="1129" t="s">
        <v>2539</v>
      </c>
      <c r="B124" s="787">
        <v>50</v>
      </c>
      <c r="C124" s="787">
        <v>50</v>
      </c>
      <c r="D124" s="788" t="s">
        <v>3982</v>
      </c>
    </row>
    <row r="125" spans="1:4" ht="11.25" customHeight="1" x14ac:dyDescent="0.15">
      <c r="A125" s="1130"/>
      <c r="B125" s="789">
        <v>50</v>
      </c>
      <c r="C125" s="789">
        <v>50</v>
      </c>
      <c r="D125" s="790" t="s">
        <v>11</v>
      </c>
    </row>
    <row r="126" spans="1:4" ht="11.25" customHeight="1" x14ac:dyDescent="0.15">
      <c r="A126" s="1129" t="s">
        <v>2540</v>
      </c>
      <c r="B126" s="787">
        <v>28.3</v>
      </c>
      <c r="C126" s="787">
        <v>28.3</v>
      </c>
      <c r="D126" s="788" t="s">
        <v>3982</v>
      </c>
    </row>
    <row r="127" spans="1:4" ht="11.25" customHeight="1" x14ac:dyDescent="0.15">
      <c r="A127" s="1130"/>
      <c r="B127" s="789">
        <v>28.3</v>
      </c>
      <c r="C127" s="789">
        <v>28.3</v>
      </c>
      <c r="D127" s="790" t="s">
        <v>11</v>
      </c>
    </row>
    <row r="128" spans="1:4" ht="11.25" customHeight="1" x14ac:dyDescent="0.15">
      <c r="A128" s="1129" t="s">
        <v>2541</v>
      </c>
      <c r="B128" s="787">
        <v>50</v>
      </c>
      <c r="C128" s="787">
        <v>50</v>
      </c>
      <c r="D128" s="788" t="s">
        <v>3982</v>
      </c>
    </row>
    <row r="129" spans="1:4" ht="11.25" customHeight="1" x14ac:dyDescent="0.15">
      <c r="A129" s="1130"/>
      <c r="B129" s="789">
        <v>50</v>
      </c>
      <c r="C129" s="789">
        <v>50</v>
      </c>
      <c r="D129" s="790" t="s">
        <v>11</v>
      </c>
    </row>
    <row r="130" spans="1:4" ht="11.25" customHeight="1" x14ac:dyDescent="0.15">
      <c r="A130" s="1129" t="s">
        <v>2542</v>
      </c>
      <c r="B130" s="787">
        <v>98</v>
      </c>
      <c r="C130" s="787">
        <v>98</v>
      </c>
      <c r="D130" s="788" t="s">
        <v>3982</v>
      </c>
    </row>
    <row r="131" spans="1:4" ht="11.25" customHeight="1" x14ac:dyDescent="0.15">
      <c r="A131" s="1130"/>
      <c r="B131" s="789">
        <v>98</v>
      </c>
      <c r="C131" s="789">
        <v>98</v>
      </c>
      <c r="D131" s="790" t="s">
        <v>11</v>
      </c>
    </row>
    <row r="132" spans="1:4" ht="11.25" customHeight="1" x14ac:dyDescent="0.15">
      <c r="A132" s="1129" t="s">
        <v>2543</v>
      </c>
      <c r="B132" s="787">
        <v>50</v>
      </c>
      <c r="C132" s="787">
        <v>50</v>
      </c>
      <c r="D132" s="788" t="s">
        <v>3982</v>
      </c>
    </row>
    <row r="133" spans="1:4" ht="11.25" customHeight="1" x14ac:dyDescent="0.15">
      <c r="A133" s="1130"/>
      <c r="B133" s="789">
        <v>50</v>
      </c>
      <c r="C133" s="789">
        <v>50</v>
      </c>
      <c r="D133" s="790" t="s">
        <v>11</v>
      </c>
    </row>
    <row r="134" spans="1:4" ht="11.25" customHeight="1" x14ac:dyDescent="0.15">
      <c r="A134" s="1129" t="s">
        <v>2544</v>
      </c>
      <c r="B134" s="787">
        <v>84.5</v>
      </c>
      <c r="C134" s="787">
        <v>84.5</v>
      </c>
      <c r="D134" s="788" t="s">
        <v>3982</v>
      </c>
    </row>
    <row r="135" spans="1:4" ht="11.25" customHeight="1" x14ac:dyDescent="0.15">
      <c r="A135" s="1130"/>
      <c r="B135" s="789">
        <v>84.5</v>
      </c>
      <c r="C135" s="789">
        <v>84.5</v>
      </c>
      <c r="D135" s="790" t="s">
        <v>11</v>
      </c>
    </row>
    <row r="136" spans="1:4" ht="11.25" customHeight="1" x14ac:dyDescent="0.15">
      <c r="A136" s="1129" t="s">
        <v>2545</v>
      </c>
      <c r="B136" s="787">
        <v>50</v>
      </c>
      <c r="C136" s="787">
        <v>50</v>
      </c>
      <c r="D136" s="788" t="s">
        <v>3982</v>
      </c>
    </row>
    <row r="137" spans="1:4" ht="11.25" customHeight="1" x14ac:dyDescent="0.15">
      <c r="A137" s="1130"/>
      <c r="B137" s="789">
        <v>50</v>
      </c>
      <c r="C137" s="789">
        <v>50</v>
      </c>
      <c r="D137" s="790" t="s">
        <v>11</v>
      </c>
    </row>
    <row r="138" spans="1:4" ht="11.25" customHeight="1" x14ac:dyDescent="0.15">
      <c r="A138" s="1129" t="s">
        <v>4693</v>
      </c>
      <c r="B138" s="787">
        <v>39.799999999999997</v>
      </c>
      <c r="C138" s="787">
        <v>39.799999999999997</v>
      </c>
      <c r="D138" s="788" t="s">
        <v>3982</v>
      </c>
    </row>
    <row r="139" spans="1:4" ht="11.25" customHeight="1" x14ac:dyDescent="0.15">
      <c r="A139" s="1130"/>
      <c r="B139" s="789">
        <v>39.799999999999997</v>
      </c>
      <c r="C139" s="789">
        <v>39.799999999999997</v>
      </c>
      <c r="D139" s="790" t="s">
        <v>11</v>
      </c>
    </row>
    <row r="140" spans="1:4" ht="21" x14ac:dyDescent="0.15">
      <c r="A140" s="1129" t="s">
        <v>2546</v>
      </c>
      <c r="B140" s="787">
        <v>366</v>
      </c>
      <c r="C140" s="787">
        <v>366</v>
      </c>
      <c r="D140" s="788" t="s">
        <v>1177</v>
      </c>
    </row>
    <row r="141" spans="1:4" ht="11.25" customHeight="1" x14ac:dyDescent="0.15">
      <c r="A141" s="1131"/>
      <c r="B141" s="791">
        <v>2514</v>
      </c>
      <c r="C141" s="791">
        <v>2514</v>
      </c>
      <c r="D141" s="792" t="s">
        <v>1178</v>
      </c>
    </row>
    <row r="142" spans="1:4" ht="11.25" customHeight="1" x14ac:dyDescent="0.15">
      <c r="A142" s="1131"/>
      <c r="B142" s="791">
        <v>80</v>
      </c>
      <c r="C142" s="791">
        <v>80</v>
      </c>
      <c r="D142" s="792" t="s">
        <v>4686</v>
      </c>
    </row>
    <row r="143" spans="1:4" ht="11.25" customHeight="1" x14ac:dyDescent="0.15">
      <c r="A143" s="1131"/>
      <c r="B143" s="791">
        <v>239.9</v>
      </c>
      <c r="C143" s="791">
        <v>239.9</v>
      </c>
      <c r="D143" s="792" t="s">
        <v>1175</v>
      </c>
    </row>
    <row r="144" spans="1:4" ht="21" x14ac:dyDescent="0.15">
      <c r="A144" s="1131"/>
      <c r="B144" s="791">
        <v>200</v>
      </c>
      <c r="C144" s="791">
        <v>200</v>
      </c>
      <c r="D144" s="792" t="s">
        <v>1174</v>
      </c>
    </row>
    <row r="145" spans="1:4" ht="11.25" customHeight="1" x14ac:dyDescent="0.15">
      <c r="A145" s="1131"/>
      <c r="B145" s="791">
        <v>4675.0000000000009</v>
      </c>
      <c r="C145" s="791">
        <v>4675.0000000000009</v>
      </c>
      <c r="D145" s="792" t="s">
        <v>1203</v>
      </c>
    </row>
    <row r="146" spans="1:4" ht="11.25" customHeight="1" x14ac:dyDescent="0.15">
      <c r="A146" s="1130"/>
      <c r="B146" s="789">
        <v>8074.9000000000015</v>
      </c>
      <c r="C146" s="789">
        <v>8074.9000000000015</v>
      </c>
      <c r="D146" s="790" t="s">
        <v>11</v>
      </c>
    </row>
    <row r="147" spans="1:4" ht="11.25" customHeight="1" x14ac:dyDescent="0.15">
      <c r="A147" s="1129" t="s">
        <v>4694</v>
      </c>
      <c r="B147" s="787">
        <v>300</v>
      </c>
      <c r="C147" s="787">
        <v>150</v>
      </c>
      <c r="D147" s="788" t="s">
        <v>4636</v>
      </c>
    </row>
    <row r="148" spans="1:4" ht="11.25" customHeight="1" x14ac:dyDescent="0.15">
      <c r="A148" s="1130"/>
      <c r="B148" s="789">
        <v>300</v>
      </c>
      <c r="C148" s="789">
        <v>150</v>
      </c>
      <c r="D148" s="790" t="s">
        <v>11</v>
      </c>
    </row>
    <row r="149" spans="1:4" ht="11.25" customHeight="1" x14ac:dyDescent="0.15">
      <c r="A149" s="1129" t="s">
        <v>2547</v>
      </c>
      <c r="B149" s="787">
        <v>236.52999999999997</v>
      </c>
      <c r="C149" s="787">
        <v>236.524</v>
      </c>
      <c r="D149" s="788" t="s">
        <v>1145</v>
      </c>
    </row>
    <row r="150" spans="1:4" ht="11.25" customHeight="1" x14ac:dyDescent="0.15">
      <c r="A150" s="1130"/>
      <c r="B150" s="789">
        <v>236.52999999999997</v>
      </c>
      <c r="C150" s="789">
        <v>236.524</v>
      </c>
      <c r="D150" s="790" t="s">
        <v>11</v>
      </c>
    </row>
    <row r="151" spans="1:4" ht="11.25" customHeight="1" x14ac:dyDescent="0.15">
      <c r="A151" s="1129" t="s">
        <v>4392</v>
      </c>
      <c r="B151" s="787">
        <v>150</v>
      </c>
      <c r="C151" s="787">
        <v>150</v>
      </c>
      <c r="D151" s="788" t="s">
        <v>683</v>
      </c>
    </row>
    <row r="152" spans="1:4" ht="11.25" customHeight="1" x14ac:dyDescent="0.15">
      <c r="A152" s="1130"/>
      <c r="B152" s="789">
        <v>150</v>
      </c>
      <c r="C152" s="789">
        <v>150</v>
      </c>
      <c r="D152" s="790" t="s">
        <v>11</v>
      </c>
    </row>
    <row r="153" spans="1:4" ht="21" x14ac:dyDescent="0.15">
      <c r="A153" s="1129" t="s">
        <v>2548</v>
      </c>
      <c r="B153" s="787">
        <v>100</v>
      </c>
      <c r="C153" s="787">
        <v>100</v>
      </c>
      <c r="D153" s="788" t="s">
        <v>1210</v>
      </c>
    </row>
    <row r="154" spans="1:4" ht="11.25" customHeight="1" x14ac:dyDescent="0.15">
      <c r="A154" s="1130"/>
      <c r="B154" s="789">
        <v>100</v>
      </c>
      <c r="C154" s="789">
        <v>100</v>
      </c>
      <c r="D154" s="790" t="s">
        <v>11</v>
      </c>
    </row>
    <row r="155" spans="1:4" ht="11.25" customHeight="1" x14ac:dyDescent="0.15">
      <c r="A155" s="1129" t="s">
        <v>4695</v>
      </c>
      <c r="B155" s="787">
        <v>315</v>
      </c>
      <c r="C155" s="787">
        <v>315</v>
      </c>
      <c r="D155" s="788" t="s">
        <v>1143</v>
      </c>
    </row>
    <row r="156" spans="1:4" ht="11.25" customHeight="1" x14ac:dyDescent="0.15">
      <c r="A156" s="1130"/>
      <c r="B156" s="789">
        <v>315</v>
      </c>
      <c r="C156" s="789">
        <v>315</v>
      </c>
      <c r="D156" s="790" t="s">
        <v>11</v>
      </c>
    </row>
    <row r="157" spans="1:4" ht="11.25" customHeight="1" x14ac:dyDescent="0.15">
      <c r="A157" s="1129" t="s">
        <v>2549</v>
      </c>
      <c r="B157" s="787">
        <v>13423.49</v>
      </c>
      <c r="C157" s="787">
        <v>13423.483</v>
      </c>
      <c r="D157" s="788" t="s">
        <v>2512</v>
      </c>
    </row>
    <row r="158" spans="1:4" ht="11.25" customHeight="1" x14ac:dyDescent="0.15">
      <c r="A158" s="1131"/>
      <c r="B158" s="791">
        <v>41.4</v>
      </c>
      <c r="C158" s="791">
        <v>41.4</v>
      </c>
      <c r="D158" s="792" t="s">
        <v>1209</v>
      </c>
    </row>
    <row r="159" spans="1:4" ht="11.25" customHeight="1" x14ac:dyDescent="0.15">
      <c r="A159" s="1130"/>
      <c r="B159" s="789">
        <v>13464.89</v>
      </c>
      <c r="C159" s="789">
        <v>13464.883</v>
      </c>
      <c r="D159" s="790" t="s">
        <v>11</v>
      </c>
    </row>
    <row r="160" spans="1:4" ht="21" x14ac:dyDescent="0.15">
      <c r="A160" s="1129" t="s">
        <v>686</v>
      </c>
      <c r="B160" s="787">
        <v>55</v>
      </c>
      <c r="C160" s="787">
        <v>51.610999999999997</v>
      </c>
      <c r="D160" s="788" t="s">
        <v>1210</v>
      </c>
    </row>
    <row r="161" spans="1:4" ht="11.25" customHeight="1" x14ac:dyDescent="0.15">
      <c r="A161" s="1131"/>
      <c r="B161" s="791">
        <v>200</v>
      </c>
      <c r="C161" s="791">
        <v>200</v>
      </c>
      <c r="D161" s="792" t="s">
        <v>4696</v>
      </c>
    </row>
    <row r="162" spans="1:4" ht="11.25" customHeight="1" x14ac:dyDescent="0.15">
      <c r="A162" s="1130"/>
      <c r="B162" s="789">
        <v>255</v>
      </c>
      <c r="C162" s="789">
        <v>251.61099999999999</v>
      </c>
      <c r="D162" s="790" t="s">
        <v>11</v>
      </c>
    </row>
    <row r="163" spans="1:4" ht="11.25" customHeight="1" x14ac:dyDescent="0.15">
      <c r="A163" s="1129" t="s">
        <v>566</v>
      </c>
      <c r="B163" s="787">
        <v>142</v>
      </c>
      <c r="C163" s="787">
        <v>142</v>
      </c>
      <c r="D163" s="788" t="s">
        <v>1322</v>
      </c>
    </row>
    <row r="164" spans="1:4" ht="11.25" customHeight="1" x14ac:dyDescent="0.15">
      <c r="A164" s="1130"/>
      <c r="B164" s="789">
        <v>142</v>
      </c>
      <c r="C164" s="789">
        <v>142</v>
      </c>
      <c r="D164" s="790" t="s">
        <v>11</v>
      </c>
    </row>
    <row r="165" spans="1:4" ht="11.25" customHeight="1" x14ac:dyDescent="0.15">
      <c r="A165" s="1129" t="s">
        <v>2550</v>
      </c>
      <c r="B165" s="787">
        <v>700</v>
      </c>
      <c r="C165" s="787">
        <v>700</v>
      </c>
      <c r="D165" s="788" t="s">
        <v>1211</v>
      </c>
    </row>
    <row r="166" spans="1:4" ht="11.25" customHeight="1" x14ac:dyDescent="0.15">
      <c r="A166" s="1130"/>
      <c r="B166" s="789">
        <v>700</v>
      </c>
      <c r="C166" s="789">
        <v>700</v>
      </c>
      <c r="D166" s="790" t="s">
        <v>11</v>
      </c>
    </row>
    <row r="167" spans="1:4" ht="21" x14ac:dyDescent="0.15">
      <c r="A167" s="1129" t="s">
        <v>4697</v>
      </c>
      <c r="B167" s="787">
        <v>150</v>
      </c>
      <c r="C167" s="787">
        <v>150</v>
      </c>
      <c r="D167" s="788" t="s">
        <v>1210</v>
      </c>
    </row>
    <row r="168" spans="1:4" ht="11.25" customHeight="1" x14ac:dyDescent="0.15">
      <c r="A168" s="1130"/>
      <c r="B168" s="789">
        <v>150</v>
      </c>
      <c r="C168" s="789">
        <v>150</v>
      </c>
      <c r="D168" s="790" t="s">
        <v>11</v>
      </c>
    </row>
    <row r="169" spans="1:4" ht="11.25" customHeight="1" x14ac:dyDescent="0.15">
      <c r="A169" s="1129" t="s">
        <v>2551</v>
      </c>
      <c r="B169" s="787">
        <v>700</v>
      </c>
      <c r="C169" s="787">
        <v>700</v>
      </c>
      <c r="D169" s="788" t="s">
        <v>1211</v>
      </c>
    </row>
    <row r="170" spans="1:4" ht="11.25" customHeight="1" x14ac:dyDescent="0.15">
      <c r="A170" s="1130"/>
      <c r="B170" s="789">
        <v>700</v>
      </c>
      <c r="C170" s="789">
        <v>700</v>
      </c>
      <c r="D170" s="790" t="s">
        <v>11</v>
      </c>
    </row>
    <row r="171" spans="1:4" ht="11.25" customHeight="1" x14ac:dyDescent="0.15">
      <c r="A171" s="1129" t="s">
        <v>4393</v>
      </c>
      <c r="B171" s="787">
        <v>17000</v>
      </c>
      <c r="C171" s="787">
        <v>0</v>
      </c>
      <c r="D171" s="788" t="s">
        <v>683</v>
      </c>
    </row>
    <row r="172" spans="1:4" ht="11.25" customHeight="1" x14ac:dyDescent="0.15">
      <c r="A172" s="1130"/>
      <c r="B172" s="789">
        <v>17000</v>
      </c>
      <c r="C172" s="789">
        <v>0</v>
      </c>
      <c r="D172" s="790" t="s">
        <v>11</v>
      </c>
    </row>
    <row r="173" spans="1:4" ht="11.25" customHeight="1" x14ac:dyDescent="0.15">
      <c r="A173" s="1129" t="s">
        <v>2552</v>
      </c>
      <c r="B173" s="787">
        <v>1054.78</v>
      </c>
      <c r="C173" s="787">
        <v>1054.777</v>
      </c>
      <c r="D173" s="788" t="s">
        <v>2512</v>
      </c>
    </row>
    <row r="174" spans="1:4" ht="21" x14ac:dyDescent="0.15">
      <c r="A174" s="1131"/>
      <c r="B174" s="791">
        <v>40</v>
      </c>
      <c r="C174" s="791">
        <v>40</v>
      </c>
      <c r="D174" s="792" t="s">
        <v>3979</v>
      </c>
    </row>
    <row r="175" spans="1:4" ht="11.25" customHeight="1" x14ac:dyDescent="0.15">
      <c r="A175" s="1130"/>
      <c r="B175" s="789">
        <v>1094.78</v>
      </c>
      <c r="C175" s="789">
        <v>1094.777</v>
      </c>
      <c r="D175" s="790" t="s">
        <v>11</v>
      </c>
    </row>
    <row r="176" spans="1:4" ht="11.25" customHeight="1" x14ac:dyDescent="0.15">
      <c r="A176" s="1129" t="s">
        <v>567</v>
      </c>
      <c r="B176" s="787">
        <v>200</v>
      </c>
      <c r="C176" s="787">
        <v>200</v>
      </c>
      <c r="D176" s="788" t="s">
        <v>1111</v>
      </c>
    </row>
    <row r="177" spans="1:4" ht="11.25" customHeight="1" x14ac:dyDescent="0.15">
      <c r="A177" s="1130"/>
      <c r="B177" s="789">
        <v>200</v>
      </c>
      <c r="C177" s="789">
        <v>200</v>
      </c>
      <c r="D177" s="790" t="s">
        <v>11</v>
      </c>
    </row>
    <row r="178" spans="1:4" ht="11.25" customHeight="1" x14ac:dyDescent="0.15">
      <c r="A178" s="1129" t="s">
        <v>2553</v>
      </c>
      <c r="B178" s="787">
        <v>3368.04</v>
      </c>
      <c r="C178" s="787">
        <v>3368.0373399999999</v>
      </c>
      <c r="D178" s="788" t="s">
        <v>1112</v>
      </c>
    </row>
    <row r="179" spans="1:4" ht="11.25" customHeight="1" x14ac:dyDescent="0.15">
      <c r="A179" s="1130"/>
      <c r="B179" s="789">
        <v>3368.04</v>
      </c>
      <c r="C179" s="789">
        <v>3368.0373399999999</v>
      </c>
      <c r="D179" s="790" t="s">
        <v>11</v>
      </c>
    </row>
    <row r="180" spans="1:4" ht="11.25" customHeight="1" x14ac:dyDescent="0.15">
      <c r="A180" s="1129" t="s">
        <v>687</v>
      </c>
      <c r="B180" s="787">
        <v>87</v>
      </c>
      <c r="C180" s="787">
        <v>87</v>
      </c>
      <c r="D180" s="788" t="s">
        <v>683</v>
      </c>
    </row>
    <row r="181" spans="1:4" ht="11.25" customHeight="1" x14ac:dyDescent="0.15">
      <c r="A181" s="1130"/>
      <c r="B181" s="789">
        <v>87</v>
      </c>
      <c r="C181" s="789">
        <v>87</v>
      </c>
      <c r="D181" s="790" t="s">
        <v>11</v>
      </c>
    </row>
    <row r="182" spans="1:4" ht="21" x14ac:dyDescent="0.15">
      <c r="A182" s="1129" t="s">
        <v>2554</v>
      </c>
      <c r="B182" s="787">
        <v>1210</v>
      </c>
      <c r="C182" s="787">
        <v>1210</v>
      </c>
      <c r="D182" s="788" t="s">
        <v>1177</v>
      </c>
    </row>
    <row r="183" spans="1:4" ht="11.25" customHeight="1" x14ac:dyDescent="0.15">
      <c r="A183" s="1131"/>
      <c r="B183" s="791">
        <v>7067</v>
      </c>
      <c r="C183" s="791">
        <v>7067</v>
      </c>
      <c r="D183" s="792" t="s">
        <v>1178</v>
      </c>
    </row>
    <row r="184" spans="1:4" ht="11.25" customHeight="1" x14ac:dyDescent="0.15">
      <c r="A184" s="1131"/>
      <c r="B184" s="791">
        <v>31</v>
      </c>
      <c r="C184" s="791">
        <v>31</v>
      </c>
      <c r="D184" s="792" t="s">
        <v>1173</v>
      </c>
    </row>
    <row r="185" spans="1:4" ht="11.25" customHeight="1" x14ac:dyDescent="0.15">
      <c r="A185" s="1131"/>
      <c r="B185" s="791">
        <v>516.1</v>
      </c>
      <c r="C185" s="791">
        <v>516.1</v>
      </c>
      <c r="D185" s="792" t="s">
        <v>1175</v>
      </c>
    </row>
    <row r="186" spans="1:4" ht="11.25" customHeight="1" x14ac:dyDescent="0.15">
      <c r="A186" s="1130"/>
      <c r="B186" s="789">
        <v>8824.1</v>
      </c>
      <c r="C186" s="789">
        <v>8824.1</v>
      </c>
      <c r="D186" s="790" t="s">
        <v>11</v>
      </c>
    </row>
    <row r="187" spans="1:4" ht="11.25" customHeight="1" x14ac:dyDescent="0.15">
      <c r="A187" s="1129" t="s">
        <v>623</v>
      </c>
      <c r="B187" s="787">
        <v>150</v>
      </c>
      <c r="C187" s="787">
        <v>150</v>
      </c>
      <c r="D187" s="788" t="s">
        <v>621</v>
      </c>
    </row>
    <row r="188" spans="1:4" ht="11.25" customHeight="1" x14ac:dyDescent="0.15">
      <c r="A188" s="1130"/>
      <c r="B188" s="789">
        <v>150</v>
      </c>
      <c r="C188" s="789">
        <v>150</v>
      </c>
      <c r="D188" s="790" t="s">
        <v>11</v>
      </c>
    </row>
    <row r="189" spans="1:4" ht="11.25" customHeight="1" x14ac:dyDescent="0.15">
      <c r="A189" s="1129" t="s">
        <v>4698</v>
      </c>
      <c r="B189" s="787">
        <v>8576.0300000000007</v>
      </c>
      <c r="C189" s="787">
        <v>8576.0249700000004</v>
      </c>
      <c r="D189" s="788" t="s">
        <v>3884</v>
      </c>
    </row>
    <row r="190" spans="1:4" ht="11.25" customHeight="1" x14ac:dyDescent="0.15">
      <c r="A190" s="1130"/>
      <c r="B190" s="789">
        <v>8576.0300000000007</v>
      </c>
      <c r="C190" s="789">
        <v>8576.0249700000004</v>
      </c>
      <c r="D190" s="790" t="s">
        <v>11</v>
      </c>
    </row>
    <row r="191" spans="1:4" ht="11.25" customHeight="1" x14ac:dyDescent="0.15">
      <c r="A191" s="1129" t="s">
        <v>4351</v>
      </c>
      <c r="B191" s="787">
        <v>200</v>
      </c>
      <c r="C191" s="787">
        <v>200</v>
      </c>
      <c r="D191" s="788" t="s">
        <v>3760</v>
      </c>
    </row>
    <row r="192" spans="1:4" ht="11.25" customHeight="1" x14ac:dyDescent="0.15">
      <c r="A192" s="1130"/>
      <c r="B192" s="789">
        <v>200</v>
      </c>
      <c r="C192" s="789">
        <v>200</v>
      </c>
      <c r="D192" s="790" t="s">
        <v>11</v>
      </c>
    </row>
    <row r="193" spans="1:4" ht="11.25" customHeight="1" x14ac:dyDescent="0.15">
      <c r="A193" s="1129" t="s">
        <v>688</v>
      </c>
      <c r="B193" s="787">
        <v>300</v>
      </c>
      <c r="C193" s="787">
        <v>300</v>
      </c>
      <c r="D193" s="788" t="s">
        <v>1211</v>
      </c>
    </row>
    <row r="194" spans="1:4" ht="11.25" customHeight="1" x14ac:dyDescent="0.15">
      <c r="A194" s="1130"/>
      <c r="B194" s="789">
        <v>300</v>
      </c>
      <c r="C194" s="789">
        <v>300</v>
      </c>
      <c r="D194" s="790" t="s">
        <v>11</v>
      </c>
    </row>
    <row r="195" spans="1:4" ht="11.25" customHeight="1" x14ac:dyDescent="0.15">
      <c r="A195" s="1129" t="s">
        <v>2555</v>
      </c>
      <c r="B195" s="787">
        <v>71.14</v>
      </c>
      <c r="C195" s="787">
        <v>71.131500000000003</v>
      </c>
      <c r="D195" s="788" t="s">
        <v>1143</v>
      </c>
    </row>
    <row r="196" spans="1:4" ht="11.25" customHeight="1" x14ac:dyDescent="0.15">
      <c r="A196" s="1130"/>
      <c r="B196" s="789">
        <v>71.14</v>
      </c>
      <c r="C196" s="789">
        <v>71.131500000000003</v>
      </c>
      <c r="D196" s="790" t="s">
        <v>11</v>
      </c>
    </row>
    <row r="197" spans="1:4" ht="11.25" customHeight="1" x14ac:dyDescent="0.15">
      <c r="A197" s="1129" t="s">
        <v>2556</v>
      </c>
      <c r="B197" s="787">
        <v>13712.94</v>
      </c>
      <c r="C197" s="787">
        <v>13712.941000000001</v>
      </c>
      <c r="D197" s="788" t="s">
        <v>2512</v>
      </c>
    </row>
    <row r="198" spans="1:4" ht="11.25" customHeight="1" x14ac:dyDescent="0.15">
      <c r="A198" s="1130"/>
      <c r="B198" s="789">
        <v>13712.94</v>
      </c>
      <c r="C198" s="789">
        <v>13712.941000000001</v>
      </c>
      <c r="D198" s="790" t="s">
        <v>11</v>
      </c>
    </row>
    <row r="199" spans="1:4" ht="11.25" customHeight="1" x14ac:dyDescent="0.15">
      <c r="A199" s="1129" t="s">
        <v>4394</v>
      </c>
      <c r="B199" s="787">
        <v>50</v>
      </c>
      <c r="C199" s="787">
        <v>50</v>
      </c>
      <c r="D199" s="788" t="s">
        <v>683</v>
      </c>
    </row>
    <row r="200" spans="1:4" ht="11.25" customHeight="1" x14ac:dyDescent="0.15">
      <c r="A200" s="1130"/>
      <c r="B200" s="789">
        <v>50</v>
      </c>
      <c r="C200" s="789">
        <v>50</v>
      </c>
      <c r="D200" s="790" t="s">
        <v>11</v>
      </c>
    </row>
    <row r="201" spans="1:4" ht="11.25" customHeight="1" x14ac:dyDescent="0.15">
      <c r="A201" s="1129" t="s">
        <v>2557</v>
      </c>
      <c r="B201" s="787">
        <v>200</v>
      </c>
      <c r="C201" s="787">
        <v>200</v>
      </c>
      <c r="D201" s="788" t="s">
        <v>1211</v>
      </c>
    </row>
    <row r="202" spans="1:4" ht="11.25" customHeight="1" x14ac:dyDescent="0.15">
      <c r="A202" s="1130"/>
      <c r="B202" s="789">
        <v>200</v>
      </c>
      <c r="C202" s="789">
        <v>200</v>
      </c>
      <c r="D202" s="790" t="s">
        <v>11</v>
      </c>
    </row>
    <row r="203" spans="1:4" ht="11.25" customHeight="1" x14ac:dyDescent="0.15">
      <c r="A203" s="1129" t="s">
        <v>563</v>
      </c>
      <c r="B203" s="787">
        <v>295</v>
      </c>
      <c r="C203" s="787">
        <v>295</v>
      </c>
      <c r="D203" s="788" t="s">
        <v>1111</v>
      </c>
    </row>
    <row r="204" spans="1:4" ht="11.25" customHeight="1" x14ac:dyDescent="0.15">
      <c r="A204" s="1130"/>
      <c r="B204" s="789">
        <v>295</v>
      </c>
      <c r="C204" s="789">
        <v>295</v>
      </c>
      <c r="D204" s="790" t="s">
        <v>11</v>
      </c>
    </row>
    <row r="205" spans="1:4" ht="11.25" customHeight="1" x14ac:dyDescent="0.15">
      <c r="A205" s="1129" t="s">
        <v>4699</v>
      </c>
      <c r="B205" s="787">
        <v>3000</v>
      </c>
      <c r="C205" s="787">
        <v>3000</v>
      </c>
      <c r="D205" s="788" t="s">
        <v>1283</v>
      </c>
    </row>
    <row r="206" spans="1:4" ht="11.25" customHeight="1" x14ac:dyDescent="0.15">
      <c r="A206" s="1130"/>
      <c r="B206" s="789">
        <v>3000</v>
      </c>
      <c r="C206" s="789">
        <v>3000</v>
      </c>
      <c r="D206" s="790" t="s">
        <v>11</v>
      </c>
    </row>
    <row r="207" spans="1:4" ht="11.25" customHeight="1" x14ac:dyDescent="0.15">
      <c r="A207" s="1129" t="s">
        <v>2558</v>
      </c>
      <c r="B207" s="787">
        <v>1720</v>
      </c>
      <c r="C207" s="787">
        <v>1720</v>
      </c>
      <c r="D207" s="788" t="s">
        <v>1178</v>
      </c>
    </row>
    <row r="208" spans="1:4" ht="11.25" customHeight="1" x14ac:dyDescent="0.15">
      <c r="A208" s="1130"/>
      <c r="B208" s="789">
        <v>1720</v>
      </c>
      <c r="C208" s="789">
        <v>1720</v>
      </c>
      <c r="D208" s="790" t="s">
        <v>11</v>
      </c>
    </row>
    <row r="209" spans="1:4" ht="11.25" customHeight="1" x14ac:dyDescent="0.15">
      <c r="A209" s="1129" t="s">
        <v>2559</v>
      </c>
      <c r="B209" s="787">
        <v>110.79</v>
      </c>
      <c r="C209" s="787">
        <v>110.77847</v>
      </c>
      <c r="D209" s="788" t="s">
        <v>1143</v>
      </c>
    </row>
    <row r="210" spans="1:4" ht="11.25" customHeight="1" x14ac:dyDescent="0.15">
      <c r="A210" s="1130"/>
      <c r="B210" s="789">
        <v>110.79</v>
      </c>
      <c r="C210" s="789">
        <v>110.77847</v>
      </c>
      <c r="D210" s="790" t="s">
        <v>11</v>
      </c>
    </row>
    <row r="211" spans="1:4" ht="11.25" customHeight="1" x14ac:dyDescent="0.15">
      <c r="A211" s="1129" t="s">
        <v>4700</v>
      </c>
      <c r="B211" s="787">
        <v>800</v>
      </c>
      <c r="C211" s="787">
        <v>400</v>
      </c>
      <c r="D211" s="788" t="s">
        <v>3882</v>
      </c>
    </row>
    <row r="212" spans="1:4" ht="11.25" customHeight="1" x14ac:dyDescent="0.15">
      <c r="A212" s="1131"/>
      <c r="B212" s="791">
        <v>800</v>
      </c>
      <c r="C212" s="791">
        <v>400</v>
      </c>
      <c r="D212" s="792" t="s">
        <v>11</v>
      </c>
    </row>
    <row r="213" spans="1:4" ht="11.25" customHeight="1" x14ac:dyDescent="0.15">
      <c r="A213" s="1129" t="s">
        <v>4701</v>
      </c>
      <c r="B213" s="787">
        <v>450</v>
      </c>
      <c r="C213" s="787">
        <v>225</v>
      </c>
      <c r="D213" s="788" t="s">
        <v>3882</v>
      </c>
    </row>
    <row r="214" spans="1:4" ht="11.25" customHeight="1" x14ac:dyDescent="0.15">
      <c r="A214" s="1130"/>
      <c r="B214" s="789">
        <v>450</v>
      </c>
      <c r="C214" s="789">
        <v>225</v>
      </c>
      <c r="D214" s="790" t="s">
        <v>11</v>
      </c>
    </row>
    <row r="215" spans="1:4" ht="11.25" customHeight="1" x14ac:dyDescent="0.15">
      <c r="A215" s="1129" t="s">
        <v>525</v>
      </c>
      <c r="B215" s="787">
        <v>1000</v>
      </c>
      <c r="C215" s="787">
        <v>1000</v>
      </c>
      <c r="D215" s="788" t="s">
        <v>1317</v>
      </c>
    </row>
    <row r="216" spans="1:4" ht="11.25" customHeight="1" x14ac:dyDescent="0.15">
      <c r="A216" s="1131"/>
      <c r="B216" s="791">
        <v>600</v>
      </c>
      <c r="C216" s="791">
        <v>600</v>
      </c>
      <c r="D216" s="792" t="s">
        <v>1110</v>
      </c>
    </row>
    <row r="217" spans="1:4" ht="11.25" customHeight="1" x14ac:dyDescent="0.15">
      <c r="A217" s="1131"/>
      <c r="B217" s="791">
        <v>98.3</v>
      </c>
      <c r="C217" s="791">
        <v>98.301000000000002</v>
      </c>
      <c r="D217" s="792" t="s">
        <v>1111</v>
      </c>
    </row>
    <row r="218" spans="1:4" ht="11.25" customHeight="1" x14ac:dyDescent="0.15">
      <c r="A218" s="1131"/>
      <c r="B218" s="791">
        <v>1300</v>
      </c>
      <c r="C218" s="791">
        <v>1300</v>
      </c>
      <c r="D218" s="792" t="s">
        <v>524</v>
      </c>
    </row>
    <row r="219" spans="1:4" ht="11.25" customHeight="1" x14ac:dyDescent="0.15">
      <c r="A219" s="1131"/>
      <c r="B219" s="791">
        <v>2000</v>
      </c>
      <c r="C219" s="791">
        <v>2000</v>
      </c>
      <c r="D219" s="792" t="s">
        <v>538</v>
      </c>
    </row>
    <row r="220" spans="1:4" ht="11.25" customHeight="1" x14ac:dyDescent="0.15">
      <c r="A220" s="1130"/>
      <c r="B220" s="789">
        <v>4998.3</v>
      </c>
      <c r="C220" s="789">
        <v>4998.3009999999995</v>
      </c>
      <c r="D220" s="790" t="s">
        <v>11</v>
      </c>
    </row>
    <row r="221" spans="1:4" ht="11.25" customHeight="1" x14ac:dyDescent="0.15">
      <c r="A221" s="1129" t="s">
        <v>4395</v>
      </c>
      <c r="B221" s="787">
        <v>50</v>
      </c>
      <c r="C221" s="787">
        <v>50</v>
      </c>
      <c r="D221" s="788" t="s">
        <v>683</v>
      </c>
    </row>
    <row r="222" spans="1:4" ht="11.25" customHeight="1" x14ac:dyDescent="0.15">
      <c r="A222" s="1130"/>
      <c r="B222" s="789">
        <v>50</v>
      </c>
      <c r="C222" s="789">
        <v>50</v>
      </c>
      <c r="D222" s="790" t="s">
        <v>11</v>
      </c>
    </row>
    <row r="223" spans="1:4" ht="21" x14ac:dyDescent="0.15">
      <c r="A223" s="1129" t="s">
        <v>2560</v>
      </c>
      <c r="B223" s="787">
        <v>100</v>
      </c>
      <c r="C223" s="787">
        <v>100</v>
      </c>
      <c r="D223" s="788" t="s">
        <v>1210</v>
      </c>
    </row>
    <row r="224" spans="1:4" ht="11.25" customHeight="1" x14ac:dyDescent="0.15">
      <c r="A224" s="1130"/>
      <c r="B224" s="789">
        <v>100</v>
      </c>
      <c r="C224" s="789">
        <v>100</v>
      </c>
      <c r="D224" s="790" t="s">
        <v>11</v>
      </c>
    </row>
    <row r="225" spans="1:4" ht="21" x14ac:dyDescent="0.15">
      <c r="A225" s="1129" t="s">
        <v>689</v>
      </c>
      <c r="B225" s="787">
        <v>50</v>
      </c>
      <c r="C225" s="787">
        <v>50</v>
      </c>
      <c r="D225" s="788" t="s">
        <v>1210</v>
      </c>
    </row>
    <row r="226" spans="1:4" ht="11.25" customHeight="1" x14ac:dyDescent="0.15">
      <c r="A226" s="1131"/>
      <c r="B226" s="791">
        <v>150</v>
      </c>
      <c r="C226" s="791">
        <v>150</v>
      </c>
      <c r="D226" s="792" t="s">
        <v>683</v>
      </c>
    </row>
    <row r="227" spans="1:4" ht="11.25" customHeight="1" x14ac:dyDescent="0.15">
      <c r="A227" s="1130"/>
      <c r="B227" s="789">
        <v>200</v>
      </c>
      <c r="C227" s="789">
        <v>200</v>
      </c>
      <c r="D227" s="790" t="s">
        <v>11</v>
      </c>
    </row>
    <row r="228" spans="1:4" ht="11.25" customHeight="1" x14ac:dyDescent="0.15">
      <c r="A228" s="1129" t="s">
        <v>2561</v>
      </c>
      <c r="B228" s="787">
        <v>51.23</v>
      </c>
      <c r="C228" s="787">
        <v>51.2241</v>
      </c>
      <c r="D228" s="788" t="s">
        <v>1143</v>
      </c>
    </row>
    <row r="229" spans="1:4" ht="11.25" customHeight="1" x14ac:dyDescent="0.15">
      <c r="A229" s="1130"/>
      <c r="B229" s="789">
        <v>51.23</v>
      </c>
      <c r="C229" s="789">
        <v>51.2241</v>
      </c>
      <c r="D229" s="790" t="s">
        <v>11</v>
      </c>
    </row>
    <row r="230" spans="1:4" ht="11.25" customHeight="1" x14ac:dyDescent="0.15">
      <c r="A230" s="1129" t="s">
        <v>2562</v>
      </c>
      <c r="B230" s="787">
        <v>1657</v>
      </c>
      <c r="C230" s="787">
        <v>1657</v>
      </c>
      <c r="D230" s="788" t="s">
        <v>1178</v>
      </c>
    </row>
    <row r="231" spans="1:4" ht="11.25" customHeight="1" x14ac:dyDescent="0.15">
      <c r="A231" s="1130"/>
      <c r="B231" s="789">
        <v>1657</v>
      </c>
      <c r="C231" s="789">
        <v>1657</v>
      </c>
      <c r="D231" s="790" t="s">
        <v>11</v>
      </c>
    </row>
    <row r="232" spans="1:4" ht="11.25" customHeight="1" x14ac:dyDescent="0.15">
      <c r="A232" s="1129" t="s">
        <v>2563</v>
      </c>
      <c r="B232" s="787">
        <v>140</v>
      </c>
      <c r="C232" s="787">
        <v>140</v>
      </c>
      <c r="D232" s="788" t="s">
        <v>1111</v>
      </c>
    </row>
    <row r="233" spans="1:4" ht="11.25" customHeight="1" x14ac:dyDescent="0.15">
      <c r="A233" s="1130"/>
      <c r="B233" s="789">
        <v>140</v>
      </c>
      <c r="C233" s="789">
        <v>140</v>
      </c>
      <c r="D233" s="790" t="s">
        <v>11</v>
      </c>
    </row>
    <row r="234" spans="1:4" ht="11.25" customHeight="1" x14ac:dyDescent="0.15">
      <c r="A234" s="1129" t="s">
        <v>2564</v>
      </c>
      <c r="B234" s="787">
        <v>43.13</v>
      </c>
      <c r="C234" s="787">
        <v>43.125</v>
      </c>
      <c r="D234" s="788" t="s">
        <v>1143</v>
      </c>
    </row>
    <row r="235" spans="1:4" ht="11.25" customHeight="1" x14ac:dyDescent="0.15">
      <c r="A235" s="1130"/>
      <c r="B235" s="789">
        <v>43.13</v>
      </c>
      <c r="C235" s="789">
        <v>43.125</v>
      </c>
      <c r="D235" s="790" t="s">
        <v>11</v>
      </c>
    </row>
    <row r="236" spans="1:4" ht="11.25" customHeight="1" x14ac:dyDescent="0.15">
      <c r="A236" s="1129" t="s">
        <v>649</v>
      </c>
      <c r="B236" s="787">
        <v>300</v>
      </c>
      <c r="C236" s="787">
        <v>300</v>
      </c>
      <c r="D236" s="788" t="s">
        <v>3901</v>
      </c>
    </row>
    <row r="237" spans="1:4" ht="21" x14ac:dyDescent="0.15">
      <c r="A237" s="1131"/>
      <c r="B237" s="791">
        <v>300</v>
      </c>
      <c r="C237" s="791">
        <v>300</v>
      </c>
      <c r="D237" s="792" t="s">
        <v>1174</v>
      </c>
    </row>
    <row r="238" spans="1:4" ht="11.25" customHeight="1" x14ac:dyDescent="0.15">
      <c r="A238" s="1131"/>
      <c r="B238" s="791">
        <v>600</v>
      </c>
      <c r="C238" s="791">
        <v>600</v>
      </c>
      <c r="D238" s="792" t="s">
        <v>11</v>
      </c>
    </row>
    <row r="239" spans="1:4" ht="21" x14ac:dyDescent="0.15">
      <c r="A239" s="1129" t="s">
        <v>2565</v>
      </c>
      <c r="B239" s="787">
        <v>60</v>
      </c>
      <c r="C239" s="787">
        <v>60</v>
      </c>
      <c r="D239" s="788" t="s">
        <v>1177</v>
      </c>
    </row>
    <row r="240" spans="1:4" ht="11.25" customHeight="1" x14ac:dyDescent="0.15">
      <c r="A240" s="1131"/>
      <c r="B240" s="791">
        <v>2057</v>
      </c>
      <c r="C240" s="791">
        <v>2057</v>
      </c>
      <c r="D240" s="792" t="s">
        <v>1178</v>
      </c>
    </row>
    <row r="241" spans="1:4" ht="11.25" customHeight="1" x14ac:dyDescent="0.15">
      <c r="A241" s="1130"/>
      <c r="B241" s="789">
        <v>2117</v>
      </c>
      <c r="C241" s="789">
        <v>2117</v>
      </c>
      <c r="D241" s="790" t="s">
        <v>11</v>
      </c>
    </row>
    <row r="242" spans="1:4" ht="21" x14ac:dyDescent="0.15">
      <c r="A242" s="1129" t="s">
        <v>2566</v>
      </c>
      <c r="B242" s="787">
        <v>279</v>
      </c>
      <c r="C242" s="787">
        <v>279</v>
      </c>
      <c r="D242" s="788" t="s">
        <v>1177</v>
      </c>
    </row>
    <row r="243" spans="1:4" ht="21" x14ac:dyDescent="0.15">
      <c r="A243" s="1131"/>
      <c r="B243" s="791">
        <v>70</v>
      </c>
      <c r="C243" s="791">
        <v>70</v>
      </c>
      <c r="D243" s="792" t="s">
        <v>3900</v>
      </c>
    </row>
    <row r="244" spans="1:4" ht="11.25" customHeight="1" x14ac:dyDescent="0.15">
      <c r="A244" s="1131"/>
      <c r="B244" s="791">
        <v>5535</v>
      </c>
      <c r="C244" s="791">
        <v>5535</v>
      </c>
      <c r="D244" s="792" t="s">
        <v>1178</v>
      </c>
    </row>
    <row r="245" spans="1:4" ht="11.25" customHeight="1" x14ac:dyDescent="0.15">
      <c r="A245" s="1130"/>
      <c r="B245" s="789">
        <v>5884</v>
      </c>
      <c r="C245" s="789">
        <v>5884</v>
      </c>
      <c r="D245" s="790" t="s">
        <v>11</v>
      </c>
    </row>
    <row r="246" spans="1:4" ht="11.25" customHeight="1" x14ac:dyDescent="0.15">
      <c r="A246" s="1129" t="s">
        <v>2567</v>
      </c>
      <c r="B246" s="787">
        <v>80</v>
      </c>
      <c r="C246" s="787">
        <v>80</v>
      </c>
      <c r="D246" s="788" t="s">
        <v>3982</v>
      </c>
    </row>
    <row r="247" spans="1:4" ht="11.25" customHeight="1" x14ac:dyDescent="0.15">
      <c r="A247" s="1130"/>
      <c r="B247" s="789">
        <v>80</v>
      </c>
      <c r="C247" s="789">
        <v>80</v>
      </c>
      <c r="D247" s="790" t="s">
        <v>11</v>
      </c>
    </row>
    <row r="248" spans="1:4" ht="11.25" customHeight="1" x14ac:dyDescent="0.15">
      <c r="A248" s="1129" t="s">
        <v>2568</v>
      </c>
      <c r="B248" s="787">
        <v>2575.7800000000002</v>
      </c>
      <c r="C248" s="787">
        <v>2575.777</v>
      </c>
      <c r="D248" s="788" t="s">
        <v>2512</v>
      </c>
    </row>
    <row r="249" spans="1:4" ht="11.25" customHeight="1" x14ac:dyDescent="0.15">
      <c r="A249" s="1130"/>
      <c r="B249" s="789">
        <v>2575.7800000000002</v>
      </c>
      <c r="C249" s="789">
        <v>2575.777</v>
      </c>
      <c r="D249" s="790" t="s">
        <v>11</v>
      </c>
    </row>
    <row r="250" spans="1:4" ht="11.25" customHeight="1" x14ac:dyDescent="0.15">
      <c r="A250" s="1129" t="s">
        <v>4702</v>
      </c>
      <c r="B250" s="787">
        <v>113.39</v>
      </c>
      <c r="C250" s="787">
        <v>113.386</v>
      </c>
      <c r="D250" s="788" t="s">
        <v>1162</v>
      </c>
    </row>
    <row r="251" spans="1:4" ht="11.25" customHeight="1" x14ac:dyDescent="0.15">
      <c r="A251" s="1130"/>
      <c r="B251" s="789">
        <v>113.39</v>
      </c>
      <c r="C251" s="789">
        <v>113.386</v>
      </c>
      <c r="D251" s="790" t="s">
        <v>11</v>
      </c>
    </row>
    <row r="252" spans="1:4" ht="11.25" customHeight="1" x14ac:dyDescent="0.15">
      <c r="A252" s="1129" t="s">
        <v>2569</v>
      </c>
      <c r="B252" s="787">
        <v>150</v>
      </c>
      <c r="C252" s="787">
        <v>150</v>
      </c>
      <c r="D252" s="788" t="s">
        <v>1211</v>
      </c>
    </row>
    <row r="253" spans="1:4" ht="11.25" customHeight="1" x14ac:dyDescent="0.15">
      <c r="A253" s="1130"/>
      <c r="B253" s="789">
        <v>150</v>
      </c>
      <c r="C253" s="789">
        <v>150</v>
      </c>
      <c r="D253" s="790" t="s">
        <v>11</v>
      </c>
    </row>
    <row r="254" spans="1:4" ht="11.25" customHeight="1" x14ac:dyDescent="0.15">
      <c r="A254" s="1129" t="s">
        <v>2570</v>
      </c>
      <c r="B254" s="787">
        <v>157.6</v>
      </c>
      <c r="C254" s="787">
        <v>157.59100000000001</v>
      </c>
      <c r="D254" s="788" t="s">
        <v>1143</v>
      </c>
    </row>
    <row r="255" spans="1:4" ht="11.25" customHeight="1" x14ac:dyDescent="0.15">
      <c r="A255" s="1130"/>
      <c r="B255" s="789">
        <v>157.6</v>
      </c>
      <c r="C255" s="789">
        <v>157.59100000000001</v>
      </c>
      <c r="D255" s="790" t="s">
        <v>11</v>
      </c>
    </row>
    <row r="256" spans="1:4" ht="21" x14ac:dyDescent="0.15">
      <c r="A256" s="1129" t="s">
        <v>4703</v>
      </c>
      <c r="B256" s="787">
        <v>192</v>
      </c>
      <c r="C256" s="787">
        <v>192</v>
      </c>
      <c r="D256" s="788" t="s">
        <v>1177</v>
      </c>
    </row>
    <row r="257" spans="1:4" ht="11.25" customHeight="1" x14ac:dyDescent="0.15">
      <c r="A257" s="1131"/>
      <c r="B257" s="791">
        <v>6292</v>
      </c>
      <c r="C257" s="791">
        <v>6256.1694900000002</v>
      </c>
      <c r="D257" s="792" t="s">
        <v>1178</v>
      </c>
    </row>
    <row r="258" spans="1:4" ht="11.25" customHeight="1" x14ac:dyDescent="0.15">
      <c r="A258" s="1130"/>
      <c r="B258" s="789">
        <v>6484</v>
      </c>
      <c r="C258" s="789">
        <v>6448.1694900000002</v>
      </c>
      <c r="D258" s="790" t="s">
        <v>11</v>
      </c>
    </row>
    <row r="259" spans="1:4" ht="11.25" customHeight="1" x14ac:dyDescent="0.15">
      <c r="A259" s="1129" t="s">
        <v>2571</v>
      </c>
      <c r="B259" s="787">
        <v>678</v>
      </c>
      <c r="C259" s="787">
        <v>678</v>
      </c>
      <c r="D259" s="788" t="s">
        <v>1178</v>
      </c>
    </row>
    <row r="260" spans="1:4" ht="11.25" customHeight="1" x14ac:dyDescent="0.15">
      <c r="A260" s="1130"/>
      <c r="B260" s="789">
        <v>678</v>
      </c>
      <c r="C260" s="789">
        <v>678</v>
      </c>
      <c r="D260" s="790" t="s">
        <v>11</v>
      </c>
    </row>
    <row r="261" spans="1:4" ht="11.25" customHeight="1" x14ac:dyDescent="0.15">
      <c r="A261" s="1129" t="s">
        <v>690</v>
      </c>
      <c r="B261" s="787">
        <v>3500</v>
      </c>
      <c r="C261" s="787">
        <v>3500</v>
      </c>
      <c r="D261" s="788" t="s">
        <v>683</v>
      </c>
    </row>
    <row r="262" spans="1:4" ht="11.25" customHeight="1" x14ac:dyDescent="0.15">
      <c r="A262" s="1130"/>
      <c r="B262" s="789">
        <v>3500</v>
      </c>
      <c r="C262" s="789">
        <v>3500</v>
      </c>
      <c r="D262" s="790" t="s">
        <v>11</v>
      </c>
    </row>
    <row r="263" spans="1:4" ht="21" x14ac:dyDescent="0.15">
      <c r="A263" s="1129" t="s">
        <v>2572</v>
      </c>
      <c r="B263" s="787">
        <v>192.6</v>
      </c>
      <c r="C263" s="787">
        <v>171.30717999999999</v>
      </c>
      <c r="D263" s="788" t="s">
        <v>1176</v>
      </c>
    </row>
    <row r="264" spans="1:4" ht="11.25" customHeight="1" x14ac:dyDescent="0.15">
      <c r="A264" s="1130"/>
      <c r="B264" s="789">
        <v>192.6</v>
      </c>
      <c r="C264" s="789">
        <v>171.30717999999999</v>
      </c>
      <c r="D264" s="790" t="s">
        <v>11</v>
      </c>
    </row>
    <row r="265" spans="1:4" ht="11.25" customHeight="1" x14ac:dyDescent="0.15">
      <c r="A265" s="1129" t="s">
        <v>2573</v>
      </c>
      <c r="B265" s="787">
        <v>1750</v>
      </c>
      <c r="C265" s="787">
        <v>1750</v>
      </c>
      <c r="D265" s="788" t="s">
        <v>959</v>
      </c>
    </row>
    <row r="266" spans="1:4" ht="11.25" customHeight="1" x14ac:dyDescent="0.15">
      <c r="A266" s="1130"/>
      <c r="B266" s="789">
        <v>1750</v>
      </c>
      <c r="C266" s="789">
        <v>1750</v>
      </c>
      <c r="D266" s="790" t="s">
        <v>11</v>
      </c>
    </row>
    <row r="267" spans="1:4" ht="11.25" customHeight="1" x14ac:dyDescent="0.15">
      <c r="A267" s="1129" t="s">
        <v>2574</v>
      </c>
      <c r="B267" s="787">
        <v>80</v>
      </c>
      <c r="C267" s="787">
        <v>80</v>
      </c>
      <c r="D267" s="788" t="s">
        <v>3898</v>
      </c>
    </row>
    <row r="268" spans="1:4" ht="21" x14ac:dyDescent="0.15">
      <c r="A268" s="1131"/>
      <c r="B268" s="791">
        <v>90</v>
      </c>
      <c r="C268" s="791">
        <v>90</v>
      </c>
      <c r="D268" s="792" t="s">
        <v>1176</v>
      </c>
    </row>
    <row r="269" spans="1:4" ht="11.25" customHeight="1" x14ac:dyDescent="0.15">
      <c r="A269" s="1130"/>
      <c r="B269" s="789">
        <v>170</v>
      </c>
      <c r="C269" s="789">
        <v>170</v>
      </c>
      <c r="D269" s="790" t="s">
        <v>11</v>
      </c>
    </row>
    <row r="270" spans="1:4" ht="21" x14ac:dyDescent="0.15">
      <c r="A270" s="1129" t="s">
        <v>4704</v>
      </c>
      <c r="B270" s="787">
        <v>79.5</v>
      </c>
      <c r="C270" s="787">
        <v>79.5</v>
      </c>
      <c r="D270" s="788" t="s">
        <v>1174</v>
      </c>
    </row>
    <row r="271" spans="1:4" ht="11.25" customHeight="1" x14ac:dyDescent="0.15">
      <c r="A271" s="1130"/>
      <c r="B271" s="789">
        <v>79.5</v>
      </c>
      <c r="C271" s="789">
        <v>79.5</v>
      </c>
      <c r="D271" s="790" t="s">
        <v>11</v>
      </c>
    </row>
    <row r="272" spans="1:4" ht="11.25" customHeight="1" x14ac:dyDescent="0.15">
      <c r="A272" s="1129" t="s">
        <v>2575</v>
      </c>
      <c r="B272" s="787">
        <v>820</v>
      </c>
      <c r="C272" s="787">
        <v>820</v>
      </c>
      <c r="D272" s="788" t="s">
        <v>1178</v>
      </c>
    </row>
    <row r="273" spans="1:4" ht="11.25" customHeight="1" x14ac:dyDescent="0.15">
      <c r="A273" s="1130"/>
      <c r="B273" s="789">
        <v>820</v>
      </c>
      <c r="C273" s="789">
        <v>820</v>
      </c>
      <c r="D273" s="790" t="s">
        <v>11</v>
      </c>
    </row>
    <row r="274" spans="1:4" ht="21" x14ac:dyDescent="0.15">
      <c r="A274" s="1129" t="s">
        <v>2576</v>
      </c>
      <c r="B274" s="787">
        <v>1145</v>
      </c>
      <c r="C274" s="787">
        <v>1145</v>
      </c>
      <c r="D274" s="788" t="s">
        <v>1177</v>
      </c>
    </row>
    <row r="275" spans="1:4" ht="11.25" customHeight="1" x14ac:dyDescent="0.15">
      <c r="A275" s="1131"/>
      <c r="B275" s="791">
        <v>15224</v>
      </c>
      <c r="C275" s="791">
        <v>15224</v>
      </c>
      <c r="D275" s="792" t="s">
        <v>1178</v>
      </c>
    </row>
    <row r="276" spans="1:4" ht="11.25" customHeight="1" x14ac:dyDescent="0.15">
      <c r="A276" s="1131"/>
      <c r="B276" s="791">
        <v>274</v>
      </c>
      <c r="C276" s="791">
        <v>274</v>
      </c>
      <c r="D276" s="792" t="s">
        <v>1175</v>
      </c>
    </row>
    <row r="277" spans="1:4" ht="21" x14ac:dyDescent="0.15">
      <c r="A277" s="1131"/>
      <c r="B277" s="791">
        <v>570</v>
      </c>
      <c r="C277" s="791">
        <v>570</v>
      </c>
      <c r="D277" s="792" t="s">
        <v>1176</v>
      </c>
    </row>
    <row r="278" spans="1:4" ht="11.25" customHeight="1" x14ac:dyDescent="0.15">
      <c r="A278" s="1130"/>
      <c r="B278" s="789">
        <v>17213</v>
      </c>
      <c r="C278" s="789">
        <v>17213</v>
      </c>
      <c r="D278" s="790" t="s">
        <v>11</v>
      </c>
    </row>
    <row r="279" spans="1:4" ht="21" x14ac:dyDescent="0.15">
      <c r="A279" s="1129" t="s">
        <v>2577</v>
      </c>
      <c r="B279" s="787">
        <v>70</v>
      </c>
      <c r="C279" s="787">
        <v>20.981000000000002</v>
      </c>
      <c r="D279" s="788" t="s">
        <v>1176</v>
      </c>
    </row>
    <row r="280" spans="1:4" ht="11.25" customHeight="1" x14ac:dyDescent="0.15">
      <c r="A280" s="1130"/>
      <c r="B280" s="789">
        <v>70</v>
      </c>
      <c r="C280" s="789">
        <v>20.981000000000002</v>
      </c>
      <c r="D280" s="790" t="s">
        <v>11</v>
      </c>
    </row>
    <row r="281" spans="1:4" ht="11.25" customHeight="1" x14ac:dyDescent="0.15">
      <c r="A281" s="1129" t="s">
        <v>4705</v>
      </c>
      <c r="B281" s="787">
        <v>1179</v>
      </c>
      <c r="C281" s="787">
        <v>1179</v>
      </c>
      <c r="D281" s="788" t="s">
        <v>1178</v>
      </c>
    </row>
    <row r="282" spans="1:4" ht="11.25" customHeight="1" x14ac:dyDescent="0.15">
      <c r="A282" s="1131"/>
      <c r="B282" s="791">
        <v>173.8</v>
      </c>
      <c r="C282" s="791">
        <v>173.8</v>
      </c>
      <c r="D282" s="792" t="s">
        <v>1175</v>
      </c>
    </row>
    <row r="283" spans="1:4" ht="21" x14ac:dyDescent="0.15">
      <c r="A283" s="1131"/>
      <c r="B283" s="791">
        <v>350</v>
      </c>
      <c r="C283" s="791">
        <v>350</v>
      </c>
      <c r="D283" s="792" t="s">
        <v>1176</v>
      </c>
    </row>
    <row r="284" spans="1:4" ht="11.25" customHeight="1" x14ac:dyDescent="0.15">
      <c r="A284" s="1130"/>
      <c r="B284" s="789">
        <v>1702.8</v>
      </c>
      <c r="C284" s="789">
        <v>1702.8</v>
      </c>
      <c r="D284" s="790" t="s">
        <v>11</v>
      </c>
    </row>
    <row r="285" spans="1:4" ht="11.25" customHeight="1" x14ac:dyDescent="0.15">
      <c r="A285" s="1129" t="s">
        <v>2578</v>
      </c>
      <c r="B285" s="787">
        <v>1118</v>
      </c>
      <c r="C285" s="787">
        <v>1118</v>
      </c>
      <c r="D285" s="788" t="s">
        <v>1178</v>
      </c>
    </row>
    <row r="286" spans="1:4" ht="11.25" customHeight="1" x14ac:dyDescent="0.15">
      <c r="A286" s="1130"/>
      <c r="B286" s="789">
        <v>1118</v>
      </c>
      <c r="C286" s="789">
        <v>1118</v>
      </c>
      <c r="D286" s="790" t="s">
        <v>11</v>
      </c>
    </row>
    <row r="287" spans="1:4" ht="11.25" customHeight="1" x14ac:dyDescent="0.15">
      <c r="A287" s="1129" t="s">
        <v>2579</v>
      </c>
      <c r="B287" s="787">
        <v>100</v>
      </c>
      <c r="C287" s="787">
        <v>100</v>
      </c>
      <c r="D287" s="788" t="s">
        <v>1173</v>
      </c>
    </row>
    <row r="288" spans="1:4" ht="11.25" customHeight="1" x14ac:dyDescent="0.15">
      <c r="A288" s="1131"/>
      <c r="B288" s="791">
        <v>129</v>
      </c>
      <c r="C288" s="791">
        <v>129</v>
      </c>
      <c r="D288" s="792" t="s">
        <v>1111</v>
      </c>
    </row>
    <row r="289" spans="1:4" ht="11.25" customHeight="1" x14ac:dyDescent="0.15">
      <c r="A289" s="1130"/>
      <c r="B289" s="789">
        <v>229</v>
      </c>
      <c r="C289" s="789">
        <v>229</v>
      </c>
      <c r="D289" s="790" t="s">
        <v>11</v>
      </c>
    </row>
    <row r="290" spans="1:4" ht="21" x14ac:dyDescent="0.15">
      <c r="A290" s="1129" t="s">
        <v>4706</v>
      </c>
      <c r="B290" s="787">
        <v>1326</v>
      </c>
      <c r="C290" s="787">
        <v>1326</v>
      </c>
      <c r="D290" s="788" t="s">
        <v>1177</v>
      </c>
    </row>
    <row r="291" spans="1:4" ht="11.25" customHeight="1" x14ac:dyDescent="0.15">
      <c r="A291" s="1131"/>
      <c r="B291" s="791">
        <v>18635</v>
      </c>
      <c r="C291" s="791">
        <v>18505</v>
      </c>
      <c r="D291" s="792" t="s">
        <v>1178</v>
      </c>
    </row>
    <row r="292" spans="1:4" ht="11.25" customHeight="1" x14ac:dyDescent="0.15">
      <c r="A292" s="1130"/>
      <c r="B292" s="789">
        <v>19961</v>
      </c>
      <c r="C292" s="789">
        <v>19831</v>
      </c>
      <c r="D292" s="790" t="s">
        <v>11</v>
      </c>
    </row>
    <row r="293" spans="1:4" ht="11.25" customHeight="1" x14ac:dyDescent="0.15">
      <c r="A293" s="1129" t="s">
        <v>2580</v>
      </c>
      <c r="B293" s="787">
        <v>3039</v>
      </c>
      <c r="C293" s="787">
        <v>2996.096</v>
      </c>
      <c r="D293" s="788" t="s">
        <v>1178</v>
      </c>
    </row>
    <row r="294" spans="1:4" ht="11.25" customHeight="1" x14ac:dyDescent="0.15">
      <c r="A294" s="1130"/>
      <c r="B294" s="789">
        <v>3039</v>
      </c>
      <c r="C294" s="789">
        <v>2996.096</v>
      </c>
      <c r="D294" s="790" t="s">
        <v>11</v>
      </c>
    </row>
    <row r="295" spans="1:4" ht="21" x14ac:dyDescent="0.15">
      <c r="A295" s="1129" t="s">
        <v>4707</v>
      </c>
      <c r="B295" s="787">
        <v>839</v>
      </c>
      <c r="C295" s="787">
        <v>645.41579000000002</v>
      </c>
      <c r="D295" s="788" t="s">
        <v>1177</v>
      </c>
    </row>
    <row r="296" spans="1:4" ht="11.25" customHeight="1" x14ac:dyDescent="0.15">
      <c r="A296" s="1131"/>
      <c r="B296" s="791">
        <v>11005</v>
      </c>
      <c r="C296" s="791">
        <v>10942.473110000001</v>
      </c>
      <c r="D296" s="792" t="s">
        <v>1178</v>
      </c>
    </row>
    <row r="297" spans="1:4" ht="11.25" customHeight="1" x14ac:dyDescent="0.15">
      <c r="A297" s="1131"/>
      <c r="B297" s="791">
        <v>289</v>
      </c>
      <c r="C297" s="791">
        <v>277.00299999999999</v>
      </c>
      <c r="D297" s="792" t="s">
        <v>1175</v>
      </c>
    </row>
    <row r="298" spans="1:4" ht="21" x14ac:dyDescent="0.15">
      <c r="A298" s="1131"/>
      <c r="B298" s="791">
        <v>489</v>
      </c>
      <c r="C298" s="791">
        <v>407.29136</v>
      </c>
      <c r="D298" s="792" t="s">
        <v>1176</v>
      </c>
    </row>
    <row r="299" spans="1:4" ht="11.25" customHeight="1" x14ac:dyDescent="0.15">
      <c r="A299" s="1131"/>
      <c r="B299" s="791">
        <v>5847.0000000000009</v>
      </c>
      <c r="C299" s="791">
        <v>5847.0000000000009</v>
      </c>
      <c r="D299" s="792" t="s">
        <v>1203</v>
      </c>
    </row>
    <row r="300" spans="1:4" ht="11.25" customHeight="1" x14ac:dyDescent="0.15">
      <c r="A300" s="1131"/>
      <c r="B300" s="791">
        <v>7226.0000000000009</v>
      </c>
      <c r="C300" s="791">
        <v>6889.3017700000009</v>
      </c>
      <c r="D300" s="792" t="s">
        <v>940</v>
      </c>
    </row>
    <row r="301" spans="1:4" ht="11.25" customHeight="1" x14ac:dyDescent="0.15">
      <c r="A301" s="1131"/>
      <c r="B301" s="791">
        <v>25695</v>
      </c>
      <c r="C301" s="791">
        <v>25008.48503</v>
      </c>
      <c r="D301" s="792" t="s">
        <v>11</v>
      </c>
    </row>
    <row r="302" spans="1:4" ht="21" x14ac:dyDescent="0.15">
      <c r="A302" s="1129" t="s">
        <v>4708</v>
      </c>
      <c r="B302" s="787">
        <v>471.3</v>
      </c>
      <c r="C302" s="787">
        <v>460.28000000000003</v>
      </c>
      <c r="D302" s="788" t="s">
        <v>1174</v>
      </c>
    </row>
    <row r="303" spans="1:4" ht="11.25" customHeight="1" x14ac:dyDescent="0.15">
      <c r="A303" s="1130"/>
      <c r="B303" s="789">
        <v>471.3</v>
      </c>
      <c r="C303" s="789">
        <v>460.28000000000003</v>
      </c>
      <c r="D303" s="790" t="s">
        <v>11</v>
      </c>
    </row>
    <row r="304" spans="1:4" ht="11.25" customHeight="1" x14ac:dyDescent="0.15">
      <c r="A304" s="1129" t="s">
        <v>4709</v>
      </c>
      <c r="B304" s="787">
        <v>319.8</v>
      </c>
      <c r="C304" s="787">
        <v>319.8</v>
      </c>
      <c r="D304" s="788" t="s">
        <v>1143</v>
      </c>
    </row>
    <row r="305" spans="1:4" ht="11.25" customHeight="1" x14ac:dyDescent="0.15">
      <c r="A305" s="1130"/>
      <c r="B305" s="789">
        <v>319.8</v>
      </c>
      <c r="C305" s="789">
        <v>319.8</v>
      </c>
      <c r="D305" s="790" t="s">
        <v>11</v>
      </c>
    </row>
    <row r="306" spans="1:4" ht="11.25" customHeight="1" x14ac:dyDescent="0.15">
      <c r="A306" s="1129" t="s">
        <v>2581</v>
      </c>
      <c r="B306" s="787">
        <v>363.3</v>
      </c>
      <c r="C306" s="787">
        <v>363.28635000000003</v>
      </c>
      <c r="D306" s="788" t="s">
        <v>4118</v>
      </c>
    </row>
    <row r="307" spans="1:4" ht="11.25" customHeight="1" x14ac:dyDescent="0.15">
      <c r="A307" s="1130"/>
      <c r="B307" s="789">
        <v>363.3</v>
      </c>
      <c r="C307" s="789">
        <v>363.28635000000003</v>
      </c>
      <c r="D307" s="790" t="s">
        <v>11</v>
      </c>
    </row>
    <row r="308" spans="1:4" ht="11.25" customHeight="1" x14ac:dyDescent="0.15">
      <c r="A308" s="1129" t="s">
        <v>526</v>
      </c>
      <c r="B308" s="787">
        <v>300</v>
      </c>
      <c r="C308" s="787">
        <v>300</v>
      </c>
      <c r="D308" s="788" t="s">
        <v>1111</v>
      </c>
    </row>
    <row r="309" spans="1:4" ht="11.25" customHeight="1" x14ac:dyDescent="0.15">
      <c r="A309" s="1131"/>
      <c r="B309" s="791">
        <v>243.53</v>
      </c>
      <c r="C309" s="791">
        <v>243.5197</v>
      </c>
      <c r="D309" s="792" t="s">
        <v>524</v>
      </c>
    </row>
    <row r="310" spans="1:4" ht="11.25" customHeight="1" x14ac:dyDescent="0.15">
      <c r="A310" s="1131"/>
      <c r="B310" s="791">
        <v>60</v>
      </c>
      <c r="C310" s="791">
        <v>60</v>
      </c>
      <c r="D310" s="792" t="s">
        <v>565</v>
      </c>
    </row>
    <row r="311" spans="1:4" ht="11.25" customHeight="1" x14ac:dyDescent="0.15">
      <c r="A311" s="1130"/>
      <c r="B311" s="789">
        <v>603.53</v>
      </c>
      <c r="C311" s="789">
        <v>603.51970000000006</v>
      </c>
      <c r="D311" s="790" t="s">
        <v>11</v>
      </c>
    </row>
    <row r="312" spans="1:4" ht="11.25" customHeight="1" x14ac:dyDescent="0.15">
      <c r="A312" s="1129" t="s">
        <v>4710</v>
      </c>
      <c r="B312" s="787">
        <v>1000</v>
      </c>
      <c r="C312" s="787">
        <v>1000</v>
      </c>
      <c r="D312" s="788" t="s">
        <v>565</v>
      </c>
    </row>
    <row r="313" spans="1:4" ht="11.25" customHeight="1" x14ac:dyDescent="0.15">
      <c r="A313" s="1130"/>
      <c r="B313" s="789">
        <v>1000</v>
      </c>
      <c r="C313" s="789">
        <v>1000</v>
      </c>
      <c r="D313" s="790" t="s">
        <v>11</v>
      </c>
    </row>
    <row r="314" spans="1:4" ht="11.25" customHeight="1" x14ac:dyDescent="0.15">
      <c r="A314" s="1129" t="s">
        <v>4387</v>
      </c>
      <c r="B314" s="787">
        <v>50</v>
      </c>
      <c r="C314" s="787">
        <v>50</v>
      </c>
      <c r="D314" s="788" t="s">
        <v>666</v>
      </c>
    </row>
    <row r="315" spans="1:4" ht="11.25" customHeight="1" x14ac:dyDescent="0.15">
      <c r="A315" s="1130"/>
      <c r="B315" s="789">
        <v>50</v>
      </c>
      <c r="C315" s="789">
        <v>50</v>
      </c>
      <c r="D315" s="790" t="s">
        <v>11</v>
      </c>
    </row>
    <row r="316" spans="1:4" ht="11.25" customHeight="1" x14ac:dyDescent="0.15">
      <c r="A316" s="1129" t="s">
        <v>527</v>
      </c>
      <c r="B316" s="787">
        <v>2249.11</v>
      </c>
      <c r="C316" s="787">
        <v>2249.1120000000001</v>
      </c>
      <c r="D316" s="788" t="s">
        <v>524</v>
      </c>
    </row>
    <row r="317" spans="1:4" ht="11.25" customHeight="1" x14ac:dyDescent="0.15">
      <c r="A317" s="1130"/>
      <c r="B317" s="789">
        <v>2249.11</v>
      </c>
      <c r="C317" s="789">
        <v>2249.1120000000001</v>
      </c>
      <c r="D317" s="790" t="s">
        <v>11</v>
      </c>
    </row>
    <row r="318" spans="1:4" ht="11.25" customHeight="1" x14ac:dyDescent="0.15">
      <c r="A318" s="1129" t="s">
        <v>2582</v>
      </c>
      <c r="B318" s="787">
        <v>150</v>
      </c>
      <c r="C318" s="787">
        <v>150</v>
      </c>
      <c r="D318" s="788" t="s">
        <v>1211</v>
      </c>
    </row>
    <row r="319" spans="1:4" ht="21" x14ac:dyDescent="0.15">
      <c r="A319" s="1131"/>
      <c r="B319" s="791">
        <v>100</v>
      </c>
      <c r="C319" s="791">
        <v>100</v>
      </c>
      <c r="D319" s="792" t="s">
        <v>1210</v>
      </c>
    </row>
    <row r="320" spans="1:4" ht="11.25" customHeight="1" x14ac:dyDescent="0.15">
      <c r="A320" s="1130"/>
      <c r="B320" s="789">
        <v>250</v>
      </c>
      <c r="C320" s="789">
        <v>250</v>
      </c>
      <c r="D320" s="790" t="s">
        <v>11</v>
      </c>
    </row>
    <row r="321" spans="1:4" ht="11.25" customHeight="1" x14ac:dyDescent="0.15">
      <c r="A321" s="1129" t="s">
        <v>625</v>
      </c>
      <c r="B321" s="787">
        <v>30</v>
      </c>
      <c r="C321" s="787">
        <v>0</v>
      </c>
      <c r="D321" s="788" t="s">
        <v>621</v>
      </c>
    </row>
    <row r="322" spans="1:4" ht="11.25" customHeight="1" x14ac:dyDescent="0.15">
      <c r="A322" s="1130"/>
      <c r="B322" s="789">
        <v>30</v>
      </c>
      <c r="C322" s="789">
        <v>0</v>
      </c>
      <c r="D322" s="790" t="s">
        <v>11</v>
      </c>
    </row>
    <row r="323" spans="1:4" ht="11.25" customHeight="1" x14ac:dyDescent="0.15">
      <c r="A323" s="1129" t="s">
        <v>568</v>
      </c>
      <c r="B323" s="787">
        <v>130</v>
      </c>
      <c r="C323" s="787">
        <v>130</v>
      </c>
      <c r="D323" s="788" t="s">
        <v>565</v>
      </c>
    </row>
    <row r="324" spans="1:4" ht="11.25" customHeight="1" x14ac:dyDescent="0.15">
      <c r="A324" s="1130"/>
      <c r="B324" s="789">
        <v>130</v>
      </c>
      <c r="C324" s="789">
        <v>130</v>
      </c>
      <c r="D324" s="790" t="s">
        <v>11</v>
      </c>
    </row>
    <row r="325" spans="1:4" ht="11.25" customHeight="1" x14ac:dyDescent="0.15">
      <c r="A325" s="1129" t="s">
        <v>2583</v>
      </c>
      <c r="B325" s="787">
        <v>100</v>
      </c>
      <c r="C325" s="787">
        <v>100</v>
      </c>
      <c r="D325" s="788" t="s">
        <v>1211</v>
      </c>
    </row>
    <row r="326" spans="1:4" ht="21" x14ac:dyDescent="0.15">
      <c r="A326" s="1131"/>
      <c r="B326" s="791">
        <v>100</v>
      </c>
      <c r="C326" s="791">
        <v>100</v>
      </c>
      <c r="D326" s="792" t="s">
        <v>1210</v>
      </c>
    </row>
    <row r="327" spans="1:4" ht="11.25" customHeight="1" x14ac:dyDescent="0.15">
      <c r="A327" s="1130"/>
      <c r="B327" s="789">
        <v>200</v>
      </c>
      <c r="C327" s="789">
        <v>200</v>
      </c>
      <c r="D327" s="790" t="s">
        <v>11</v>
      </c>
    </row>
    <row r="328" spans="1:4" ht="11.25" customHeight="1" x14ac:dyDescent="0.15">
      <c r="A328" s="1129" t="s">
        <v>445</v>
      </c>
      <c r="B328" s="787">
        <v>360</v>
      </c>
      <c r="C328" s="787">
        <v>360</v>
      </c>
      <c r="D328" s="788" t="s">
        <v>1164</v>
      </c>
    </row>
    <row r="329" spans="1:4" ht="11.25" customHeight="1" x14ac:dyDescent="0.15">
      <c r="A329" s="1131"/>
      <c r="B329" s="791">
        <v>120</v>
      </c>
      <c r="C329" s="791">
        <v>120</v>
      </c>
      <c r="D329" s="792" t="s">
        <v>1161</v>
      </c>
    </row>
    <row r="330" spans="1:4" ht="11.25" customHeight="1" x14ac:dyDescent="0.15">
      <c r="A330" s="1131"/>
      <c r="B330" s="791">
        <v>648.53</v>
      </c>
      <c r="C330" s="791">
        <v>648.52622999999994</v>
      </c>
      <c r="D330" s="792" t="s">
        <v>3884</v>
      </c>
    </row>
    <row r="331" spans="1:4" ht="11.25" customHeight="1" x14ac:dyDescent="0.15">
      <c r="A331" s="1130"/>
      <c r="B331" s="789">
        <v>1128.53</v>
      </c>
      <c r="C331" s="789">
        <v>1128.5262299999999</v>
      </c>
      <c r="D331" s="790" t="s">
        <v>11</v>
      </c>
    </row>
    <row r="332" spans="1:4" ht="11.25" customHeight="1" x14ac:dyDescent="0.15">
      <c r="A332" s="1129" t="s">
        <v>737</v>
      </c>
      <c r="B332" s="787">
        <v>80</v>
      </c>
      <c r="C332" s="787">
        <v>79.87</v>
      </c>
      <c r="D332" s="788" t="s">
        <v>4711</v>
      </c>
    </row>
    <row r="333" spans="1:4" ht="11.25" customHeight="1" x14ac:dyDescent="0.15">
      <c r="A333" s="1130"/>
      <c r="B333" s="789">
        <v>80</v>
      </c>
      <c r="C333" s="789">
        <v>79.87</v>
      </c>
      <c r="D333" s="790" t="s">
        <v>11</v>
      </c>
    </row>
    <row r="334" spans="1:4" ht="11.25" customHeight="1" x14ac:dyDescent="0.15">
      <c r="A334" s="1129" t="s">
        <v>691</v>
      </c>
      <c r="B334" s="787">
        <v>1000</v>
      </c>
      <c r="C334" s="787">
        <v>1000</v>
      </c>
      <c r="D334" s="788" t="s">
        <v>683</v>
      </c>
    </row>
    <row r="335" spans="1:4" ht="11.25" customHeight="1" x14ac:dyDescent="0.15">
      <c r="A335" s="1130"/>
      <c r="B335" s="789">
        <v>1000</v>
      </c>
      <c r="C335" s="789">
        <v>1000</v>
      </c>
      <c r="D335" s="790" t="s">
        <v>11</v>
      </c>
    </row>
    <row r="336" spans="1:4" ht="11.25" customHeight="1" x14ac:dyDescent="0.15">
      <c r="A336" s="1129" t="s">
        <v>731</v>
      </c>
      <c r="B336" s="787">
        <v>50</v>
      </c>
      <c r="C336" s="787">
        <v>50</v>
      </c>
      <c r="D336" s="788" t="s">
        <v>730</v>
      </c>
    </row>
    <row r="337" spans="1:4" ht="11.25" customHeight="1" x14ac:dyDescent="0.15">
      <c r="A337" s="1130"/>
      <c r="B337" s="789">
        <v>50</v>
      </c>
      <c r="C337" s="789">
        <v>50</v>
      </c>
      <c r="D337" s="790" t="s">
        <v>11</v>
      </c>
    </row>
    <row r="338" spans="1:4" ht="21" x14ac:dyDescent="0.15">
      <c r="A338" s="1129" t="s">
        <v>2584</v>
      </c>
      <c r="B338" s="787">
        <v>574</v>
      </c>
      <c r="C338" s="787">
        <v>574</v>
      </c>
      <c r="D338" s="788" t="s">
        <v>1177</v>
      </c>
    </row>
    <row r="339" spans="1:4" ht="11.25" customHeight="1" x14ac:dyDescent="0.15">
      <c r="A339" s="1131"/>
      <c r="B339" s="791">
        <v>4324</v>
      </c>
      <c r="C339" s="791">
        <v>4324</v>
      </c>
      <c r="D339" s="792" t="s">
        <v>1178</v>
      </c>
    </row>
    <row r="340" spans="1:4" ht="11.25" customHeight="1" x14ac:dyDescent="0.15">
      <c r="A340" s="1131"/>
      <c r="B340" s="791">
        <v>1629</v>
      </c>
      <c r="C340" s="791">
        <v>1629</v>
      </c>
      <c r="D340" s="792" t="s">
        <v>1175</v>
      </c>
    </row>
    <row r="341" spans="1:4" ht="11.25" customHeight="1" x14ac:dyDescent="0.15">
      <c r="A341" s="1131"/>
      <c r="B341" s="791">
        <v>456.8</v>
      </c>
      <c r="C341" s="791">
        <v>456.8</v>
      </c>
      <c r="D341" s="792" t="s">
        <v>1110</v>
      </c>
    </row>
    <row r="342" spans="1:4" ht="11.25" customHeight="1" x14ac:dyDescent="0.15">
      <c r="A342" s="1130"/>
      <c r="B342" s="789">
        <v>6983.8</v>
      </c>
      <c r="C342" s="789">
        <v>6983.8</v>
      </c>
      <c r="D342" s="790" t="s">
        <v>11</v>
      </c>
    </row>
    <row r="343" spans="1:4" ht="11.25" customHeight="1" x14ac:dyDescent="0.15">
      <c r="A343" s="1129" t="s">
        <v>732</v>
      </c>
      <c r="B343" s="787">
        <v>70</v>
      </c>
      <c r="C343" s="787">
        <v>70</v>
      </c>
      <c r="D343" s="788" t="s">
        <v>730</v>
      </c>
    </row>
    <row r="344" spans="1:4" ht="11.25" customHeight="1" x14ac:dyDescent="0.15">
      <c r="A344" s="1130"/>
      <c r="B344" s="789">
        <v>70</v>
      </c>
      <c r="C344" s="789">
        <v>70</v>
      </c>
      <c r="D344" s="790" t="s">
        <v>11</v>
      </c>
    </row>
    <row r="345" spans="1:4" ht="21" x14ac:dyDescent="0.15">
      <c r="A345" s="1129" t="s">
        <v>2585</v>
      </c>
      <c r="B345" s="787">
        <v>37</v>
      </c>
      <c r="C345" s="787">
        <v>37</v>
      </c>
      <c r="D345" s="788" t="s">
        <v>1177</v>
      </c>
    </row>
    <row r="346" spans="1:4" ht="11.25" customHeight="1" x14ac:dyDescent="0.15">
      <c r="A346" s="1131"/>
      <c r="B346" s="791">
        <v>743</v>
      </c>
      <c r="C346" s="791">
        <v>743</v>
      </c>
      <c r="D346" s="792" t="s">
        <v>1178</v>
      </c>
    </row>
    <row r="347" spans="1:4" ht="11.25" customHeight="1" x14ac:dyDescent="0.15">
      <c r="A347" s="1130"/>
      <c r="B347" s="789">
        <v>780</v>
      </c>
      <c r="C347" s="789">
        <v>780</v>
      </c>
      <c r="D347" s="790" t="s">
        <v>11</v>
      </c>
    </row>
    <row r="348" spans="1:4" ht="11.25" customHeight="1" x14ac:dyDescent="0.15">
      <c r="A348" s="1129" t="s">
        <v>729</v>
      </c>
      <c r="B348" s="787">
        <v>34787.199999999997</v>
      </c>
      <c r="C348" s="787">
        <v>34787.199999999997</v>
      </c>
      <c r="D348" s="788" t="s">
        <v>728</v>
      </c>
    </row>
    <row r="349" spans="1:4" ht="11.25" customHeight="1" x14ac:dyDescent="0.15">
      <c r="A349" s="1130"/>
      <c r="B349" s="789">
        <v>34787.199999999997</v>
      </c>
      <c r="C349" s="789">
        <v>34787.199999999997</v>
      </c>
      <c r="D349" s="790" t="s">
        <v>11</v>
      </c>
    </row>
    <row r="350" spans="1:4" ht="11.25" customHeight="1" x14ac:dyDescent="0.15">
      <c r="A350" s="1129" t="s">
        <v>780</v>
      </c>
      <c r="B350" s="787">
        <v>30</v>
      </c>
      <c r="C350" s="787">
        <v>30</v>
      </c>
      <c r="D350" s="788" t="s">
        <v>778</v>
      </c>
    </row>
    <row r="351" spans="1:4" ht="11.25" customHeight="1" x14ac:dyDescent="0.15">
      <c r="A351" s="1130"/>
      <c r="B351" s="789">
        <v>30</v>
      </c>
      <c r="C351" s="789">
        <v>30</v>
      </c>
      <c r="D351" s="790" t="s">
        <v>11</v>
      </c>
    </row>
    <row r="352" spans="1:4" ht="21" x14ac:dyDescent="0.15">
      <c r="A352" s="1129" t="s">
        <v>4712</v>
      </c>
      <c r="B352" s="787">
        <v>195</v>
      </c>
      <c r="C352" s="787">
        <v>195</v>
      </c>
      <c r="D352" s="788" t="s">
        <v>4713</v>
      </c>
    </row>
    <row r="353" spans="1:4" ht="11.25" customHeight="1" x14ac:dyDescent="0.15">
      <c r="A353" s="1130"/>
      <c r="B353" s="789">
        <v>195</v>
      </c>
      <c r="C353" s="789">
        <v>195</v>
      </c>
      <c r="D353" s="790" t="s">
        <v>11</v>
      </c>
    </row>
    <row r="354" spans="1:4" ht="11.25" customHeight="1" x14ac:dyDescent="0.15">
      <c r="A354" s="1129" t="s">
        <v>4714</v>
      </c>
      <c r="B354" s="787">
        <v>1031229.69</v>
      </c>
      <c r="C354" s="787">
        <v>1031220.034</v>
      </c>
      <c r="D354" s="788" t="s">
        <v>1058</v>
      </c>
    </row>
    <row r="355" spans="1:4" ht="11.25" customHeight="1" x14ac:dyDescent="0.15">
      <c r="A355" s="1130"/>
      <c r="B355" s="789">
        <v>1031229.69</v>
      </c>
      <c r="C355" s="789">
        <v>1031220.034</v>
      </c>
      <c r="D355" s="790" t="s">
        <v>11</v>
      </c>
    </row>
    <row r="356" spans="1:4" ht="11.25" customHeight="1" x14ac:dyDescent="0.15">
      <c r="A356" s="1129" t="s">
        <v>781</v>
      </c>
      <c r="B356" s="787">
        <v>25</v>
      </c>
      <c r="C356" s="787">
        <v>25</v>
      </c>
      <c r="D356" s="788" t="s">
        <v>778</v>
      </c>
    </row>
    <row r="357" spans="1:4" ht="11.25" customHeight="1" x14ac:dyDescent="0.15">
      <c r="A357" s="1130"/>
      <c r="B357" s="789">
        <v>25</v>
      </c>
      <c r="C357" s="789">
        <v>25</v>
      </c>
      <c r="D357" s="790" t="s">
        <v>11</v>
      </c>
    </row>
    <row r="358" spans="1:4" ht="11.25" customHeight="1" x14ac:dyDescent="0.15">
      <c r="A358" s="1129" t="s">
        <v>692</v>
      </c>
      <c r="B358" s="787">
        <v>1000</v>
      </c>
      <c r="C358" s="787">
        <v>1000</v>
      </c>
      <c r="D358" s="788" t="s">
        <v>683</v>
      </c>
    </row>
    <row r="359" spans="1:4" ht="11.25" customHeight="1" x14ac:dyDescent="0.15">
      <c r="A359" s="1130"/>
      <c r="B359" s="789">
        <v>1000</v>
      </c>
      <c r="C359" s="789">
        <v>1000</v>
      </c>
      <c r="D359" s="790" t="s">
        <v>11</v>
      </c>
    </row>
    <row r="360" spans="1:4" ht="11.25" customHeight="1" x14ac:dyDescent="0.15">
      <c r="A360" s="1129" t="s">
        <v>4396</v>
      </c>
      <c r="B360" s="787">
        <v>1000</v>
      </c>
      <c r="C360" s="787">
        <v>1000</v>
      </c>
      <c r="D360" s="788" t="s">
        <v>683</v>
      </c>
    </row>
    <row r="361" spans="1:4" ht="11.25" customHeight="1" x14ac:dyDescent="0.15">
      <c r="A361" s="1130"/>
      <c r="B361" s="789">
        <v>1000</v>
      </c>
      <c r="C361" s="789">
        <v>1000</v>
      </c>
      <c r="D361" s="790" t="s">
        <v>11</v>
      </c>
    </row>
    <row r="362" spans="1:4" ht="11.25" customHeight="1" x14ac:dyDescent="0.15">
      <c r="A362" s="1129" t="s">
        <v>595</v>
      </c>
      <c r="B362" s="787">
        <v>50</v>
      </c>
      <c r="C362" s="787">
        <v>50</v>
      </c>
      <c r="D362" s="788" t="s">
        <v>598</v>
      </c>
    </row>
    <row r="363" spans="1:4" ht="11.25" customHeight="1" x14ac:dyDescent="0.15">
      <c r="A363" s="1130"/>
      <c r="B363" s="789">
        <v>50</v>
      </c>
      <c r="C363" s="789">
        <v>50</v>
      </c>
      <c r="D363" s="790" t="s">
        <v>11</v>
      </c>
    </row>
    <row r="364" spans="1:4" ht="11.25" customHeight="1" x14ac:dyDescent="0.15">
      <c r="A364" s="1129" t="s">
        <v>693</v>
      </c>
      <c r="B364" s="787">
        <v>800</v>
      </c>
      <c r="C364" s="787">
        <v>800</v>
      </c>
      <c r="D364" s="788" t="s">
        <v>683</v>
      </c>
    </row>
    <row r="365" spans="1:4" ht="11.25" customHeight="1" x14ac:dyDescent="0.15">
      <c r="A365" s="1130"/>
      <c r="B365" s="789">
        <v>800</v>
      </c>
      <c r="C365" s="789">
        <v>800</v>
      </c>
      <c r="D365" s="790" t="s">
        <v>11</v>
      </c>
    </row>
    <row r="366" spans="1:4" ht="11.25" customHeight="1" x14ac:dyDescent="0.15">
      <c r="A366" s="1129" t="s">
        <v>4429</v>
      </c>
      <c r="B366" s="787">
        <v>200</v>
      </c>
      <c r="C366" s="787">
        <v>200</v>
      </c>
      <c r="D366" s="788" t="s">
        <v>774</v>
      </c>
    </row>
    <row r="367" spans="1:4" ht="11.25" customHeight="1" x14ac:dyDescent="0.15">
      <c r="A367" s="1130"/>
      <c r="B367" s="789">
        <v>200</v>
      </c>
      <c r="C367" s="789">
        <v>200</v>
      </c>
      <c r="D367" s="790" t="s">
        <v>11</v>
      </c>
    </row>
    <row r="368" spans="1:4" ht="11.25" customHeight="1" x14ac:dyDescent="0.15">
      <c r="A368" s="1129" t="s">
        <v>2586</v>
      </c>
      <c r="B368" s="787">
        <v>58.7</v>
      </c>
      <c r="C368" s="787">
        <v>8.6999999999999993</v>
      </c>
      <c r="D368" s="788" t="s">
        <v>1318</v>
      </c>
    </row>
    <row r="369" spans="1:4" ht="11.25" customHeight="1" x14ac:dyDescent="0.15">
      <c r="A369" s="1130"/>
      <c r="B369" s="789">
        <v>58.7</v>
      </c>
      <c r="C369" s="789">
        <v>8.6999999999999993</v>
      </c>
      <c r="D369" s="790" t="s">
        <v>11</v>
      </c>
    </row>
    <row r="370" spans="1:4" ht="11.25" customHeight="1" x14ac:dyDescent="0.15">
      <c r="A370" s="1129" t="s">
        <v>4715</v>
      </c>
      <c r="B370" s="787">
        <v>99.4</v>
      </c>
      <c r="C370" s="787">
        <v>49.4</v>
      </c>
      <c r="D370" s="788" t="s">
        <v>1318</v>
      </c>
    </row>
    <row r="371" spans="1:4" ht="11.25" customHeight="1" x14ac:dyDescent="0.15">
      <c r="A371" s="1131"/>
      <c r="B371" s="791">
        <v>42</v>
      </c>
      <c r="C371" s="791">
        <v>42</v>
      </c>
      <c r="D371" s="792" t="s">
        <v>1322</v>
      </c>
    </row>
    <row r="372" spans="1:4" ht="11.25" customHeight="1" x14ac:dyDescent="0.15">
      <c r="A372" s="1130"/>
      <c r="B372" s="789">
        <v>141.4</v>
      </c>
      <c r="C372" s="789">
        <v>91.4</v>
      </c>
      <c r="D372" s="790" t="s">
        <v>11</v>
      </c>
    </row>
    <row r="373" spans="1:4" ht="11.25" customHeight="1" x14ac:dyDescent="0.15">
      <c r="A373" s="1129" t="s">
        <v>2587</v>
      </c>
      <c r="B373" s="787">
        <v>37.5</v>
      </c>
      <c r="C373" s="787">
        <v>0</v>
      </c>
      <c r="D373" s="788" t="s">
        <v>1318</v>
      </c>
    </row>
    <row r="374" spans="1:4" ht="11.25" customHeight="1" x14ac:dyDescent="0.15">
      <c r="A374" s="1130"/>
      <c r="B374" s="789">
        <v>37.5</v>
      </c>
      <c r="C374" s="789">
        <v>0</v>
      </c>
      <c r="D374" s="790" t="s">
        <v>11</v>
      </c>
    </row>
    <row r="375" spans="1:4" ht="11.25" customHeight="1" x14ac:dyDescent="0.15">
      <c r="A375" s="1129" t="s">
        <v>4716</v>
      </c>
      <c r="B375" s="787">
        <v>45.7</v>
      </c>
      <c r="C375" s="787">
        <v>44.920999999999999</v>
      </c>
      <c r="D375" s="788" t="s">
        <v>1318</v>
      </c>
    </row>
    <row r="376" spans="1:4" ht="11.25" customHeight="1" x14ac:dyDescent="0.15">
      <c r="A376" s="1130"/>
      <c r="B376" s="789">
        <v>45.7</v>
      </c>
      <c r="C376" s="789">
        <v>44.920999999999999</v>
      </c>
      <c r="D376" s="790" t="s">
        <v>11</v>
      </c>
    </row>
    <row r="377" spans="1:4" ht="11.25" customHeight="1" x14ac:dyDescent="0.15">
      <c r="A377" s="1129" t="s">
        <v>775</v>
      </c>
      <c r="B377" s="787">
        <v>150</v>
      </c>
      <c r="C377" s="787">
        <v>150</v>
      </c>
      <c r="D377" s="788" t="s">
        <v>1322</v>
      </c>
    </row>
    <row r="378" spans="1:4" ht="11.25" customHeight="1" x14ac:dyDescent="0.15">
      <c r="A378" s="1131"/>
      <c r="B378" s="791">
        <v>70</v>
      </c>
      <c r="C378" s="791">
        <v>70</v>
      </c>
      <c r="D378" s="792" t="s">
        <v>774</v>
      </c>
    </row>
    <row r="379" spans="1:4" ht="11.25" customHeight="1" x14ac:dyDescent="0.15">
      <c r="A379" s="1130"/>
      <c r="B379" s="789">
        <v>220</v>
      </c>
      <c r="C379" s="789">
        <v>220</v>
      </c>
      <c r="D379" s="790" t="s">
        <v>11</v>
      </c>
    </row>
    <row r="380" spans="1:4" ht="11.25" customHeight="1" x14ac:dyDescent="0.15">
      <c r="A380" s="1129" t="s">
        <v>2588</v>
      </c>
      <c r="B380" s="787">
        <v>50</v>
      </c>
      <c r="C380" s="787">
        <v>49.97</v>
      </c>
      <c r="D380" s="788" t="s">
        <v>1318</v>
      </c>
    </row>
    <row r="381" spans="1:4" ht="11.25" customHeight="1" x14ac:dyDescent="0.15">
      <c r="A381" s="1130"/>
      <c r="B381" s="789">
        <v>50</v>
      </c>
      <c r="C381" s="789">
        <v>49.97</v>
      </c>
      <c r="D381" s="790" t="s">
        <v>11</v>
      </c>
    </row>
    <row r="382" spans="1:4" ht="11.25" customHeight="1" x14ac:dyDescent="0.15">
      <c r="A382" s="1129" t="s">
        <v>4717</v>
      </c>
      <c r="B382" s="787">
        <v>26.2</v>
      </c>
      <c r="C382" s="787">
        <v>0</v>
      </c>
      <c r="D382" s="788" t="s">
        <v>1318</v>
      </c>
    </row>
    <row r="383" spans="1:4" ht="11.25" customHeight="1" x14ac:dyDescent="0.15">
      <c r="A383" s="1130"/>
      <c r="B383" s="789">
        <v>26.2</v>
      </c>
      <c r="C383" s="789">
        <v>0</v>
      </c>
      <c r="D383" s="790" t="s">
        <v>11</v>
      </c>
    </row>
    <row r="384" spans="1:4" ht="11.25" customHeight="1" x14ac:dyDescent="0.15">
      <c r="A384" s="1129" t="s">
        <v>4718</v>
      </c>
      <c r="B384" s="787">
        <v>45</v>
      </c>
      <c r="C384" s="787">
        <v>42.862000000000002</v>
      </c>
      <c r="D384" s="788" t="s">
        <v>1318</v>
      </c>
    </row>
    <row r="385" spans="1:4" ht="11.25" customHeight="1" x14ac:dyDescent="0.15">
      <c r="A385" s="1130"/>
      <c r="B385" s="789">
        <v>45</v>
      </c>
      <c r="C385" s="789">
        <v>42.862000000000002</v>
      </c>
      <c r="D385" s="790" t="s">
        <v>11</v>
      </c>
    </row>
    <row r="386" spans="1:4" ht="11.25" customHeight="1" x14ac:dyDescent="0.15">
      <c r="A386" s="1129" t="s">
        <v>4719</v>
      </c>
      <c r="B386" s="787">
        <v>8.1999999999999993</v>
      </c>
      <c r="C386" s="787">
        <v>6.625</v>
      </c>
      <c r="D386" s="788" t="s">
        <v>1318</v>
      </c>
    </row>
    <row r="387" spans="1:4" ht="11.25" customHeight="1" x14ac:dyDescent="0.15">
      <c r="A387" s="1130"/>
      <c r="B387" s="789">
        <v>8.1999999999999993</v>
      </c>
      <c r="C387" s="789">
        <v>6.625</v>
      </c>
      <c r="D387" s="790" t="s">
        <v>11</v>
      </c>
    </row>
    <row r="388" spans="1:4" ht="11.25" customHeight="1" x14ac:dyDescent="0.15">
      <c r="A388" s="1129" t="s">
        <v>4720</v>
      </c>
      <c r="B388" s="787">
        <v>45</v>
      </c>
      <c r="C388" s="787">
        <v>0</v>
      </c>
      <c r="D388" s="788" t="s">
        <v>1318</v>
      </c>
    </row>
    <row r="389" spans="1:4" ht="11.25" customHeight="1" x14ac:dyDescent="0.15">
      <c r="A389" s="1131"/>
      <c r="B389" s="791">
        <v>45</v>
      </c>
      <c r="C389" s="791">
        <v>0</v>
      </c>
      <c r="D389" s="792" t="s">
        <v>11</v>
      </c>
    </row>
    <row r="390" spans="1:4" ht="11.25" customHeight="1" x14ac:dyDescent="0.15">
      <c r="A390" s="1129" t="s">
        <v>2589</v>
      </c>
      <c r="B390" s="787">
        <v>48.7</v>
      </c>
      <c r="C390" s="787">
        <v>48.563000000000002</v>
      </c>
      <c r="D390" s="788" t="s">
        <v>1318</v>
      </c>
    </row>
    <row r="391" spans="1:4" ht="11.25" customHeight="1" x14ac:dyDescent="0.15">
      <c r="A391" s="1130"/>
      <c r="B391" s="789">
        <v>48.7</v>
      </c>
      <c r="C391" s="789">
        <v>48.563000000000002</v>
      </c>
      <c r="D391" s="790" t="s">
        <v>11</v>
      </c>
    </row>
    <row r="392" spans="1:4" ht="11.25" customHeight="1" x14ac:dyDescent="0.15">
      <c r="A392" s="1129" t="s">
        <v>4721</v>
      </c>
      <c r="B392" s="787">
        <v>17.2</v>
      </c>
      <c r="C392" s="787">
        <v>0</v>
      </c>
      <c r="D392" s="788" t="s">
        <v>1318</v>
      </c>
    </row>
    <row r="393" spans="1:4" ht="11.25" customHeight="1" x14ac:dyDescent="0.15">
      <c r="A393" s="1130"/>
      <c r="B393" s="789">
        <v>17.2</v>
      </c>
      <c r="C393" s="789">
        <v>0</v>
      </c>
      <c r="D393" s="790" t="s">
        <v>11</v>
      </c>
    </row>
    <row r="394" spans="1:4" ht="11.25" customHeight="1" x14ac:dyDescent="0.15">
      <c r="A394" s="1129" t="s">
        <v>4722</v>
      </c>
      <c r="B394" s="787">
        <v>28.8</v>
      </c>
      <c r="C394" s="787">
        <v>28.8</v>
      </c>
      <c r="D394" s="788" t="s">
        <v>1318</v>
      </c>
    </row>
    <row r="395" spans="1:4" ht="11.25" customHeight="1" x14ac:dyDescent="0.15">
      <c r="A395" s="1130"/>
      <c r="B395" s="789">
        <v>28.8</v>
      </c>
      <c r="C395" s="789">
        <v>28.8</v>
      </c>
      <c r="D395" s="790" t="s">
        <v>11</v>
      </c>
    </row>
    <row r="396" spans="1:4" ht="11.25" customHeight="1" x14ac:dyDescent="0.15">
      <c r="A396" s="1129" t="s">
        <v>4723</v>
      </c>
      <c r="B396" s="787">
        <v>48.7</v>
      </c>
      <c r="C396" s="787">
        <v>0</v>
      </c>
      <c r="D396" s="788" t="s">
        <v>1318</v>
      </c>
    </row>
    <row r="397" spans="1:4" ht="11.25" customHeight="1" x14ac:dyDescent="0.15">
      <c r="A397" s="1130"/>
      <c r="B397" s="789">
        <v>48.7</v>
      </c>
      <c r="C397" s="789">
        <v>0</v>
      </c>
      <c r="D397" s="790" t="s">
        <v>11</v>
      </c>
    </row>
    <row r="398" spans="1:4" ht="11.25" customHeight="1" x14ac:dyDescent="0.15">
      <c r="A398" s="1129" t="s">
        <v>4724</v>
      </c>
      <c r="B398" s="787">
        <v>49.5</v>
      </c>
      <c r="C398" s="787">
        <v>44.725999999999999</v>
      </c>
      <c r="D398" s="788" t="s">
        <v>1318</v>
      </c>
    </row>
    <row r="399" spans="1:4" ht="11.25" customHeight="1" x14ac:dyDescent="0.15">
      <c r="A399" s="1130"/>
      <c r="B399" s="789">
        <v>49.5</v>
      </c>
      <c r="C399" s="789">
        <v>44.725999999999999</v>
      </c>
      <c r="D399" s="790" t="s">
        <v>11</v>
      </c>
    </row>
    <row r="400" spans="1:4" ht="11.25" customHeight="1" x14ac:dyDescent="0.15">
      <c r="A400" s="1129" t="s">
        <v>4725</v>
      </c>
      <c r="B400" s="787">
        <v>5.8</v>
      </c>
      <c r="C400" s="787">
        <v>0</v>
      </c>
      <c r="D400" s="788" t="s">
        <v>1318</v>
      </c>
    </row>
    <row r="401" spans="1:4" ht="11.25" customHeight="1" x14ac:dyDescent="0.15">
      <c r="A401" s="1130"/>
      <c r="B401" s="789">
        <v>5.8</v>
      </c>
      <c r="C401" s="789">
        <v>0</v>
      </c>
      <c r="D401" s="790" t="s">
        <v>11</v>
      </c>
    </row>
    <row r="402" spans="1:4" ht="11.25" customHeight="1" x14ac:dyDescent="0.15">
      <c r="A402" s="1129" t="s">
        <v>2590</v>
      </c>
      <c r="B402" s="787">
        <v>41.2</v>
      </c>
      <c r="C402" s="787">
        <v>40.021000000000001</v>
      </c>
      <c r="D402" s="788" t="s">
        <v>1318</v>
      </c>
    </row>
    <row r="403" spans="1:4" ht="11.25" customHeight="1" x14ac:dyDescent="0.15">
      <c r="A403" s="1130"/>
      <c r="B403" s="789">
        <v>41.2</v>
      </c>
      <c r="C403" s="789">
        <v>40.021000000000001</v>
      </c>
      <c r="D403" s="790" t="s">
        <v>11</v>
      </c>
    </row>
    <row r="404" spans="1:4" ht="11.25" customHeight="1" x14ac:dyDescent="0.15">
      <c r="A404" s="1129" t="s">
        <v>694</v>
      </c>
      <c r="B404" s="787">
        <v>150</v>
      </c>
      <c r="C404" s="787">
        <v>150</v>
      </c>
      <c r="D404" s="788" t="s">
        <v>683</v>
      </c>
    </row>
    <row r="405" spans="1:4" ht="11.25" customHeight="1" x14ac:dyDescent="0.15">
      <c r="A405" s="1130"/>
      <c r="B405" s="789">
        <v>150</v>
      </c>
      <c r="C405" s="789">
        <v>150</v>
      </c>
      <c r="D405" s="790" t="s">
        <v>11</v>
      </c>
    </row>
    <row r="406" spans="1:4" ht="11.25" customHeight="1" x14ac:dyDescent="0.15">
      <c r="A406" s="1129" t="s">
        <v>695</v>
      </c>
      <c r="B406" s="787">
        <v>700</v>
      </c>
      <c r="C406" s="787">
        <v>700</v>
      </c>
      <c r="D406" s="788" t="s">
        <v>683</v>
      </c>
    </row>
    <row r="407" spans="1:4" ht="11.25" customHeight="1" x14ac:dyDescent="0.15">
      <c r="A407" s="1130"/>
      <c r="B407" s="789">
        <v>700</v>
      </c>
      <c r="C407" s="789">
        <v>700</v>
      </c>
      <c r="D407" s="790" t="s">
        <v>11</v>
      </c>
    </row>
    <row r="408" spans="1:4" ht="11.25" customHeight="1" x14ac:dyDescent="0.15">
      <c r="A408" s="1129" t="s">
        <v>4397</v>
      </c>
      <c r="B408" s="787">
        <v>3000</v>
      </c>
      <c r="C408" s="787">
        <v>3000</v>
      </c>
      <c r="D408" s="788" t="s">
        <v>683</v>
      </c>
    </row>
    <row r="409" spans="1:4" ht="11.25" customHeight="1" x14ac:dyDescent="0.15">
      <c r="A409" s="1130"/>
      <c r="B409" s="789">
        <v>3000</v>
      </c>
      <c r="C409" s="789">
        <v>3000</v>
      </c>
      <c r="D409" s="790" t="s">
        <v>11</v>
      </c>
    </row>
    <row r="410" spans="1:4" ht="11.25" customHeight="1" x14ac:dyDescent="0.15">
      <c r="A410" s="1129" t="s">
        <v>2591</v>
      </c>
      <c r="B410" s="787">
        <v>2132</v>
      </c>
      <c r="C410" s="787">
        <v>2132</v>
      </c>
      <c r="D410" s="788" t="s">
        <v>1178</v>
      </c>
    </row>
    <row r="411" spans="1:4" ht="11.25" customHeight="1" x14ac:dyDescent="0.15">
      <c r="A411" s="1131"/>
      <c r="B411" s="791">
        <v>500</v>
      </c>
      <c r="C411" s="791">
        <v>500</v>
      </c>
      <c r="D411" s="792" t="s">
        <v>1175</v>
      </c>
    </row>
    <row r="412" spans="1:4" ht="11.25" customHeight="1" x14ac:dyDescent="0.15">
      <c r="A412" s="1130"/>
      <c r="B412" s="789">
        <v>2632</v>
      </c>
      <c r="C412" s="789">
        <v>2632</v>
      </c>
      <c r="D412" s="790" t="s">
        <v>11</v>
      </c>
    </row>
    <row r="413" spans="1:4" ht="21" x14ac:dyDescent="0.15">
      <c r="A413" s="1129" t="s">
        <v>4726</v>
      </c>
      <c r="B413" s="787">
        <v>90</v>
      </c>
      <c r="C413" s="787">
        <v>90</v>
      </c>
      <c r="D413" s="788" t="s">
        <v>1210</v>
      </c>
    </row>
    <row r="414" spans="1:4" ht="11.25" customHeight="1" x14ac:dyDescent="0.15">
      <c r="A414" s="1130"/>
      <c r="B414" s="789">
        <v>90</v>
      </c>
      <c r="C414" s="789">
        <v>90</v>
      </c>
      <c r="D414" s="790" t="s">
        <v>11</v>
      </c>
    </row>
    <row r="415" spans="1:4" ht="11.25" customHeight="1" x14ac:dyDescent="0.15">
      <c r="A415" s="1129" t="s">
        <v>4727</v>
      </c>
      <c r="B415" s="787">
        <v>186</v>
      </c>
      <c r="C415" s="787">
        <v>186</v>
      </c>
      <c r="D415" s="788" t="s">
        <v>683</v>
      </c>
    </row>
    <row r="416" spans="1:4" ht="11.25" customHeight="1" x14ac:dyDescent="0.15">
      <c r="A416" s="1130"/>
      <c r="B416" s="789">
        <v>186</v>
      </c>
      <c r="C416" s="789">
        <v>186</v>
      </c>
      <c r="D416" s="790" t="s">
        <v>11</v>
      </c>
    </row>
    <row r="417" spans="1:4" ht="11.25" customHeight="1" x14ac:dyDescent="0.15">
      <c r="A417" s="1129" t="s">
        <v>2592</v>
      </c>
      <c r="B417" s="787">
        <v>13527.44</v>
      </c>
      <c r="C417" s="787">
        <v>13527.442999999999</v>
      </c>
      <c r="D417" s="788" t="s">
        <v>2512</v>
      </c>
    </row>
    <row r="418" spans="1:4" ht="11.25" customHeight="1" x14ac:dyDescent="0.15">
      <c r="A418" s="1130"/>
      <c r="B418" s="789">
        <v>13527.44</v>
      </c>
      <c r="C418" s="789">
        <v>13527.442999999999</v>
      </c>
      <c r="D418" s="790" t="s">
        <v>11</v>
      </c>
    </row>
    <row r="419" spans="1:4" ht="11.25" customHeight="1" x14ac:dyDescent="0.15">
      <c r="A419" s="1129" t="s">
        <v>4728</v>
      </c>
      <c r="B419" s="787">
        <v>30</v>
      </c>
      <c r="C419" s="787">
        <v>30</v>
      </c>
      <c r="D419" s="788" t="s">
        <v>3982</v>
      </c>
    </row>
    <row r="420" spans="1:4" ht="11.25" customHeight="1" x14ac:dyDescent="0.15">
      <c r="A420" s="1130"/>
      <c r="B420" s="789">
        <v>30</v>
      </c>
      <c r="C420" s="789">
        <v>30</v>
      </c>
      <c r="D420" s="790" t="s">
        <v>11</v>
      </c>
    </row>
    <row r="421" spans="1:4" ht="11.25" customHeight="1" x14ac:dyDescent="0.15">
      <c r="A421" s="1129" t="s">
        <v>4368</v>
      </c>
      <c r="B421" s="787">
        <v>150</v>
      </c>
      <c r="C421" s="787">
        <v>150</v>
      </c>
      <c r="D421" s="788" t="s">
        <v>565</v>
      </c>
    </row>
    <row r="422" spans="1:4" ht="11.25" customHeight="1" x14ac:dyDescent="0.15">
      <c r="A422" s="1130"/>
      <c r="B422" s="789">
        <v>150</v>
      </c>
      <c r="C422" s="789">
        <v>150</v>
      </c>
      <c r="D422" s="790" t="s">
        <v>11</v>
      </c>
    </row>
    <row r="423" spans="1:4" ht="11.25" customHeight="1" x14ac:dyDescent="0.15">
      <c r="A423" s="1129" t="s">
        <v>4729</v>
      </c>
      <c r="B423" s="787">
        <v>375</v>
      </c>
      <c r="C423" s="787">
        <v>375</v>
      </c>
      <c r="D423" s="788" t="s">
        <v>1143</v>
      </c>
    </row>
    <row r="424" spans="1:4" ht="11.25" customHeight="1" x14ac:dyDescent="0.15">
      <c r="A424" s="1130"/>
      <c r="B424" s="789">
        <v>375</v>
      </c>
      <c r="C424" s="789">
        <v>375</v>
      </c>
      <c r="D424" s="790" t="s">
        <v>11</v>
      </c>
    </row>
    <row r="425" spans="1:4" ht="11.25" customHeight="1" x14ac:dyDescent="0.15">
      <c r="A425" s="1129" t="s">
        <v>4730</v>
      </c>
      <c r="B425" s="787">
        <v>301.64999999999998</v>
      </c>
      <c r="C425" s="787">
        <v>301.64999999999998</v>
      </c>
      <c r="D425" s="788" t="s">
        <v>1143</v>
      </c>
    </row>
    <row r="426" spans="1:4" ht="11.25" customHeight="1" x14ac:dyDescent="0.15">
      <c r="A426" s="1130"/>
      <c r="B426" s="789">
        <v>301.64999999999998</v>
      </c>
      <c r="C426" s="789">
        <v>301.64999999999998</v>
      </c>
      <c r="D426" s="790" t="s">
        <v>11</v>
      </c>
    </row>
    <row r="427" spans="1:4" ht="11.25" customHeight="1" x14ac:dyDescent="0.15">
      <c r="A427" s="1129" t="s">
        <v>4731</v>
      </c>
      <c r="B427" s="787">
        <v>30</v>
      </c>
      <c r="C427" s="787">
        <v>29.59</v>
      </c>
      <c r="D427" s="788" t="s">
        <v>1318</v>
      </c>
    </row>
    <row r="428" spans="1:4" ht="11.25" customHeight="1" x14ac:dyDescent="0.15">
      <c r="A428" s="1130"/>
      <c r="B428" s="789">
        <v>30</v>
      </c>
      <c r="C428" s="789">
        <v>29.59</v>
      </c>
      <c r="D428" s="790" t="s">
        <v>11</v>
      </c>
    </row>
    <row r="429" spans="1:4" ht="11.25" customHeight="1" x14ac:dyDescent="0.15">
      <c r="A429" s="1129" t="s">
        <v>2593</v>
      </c>
      <c r="B429" s="787">
        <v>397.54</v>
      </c>
      <c r="C429" s="787">
        <v>397.536</v>
      </c>
      <c r="D429" s="788" t="s">
        <v>1162</v>
      </c>
    </row>
    <row r="430" spans="1:4" ht="11.25" customHeight="1" x14ac:dyDescent="0.15">
      <c r="A430" s="1130"/>
      <c r="B430" s="789">
        <v>397.54</v>
      </c>
      <c r="C430" s="789">
        <v>397.536</v>
      </c>
      <c r="D430" s="790" t="s">
        <v>11</v>
      </c>
    </row>
    <row r="431" spans="1:4" ht="11.25" customHeight="1" x14ac:dyDescent="0.15">
      <c r="A431" s="1129" t="s">
        <v>2594</v>
      </c>
      <c r="B431" s="787">
        <v>360</v>
      </c>
      <c r="C431" s="787">
        <v>360</v>
      </c>
      <c r="D431" s="788" t="s">
        <v>1164</v>
      </c>
    </row>
    <row r="432" spans="1:4" ht="11.25" customHeight="1" x14ac:dyDescent="0.15">
      <c r="A432" s="1130"/>
      <c r="B432" s="789">
        <v>360</v>
      </c>
      <c r="C432" s="789">
        <v>360</v>
      </c>
      <c r="D432" s="790" t="s">
        <v>11</v>
      </c>
    </row>
    <row r="433" spans="1:4" ht="11.25" customHeight="1" x14ac:dyDescent="0.15">
      <c r="A433" s="1129" t="s">
        <v>2595</v>
      </c>
      <c r="B433" s="787">
        <v>360</v>
      </c>
      <c r="C433" s="787">
        <v>360</v>
      </c>
      <c r="D433" s="788" t="s">
        <v>1164</v>
      </c>
    </row>
    <row r="434" spans="1:4" ht="11.25" customHeight="1" x14ac:dyDescent="0.15">
      <c r="A434" s="1130"/>
      <c r="B434" s="789">
        <v>360</v>
      </c>
      <c r="C434" s="789">
        <v>360</v>
      </c>
      <c r="D434" s="790" t="s">
        <v>11</v>
      </c>
    </row>
    <row r="435" spans="1:4" ht="11.25" customHeight="1" x14ac:dyDescent="0.15">
      <c r="A435" s="1129" t="s">
        <v>4425</v>
      </c>
      <c r="B435" s="787">
        <v>75</v>
      </c>
      <c r="C435" s="787">
        <v>39.835000000000001</v>
      </c>
      <c r="D435" s="788" t="s">
        <v>4732</v>
      </c>
    </row>
    <row r="436" spans="1:4" ht="11.25" customHeight="1" x14ac:dyDescent="0.15">
      <c r="A436" s="1130"/>
      <c r="B436" s="789">
        <v>75</v>
      </c>
      <c r="C436" s="789">
        <v>39.835000000000001</v>
      </c>
      <c r="D436" s="790" t="s">
        <v>11</v>
      </c>
    </row>
    <row r="437" spans="1:4" ht="11.25" customHeight="1" x14ac:dyDescent="0.15">
      <c r="A437" s="1129" t="s">
        <v>2596</v>
      </c>
      <c r="B437" s="787">
        <v>80</v>
      </c>
      <c r="C437" s="787">
        <v>80</v>
      </c>
      <c r="D437" s="788" t="s">
        <v>4686</v>
      </c>
    </row>
    <row r="438" spans="1:4" ht="11.25" customHeight="1" x14ac:dyDescent="0.15">
      <c r="A438" s="1131"/>
      <c r="B438" s="791">
        <v>130</v>
      </c>
      <c r="C438" s="791">
        <v>130</v>
      </c>
      <c r="D438" s="792" t="s">
        <v>4733</v>
      </c>
    </row>
    <row r="439" spans="1:4" ht="11.25" customHeight="1" x14ac:dyDescent="0.15">
      <c r="A439" s="1130"/>
      <c r="B439" s="789">
        <v>210</v>
      </c>
      <c r="C439" s="789">
        <v>210</v>
      </c>
      <c r="D439" s="790" t="s">
        <v>11</v>
      </c>
    </row>
    <row r="440" spans="1:4" ht="11.25" customHeight="1" x14ac:dyDescent="0.15">
      <c r="A440" s="1131" t="s">
        <v>4734</v>
      </c>
      <c r="B440" s="791">
        <v>700</v>
      </c>
      <c r="C440" s="791">
        <v>700</v>
      </c>
      <c r="D440" s="792" t="s">
        <v>1211</v>
      </c>
    </row>
    <row r="441" spans="1:4" ht="11.25" customHeight="1" x14ac:dyDescent="0.15">
      <c r="A441" s="1131"/>
      <c r="B441" s="791">
        <v>700</v>
      </c>
      <c r="C441" s="791">
        <v>700</v>
      </c>
      <c r="D441" s="792" t="s">
        <v>11</v>
      </c>
    </row>
    <row r="442" spans="1:4" ht="11.25" customHeight="1" x14ac:dyDescent="0.15">
      <c r="A442" s="1129" t="s">
        <v>758</v>
      </c>
      <c r="B442" s="787">
        <v>200</v>
      </c>
      <c r="C442" s="787">
        <v>200</v>
      </c>
      <c r="D442" s="788" t="s">
        <v>4735</v>
      </c>
    </row>
    <row r="443" spans="1:4" ht="11.25" customHeight="1" x14ac:dyDescent="0.15">
      <c r="A443" s="1130"/>
      <c r="B443" s="789">
        <v>200</v>
      </c>
      <c r="C443" s="789">
        <v>200</v>
      </c>
      <c r="D443" s="790" t="s">
        <v>11</v>
      </c>
    </row>
    <row r="444" spans="1:4" ht="21" x14ac:dyDescent="0.15">
      <c r="A444" s="1129" t="s">
        <v>2597</v>
      </c>
      <c r="B444" s="787">
        <v>1219</v>
      </c>
      <c r="C444" s="787">
        <v>1219</v>
      </c>
      <c r="D444" s="788" t="s">
        <v>1177</v>
      </c>
    </row>
    <row r="445" spans="1:4" ht="11.25" customHeight="1" x14ac:dyDescent="0.15">
      <c r="A445" s="1131"/>
      <c r="B445" s="791">
        <v>9164</v>
      </c>
      <c r="C445" s="791">
        <v>9164</v>
      </c>
      <c r="D445" s="792" t="s">
        <v>1178</v>
      </c>
    </row>
    <row r="446" spans="1:4" ht="11.25" customHeight="1" x14ac:dyDescent="0.15">
      <c r="A446" s="1131"/>
      <c r="B446" s="791">
        <v>55</v>
      </c>
      <c r="C446" s="791">
        <v>38.698</v>
      </c>
      <c r="D446" s="792" t="s">
        <v>1175</v>
      </c>
    </row>
    <row r="447" spans="1:4" ht="11.25" customHeight="1" x14ac:dyDescent="0.15">
      <c r="A447" s="1131"/>
      <c r="B447" s="791">
        <v>3101.51</v>
      </c>
      <c r="C447" s="791">
        <v>2822.9490000000001</v>
      </c>
      <c r="D447" s="792" t="s">
        <v>940</v>
      </c>
    </row>
    <row r="448" spans="1:4" ht="11.25" customHeight="1" x14ac:dyDescent="0.15">
      <c r="A448" s="1131"/>
      <c r="B448" s="791">
        <v>2679.76</v>
      </c>
      <c r="C448" s="791">
        <v>2679.76</v>
      </c>
      <c r="D448" s="792" t="s">
        <v>1015</v>
      </c>
    </row>
    <row r="449" spans="1:4" ht="11.25" customHeight="1" x14ac:dyDescent="0.15">
      <c r="A449" s="1130"/>
      <c r="B449" s="789">
        <v>16219.27</v>
      </c>
      <c r="C449" s="789">
        <v>15924.407000000001</v>
      </c>
      <c r="D449" s="790" t="s">
        <v>11</v>
      </c>
    </row>
    <row r="450" spans="1:4" ht="21" x14ac:dyDescent="0.15">
      <c r="A450" s="1129" t="s">
        <v>2598</v>
      </c>
      <c r="B450" s="787">
        <v>1539</v>
      </c>
      <c r="C450" s="787">
        <v>1539</v>
      </c>
      <c r="D450" s="788" t="s">
        <v>1177</v>
      </c>
    </row>
    <row r="451" spans="1:4" ht="11.25" customHeight="1" x14ac:dyDescent="0.15">
      <c r="A451" s="1131"/>
      <c r="B451" s="791">
        <v>9519</v>
      </c>
      <c r="C451" s="791">
        <v>9519</v>
      </c>
      <c r="D451" s="792" t="s">
        <v>1178</v>
      </c>
    </row>
    <row r="452" spans="1:4" ht="11.25" customHeight="1" x14ac:dyDescent="0.15">
      <c r="A452" s="1131"/>
      <c r="B452" s="791">
        <v>4896.5099999999993</v>
      </c>
      <c r="C452" s="791">
        <v>4896.4999999999991</v>
      </c>
      <c r="D452" s="792" t="s">
        <v>1203</v>
      </c>
    </row>
    <row r="453" spans="1:4" ht="11.25" customHeight="1" x14ac:dyDescent="0.15">
      <c r="A453" s="1130"/>
      <c r="B453" s="789">
        <v>15954.509999999998</v>
      </c>
      <c r="C453" s="789">
        <v>15954.5</v>
      </c>
      <c r="D453" s="790" t="s">
        <v>11</v>
      </c>
    </row>
    <row r="454" spans="1:4" ht="21" x14ac:dyDescent="0.15">
      <c r="A454" s="1129" t="s">
        <v>2599</v>
      </c>
      <c r="B454" s="787">
        <v>649</v>
      </c>
      <c r="C454" s="787">
        <v>649</v>
      </c>
      <c r="D454" s="788" t="s">
        <v>1177</v>
      </c>
    </row>
    <row r="455" spans="1:4" ht="21" x14ac:dyDescent="0.15">
      <c r="A455" s="1131"/>
      <c r="B455" s="791">
        <v>70</v>
      </c>
      <c r="C455" s="791">
        <v>70</v>
      </c>
      <c r="D455" s="792" t="s">
        <v>3900</v>
      </c>
    </row>
    <row r="456" spans="1:4" ht="11.25" customHeight="1" x14ac:dyDescent="0.15">
      <c r="A456" s="1131"/>
      <c r="B456" s="791">
        <v>15315</v>
      </c>
      <c r="C456" s="791">
        <v>15315</v>
      </c>
      <c r="D456" s="792" t="s">
        <v>1178</v>
      </c>
    </row>
    <row r="457" spans="1:4" ht="11.25" customHeight="1" x14ac:dyDescent="0.15">
      <c r="A457" s="1131"/>
      <c r="B457" s="791">
        <v>317.99999999999994</v>
      </c>
      <c r="C457" s="791">
        <v>317.99999999999994</v>
      </c>
      <c r="D457" s="792" t="s">
        <v>1175</v>
      </c>
    </row>
    <row r="458" spans="1:4" ht="11.25" customHeight="1" x14ac:dyDescent="0.15">
      <c r="A458" s="1131"/>
      <c r="B458" s="791">
        <v>200</v>
      </c>
      <c r="C458" s="791">
        <v>183.023</v>
      </c>
      <c r="D458" s="792" t="s">
        <v>666</v>
      </c>
    </row>
    <row r="459" spans="1:4" ht="11.25" customHeight="1" x14ac:dyDescent="0.15">
      <c r="A459" s="1130"/>
      <c r="B459" s="789">
        <v>16552</v>
      </c>
      <c r="C459" s="789">
        <v>16535.023000000001</v>
      </c>
      <c r="D459" s="790" t="s">
        <v>11</v>
      </c>
    </row>
    <row r="460" spans="1:4" ht="11.25" customHeight="1" x14ac:dyDescent="0.15">
      <c r="A460" s="1129" t="s">
        <v>560</v>
      </c>
      <c r="B460" s="787">
        <v>738</v>
      </c>
      <c r="C460" s="787">
        <v>738</v>
      </c>
      <c r="D460" s="788" t="s">
        <v>559</v>
      </c>
    </row>
    <row r="461" spans="1:4" ht="11.25" customHeight="1" x14ac:dyDescent="0.15">
      <c r="A461" s="1130"/>
      <c r="B461" s="789">
        <v>738</v>
      </c>
      <c r="C461" s="789">
        <v>738</v>
      </c>
      <c r="D461" s="790" t="s">
        <v>11</v>
      </c>
    </row>
    <row r="462" spans="1:4" ht="11.25" customHeight="1" x14ac:dyDescent="0.15">
      <c r="A462" s="1129" t="s">
        <v>2600</v>
      </c>
      <c r="B462" s="787">
        <v>35.090000000000003</v>
      </c>
      <c r="C462" s="787">
        <v>35.085999999999999</v>
      </c>
      <c r="D462" s="788" t="s">
        <v>524</v>
      </c>
    </row>
    <row r="463" spans="1:4" ht="11.25" customHeight="1" x14ac:dyDescent="0.15">
      <c r="A463" s="1131"/>
      <c r="B463" s="791">
        <v>35.090000000000003</v>
      </c>
      <c r="C463" s="791">
        <v>35.085999999999999</v>
      </c>
      <c r="D463" s="792" t="s">
        <v>11</v>
      </c>
    </row>
    <row r="464" spans="1:4" ht="11.25" customHeight="1" x14ac:dyDescent="0.15">
      <c r="A464" s="1129" t="s">
        <v>4736</v>
      </c>
      <c r="B464" s="787">
        <v>100</v>
      </c>
      <c r="C464" s="787">
        <v>100</v>
      </c>
      <c r="D464" s="788" t="s">
        <v>3901</v>
      </c>
    </row>
    <row r="465" spans="1:4" ht="11.25" customHeight="1" x14ac:dyDescent="0.15">
      <c r="A465" s="1130"/>
      <c r="B465" s="789">
        <v>100</v>
      </c>
      <c r="C465" s="789">
        <v>100</v>
      </c>
      <c r="D465" s="790" t="s">
        <v>11</v>
      </c>
    </row>
    <row r="466" spans="1:4" ht="11.25" customHeight="1" x14ac:dyDescent="0.15">
      <c r="A466" s="1129" t="s">
        <v>539</v>
      </c>
      <c r="B466" s="787">
        <v>90</v>
      </c>
      <c r="C466" s="787">
        <v>33.5</v>
      </c>
      <c r="D466" s="788" t="s">
        <v>1111</v>
      </c>
    </row>
    <row r="467" spans="1:4" ht="11.25" customHeight="1" x14ac:dyDescent="0.15">
      <c r="A467" s="1131"/>
      <c r="B467" s="791">
        <v>3979.61</v>
      </c>
      <c r="C467" s="791">
        <v>3979.6065600000002</v>
      </c>
      <c r="D467" s="792" t="s">
        <v>3884</v>
      </c>
    </row>
    <row r="468" spans="1:4" ht="11.25" customHeight="1" x14ac:dyDescent="0.15">
      <c r="A468" s="1131"/>
      <c r="B468" s="791">
        <v>750</v>
      </c>
      <c r="C468" s="791">
        <v>750</v>
      </c>
      <c r="D468" s="792" t="s">
        <v>959</v>
      </c>
    </row>
    <row r="469" spans="1:4" ht="11.25" customHeight="1" x14ac:dyDescent="0.15">
      <c r="A469" s="1131"/>
      <c r="B469" s="791">
        <v>12300</v>
      </c>
      <c r="C469" s="791">
        <v>12289.992</v>
      </c>
      <c r="D469" s="792" t="s">
        <v>620</v>
      </c>
    </row>
    <row r="470" spans="1:4" ht="11.25" customHeight="1" x14ac:dyDescent="0.15">
      <c r="A470" s="1130"/>
      <c r="B470" s="789">
        <v>17119.61</v>
      </c>
      <c r="C470" s="789">
        <v>17053.098559999999</v>
      </c>
      <c r="D470" s="790" t="s">
        <v>11</v>
      </c>
    </row>
    <row r="471" spans="1:4" ht="21" x14ac:dyDescent="0.15">
      <c r="A471" s="1129" t="s">
        <v>2601</v>
      </c>
      <c r="B471" s="787">
        <v>171</v>
      </c>
      <c r="C471" s="787">
        <v>171</v>
      </c>
      <c r="D471" s="788" t="s">
        <v>1177</v>
      </c>
    </row>
    <row r="472" spans="1:4" ht="11.25" customHeight="1" x14ac:dyDescent="0.15">
      <c r="A472" s="1131"/>
      <c r="B472" s="791">
        <v>2068</v>
      </c>
      <c r="C472" s="791">
        <v>2068</v>
      </c>
      <c r="D472" s="792" t="s">
        <v>1178</v>
      </c>
    </row>
    <row r="473" spans="1:4" ht="11.25" customHeight="1" x14ac:dyDescent="0.15">
      <c r="A473" s="1131"/>
      <c r="B473" s="791">
        <v>251</v>
      </c>
      <c r="C473" s="791">
        <v>238.13200000000001</v>
      </c>
      <c r="D473" s="792" t="s">
        <v>1175</v>
      </c>
    </row>
    <row r="474" spans="1:4" ht="11.25" customHeight="1" x14ac:dyDescent="0.15">
      <c r="A474" s="1130"/>
      <c r="B474" s="789">
        <v>2490</v>
      </c>
      <c r="C474" s="789">
        <v>2477.1320000000001</v>
      </c>
      <c r="D474" s="790" t="s">
        <v>11</v>
      </c>
    </row>
    <row r="475" spans="1:4" ht="11.25" customHeight="1" x14ac:dyDescent="0.15">
      <c r="A475" s="1129" t="s">
        <v>2602</v>
      </c>
      <c r="B475" s="787">
        <v>890</v>
      </c>
      <c r="C475" s="787">
        <v>890</v>
      </c>
      <c r="D475" s="788" t="s">
        <v>1178</v>
      </c>
    </row>
    <row r="476" spans="1:4" ht="11.25" customHeight="1" x14ac:dyDescent="0.15">
      <c r="A476" s="1131"/>
      <c r="B476" s="791">
        <v>370</v>
      </c>
      <c r="C476" s="791">
        <v>370</v>
      </c>
      <c r="D476" s="792" t="s">
        <v>1175</v>
      </c>
    </row>
    <row r="477" spans="1:4" ht="11.25" customHeight="1" x14ac:dyDescent="0.15">
      <c r="A477" s="1130"/>
      <c r="B477" s="789">
        <v>1260</v>
      </c>
      <c r="C477" s="789">
        <v>1260</v>
      </c>
      <c r="D477" s="790" t="s">
        <v>11</v>
      </c>
    </row>
    <row r="478" spans="1:4" ht="11.25" customHeight="1" x14ac:dyDescent="0.15">
      <c r="A478" s="1129" t="s">
        <v>2603</v>
      </c>
      <c r="B478" s="787">
        <v>1266</v>
      </c>
      <c r="C478" s="787">
        <v>1266</v>
      </c>
      <c r="D478" s="788" t="s">
        <v>1178</v>
      </c>
    </row>
    <row r="479" spans="1:4" ht="11.25" customHeight="1" x14ac:dyDescent="0.15">
      <c r="A479" s="1130"/>
      <c r="B479" s="789">
        <v>1266</v>
      </c>
      <c r="C479" s="789">
        <v>1266</v>
      </c>
      <c r="D479" s="790" t="s">
        <v>11</v>
      </c>
    </row>
    <row r="480" spans="1:4" ht="11.25" customHeight="1" x14ac:dyDescent="0.15">
      <c r="A480" s="1129" t="s">
        <v>2604</v>
      </c>
      <c r="B480" s="787">
        <v>46.87</v>
      </c>
      <c r="C480" s="787">
        <v>46.862819999999999</v>
      </c>
      <c r="D480" s="788" t="s">
        <v>1145</v>
      </c>
    </row>
    <row r="481" spans="1:4" ht="11.25" customHeight="1" x14ac:dyDescent="0.15">
      <c r="A481" s="1130"/>
      <c r="B481" s="789">
        <v>46.87</v>
      </c>
      <c r="C481" s="789">
        <v>46.862819999999999</v>
      </c>
      <c r="D481" s="790" t="s">
        <v>11</v>
      </c>
    </row>
    <row r="482" spans="1:4" ht="11.25" customHeight="1" x14ac:dyDescent="0.15">
      <c r="A482" s="1129" t="s">
        <v>528</v>
      </c>
      <c r="B482" s="787">
        <v>300</v>
      </c>
      <c r="C482" s="787">
        <v>300</v>
      </c>
      <c r="D482" s="788" t="s">
        <v>524</v>
      </c>
    </row>
    <row r="483" spans="1:4" ht="11.25" customHeight="1" x14ac:dyDescent="0.15">
      <c r="A483" s="1131"/>
      <c r="B483" s="791">
        <v>45</v>
      </c>
      <c r="C483" s="791">
        <v>45</v>
      </c>
      <c r="D483" s="792" t="s">
        <v>565</v>
      </c>
    </row>
    <row r="484" spans="1:4" ht="11.25" customHeight="1" x14ac:dyDescent="0.15">
      <c r="A484" s="1130"/>
      <c r="B484" s="789">
        <v>345</v>
      </c>
      <c r="C484" s="789">
        <v>345</v>
      </c>
      <c r="D484" s="790" t="s">
        <v>11</v>
      </c>
    </row>
    <row r="485" spans="1:4" ht="21" x14ac:dyDescent="0.15">
      <c r="A485" s="1129" t="s">
        <v>2605</v>
      </c>
      <c r="B485" s="787">
        <v>262.8</v>
      </c>
      <c r="C485" s="787">
        <v>262.8</v>
      </c>
      <c r="D485" s="788" t="s">
        <v>1174</v>
      </c>
    </row>
    <row r="486" spans="1:4" ht="11.25" customHeight="1" x14ac:dyDescent="0.15">
      <c r="A486" s="1130"/>
      <c r="B486" s="789">
        <v>262.8</v>
      </c>
      <c r="C486" s="789">
        <v>262.8</v>
      </c>
      <c r="D486" s="790" t="s">
        <v>11</v>
      </c>
    </row>
    <row r="487" spans="1:4" ht="11.25" customHeight="1" x14ac:dyDescent="0.15">
      <c r="A487" s="1129" t="s">
        <v>4386</v>
      </c>
      <c r="B487" s="787">
        <v>50</v>
      </c>
      <c r="C487" s="787">
        <v>50</v>
      </c>
      <c r="D487" s="788" t="s">
        <v>664</v>
      </c>
    </row>
    <row r="488" spans="1:4" ht="11.25" customHeight="1" x14ac:dyDescent="0.15">
      <c r="A488" s="1130"/>
      <c r="B488" s="789">
        <v>50</v>
      </c>
      <c r="C488" s="789">
        <v>50</v>
      </c>
      <c r="D488" s="790" t="s">
        <v>11</v>
      </c>
    </row>
    <row r="489" spans="1:4" ht="21" x14ac:dyDescent="0.15">
      <c r="A489" s="1129" t="s">
        <v>2606</v>
      </c>
      <c r="B489" s="787">
        <v>646</v>
      </c>
      <c r="C489" s="787">
        <v>646</v>
      </c>
      <c r="D489" s="788" t="s">
        <v>1177</v>
      </c>
    </row>
    <row r="490" spans="1:4" ht="11.25" customHeight="1" x14ac:dyDescent="0.15">
      <c r="A490" s="1131"/>
      <c r="B490" s="791">
        <v>3673</v>
      </c>
      <c r="C490" s="791">
        <v>3673</v>
      </c>
      <c r="D490" s="792" t="s">
        <v>1178</v>
      </c>
    </row>
    <row r="491" spans="1:4" ht="11.25" customHeight="1" x14ac:dyDescent="0.15">
      <c r="A491" s="1131"/>
      <c r="B491" s="791">
        <v>100</v>
      </c>
      <c r="C491" s="791">
        <v>100</v>
      </c>
      <c r="D491" s="792" t="s">
        <v>1175</v>
      </c>
    </row>
    <row r="492" spans="1:4" ht="11.25" customHeight="1" x14ac:dyDescent="0.15">
      <c r="A492" s="1130"/>
      <c r="B492" s="789">
        <v>4419</v>
      </c>
      <c r="C492" s="789">
        <v>4419</v>
      </c>
      <c r="D492" s="790" t="s">
        <v>11</v>
      </c>
    </row>
    <row r="493" spans="1:4" ht="11.25" customHeight="1" x14ac:dyDescent="0.15">
      <c r="A493" s="1129" t="s">
        <v>2607</v>
      </c>
      <c r="B493" s="787">
        <v>174.88</v>
      </c>
      <c r="C493" s="787">
        <v>0</v>
      </c>
      <c r="D493" s="788" t="s">
        <v>1143</v>
      </c>
    </row>
    <row r="494" spans="1:4" ht="11.25" customHeight="1" x14ac:dyDescent="0.15">
      <c r="A494" s="1130"/>
      <c r="B494" s="789">
        <v>174.88</v>
      </c>
      <c r="C494" s="789">
        <v>0</v>
      </c>
      <c r="D494" s="790" t="s">
        <v>11</v>
      </c>
    </row>
    <row r="495" spans="1:4" ht="11.25" customHeight="1" x14ac:dyDescent="0.15">
      <c r="A495" s="1129" t="s">
        <v>2608</v>
      </c>
      <c r="B495" s="787">
        <v>13201.79</v>
      </c>
      <c r="C495" s="787">
        <v>13201.786</v>
      </c>
      <c r="D495" s="788" t="s">
        <v>2512</v>
      </c>
    </row>
    <row r="496" spans="1:4" ht="11.25" customHeight="1" x14ac:dyDescent="0.15">
      <c r="A496" s="1130"/>
      <c r="B496" s="789">
        <v>13201.79</v>
      </c>
      <c r="C496" s="789">
        <v>13201.786</v>
      </c>
      <c r="D496" s="790" t="s">
        <v>11</v>
      </c>
    </row>
    <row r="497" spans="1:4" ht="11.25" customHeight="1" x14ac:dyDescent="0.15">
      <c r="A497" s="1129" t="s">
        <v>2609</v>
      </c>
      <c r="B497" s="787">
        <v>5689.56</v>
      </c>
      <c r="C497" s="787">
        <v>5689.5590000000002</v>
      </c>
      <c r="D497" s="788" t="s">
        <v>2512</v>
      </c>
    </row>
    <row r="498" spans="1:4" ht="11.25" customHeight="1" x14ac:dyDescent="0.15">
      <c r="A498" s="1130"/>
      <c r="B498" s="789">
        <v>5689.56</v>
      </c>
      <c r="C498" s="789">
        <v>5689.5590000000002</v>
      </c>
      <c r="D498" s="790" t="s">
        <v>11</v>
      </c>
    </row>
    <row r="499" spans="1:4" ht="11.25" customHeight="1" x14ac:dyDescent="0.15">
      <c r="A499" s="1129" t="s">
        <v>2610</v>
      </c>
      <c r="B499" s="787">
        <v>1884.5900000000001</v>
      </c>
      <c r="C499" s="787">
        <v>1884.5840000000001</v>
      </c>
      <c r="D499" s="788" t="s">
        <v>2512</v>
      </c>
    </row>
    <row r="500" spans="1:4" ht="11.25" customHeight="1" x14ac:dyDescent="0.15">
      <c r="A500" s="1131"/>
      <c r="B500" s="791">
        <v>700</v>
      </c>
      <c r="C500" s="791">
        <v>0</v>
      </c>
      <c r="D500" s="792" t="s">
        <v>1320</v>
      </c>
    </row>
    <row r="501" spans="1:4" ht="11.25" customHeight="1" x14ac:dyDescent="0.15">
      <c r="A501" s="1131"/>
      <c r="B501" s="791">
        <v>432</v>
      </c>
      <c r="C501" s="791">
        <v>0</v>
      </c>
      <c r="D501" s="792" t="s">
        <v>1321</v>
      </c>
    </row>
    <row r="502" spans="1:4" ht="11.25" customHeight="1" x14ac:dyDescent="0.15">
      <c r="A502" s="1130"/>
      <c r="B502" s="789">
        <v>3016.59</v>
      </c>
      <c r="C502" s="789">
        <v>1884.5840000000001</v>
      </c>
      <c r="D502" s="790" t="s">
        <v>11</v>
      </c>
    </row>
    <row r="503" spans="1:4" ht="11.25" customHeight="1" x14ac:dyDescent="0.15">
      <c r="A503" s="1129" t="s">
        <v>4431</v>
      </c>
      <c r="B503" s="787">
        <v>50</v>
      </c>
      <c r="C503" s="787">
        <v>0</v>
      </c>
      <c r="D503" s="788" t="s">
        <v>778</v>
      </c>
    </row>
    <row r="504" spans="1:4" ht="11.25" customHeight="1" x14ac:dyDescent="0.15">
      <c r="A504" s="1130"/>
      <c r="B504" s="789">
        <v>50</v>
      </c>
      <c r="C504" s="789">
        <v>0</v>
      </c>
      <c r="D504" s="790" t="s">
        <v>11</v>
      </c>
    </row>
    <row r="505" spans="1:4" ht="11.25" customHeight="1" x14ac:dyDescent="0.15">
      <c r="A505" s="1129" t="s">
        <v>2611</v>
      </c>
      <c r="B505" s="787">
        <v>2213</v>
      </c>
      <c r="C505" s="787">
        <v>2213</v>
      </c>
      <c r="D505" s="788" t="s">
        <v>1178</v>
      </c>
    </row>
    <row r="506" spans="1:4" ht="11.25" customHeight="1" x14ac:dyDescent="0.15">
      <c r="A506" s="1130"/>
      <c r="B506" s="789">
        <v>2213</v>
      </c>
      <c r="C506" s="789">
        <v>2213</v>
      </c>
      <c r="D506" s="790" t="s">
        <v>11</v>
      </c>
    </row>
    <row r="507" spans="1:4" ht="11.25" customHeight="1" x14ac:dyDescent="0.15">
      <c r="A507" s="1129" t="s">
        <v>2612</v>
      </c>
      <c r="B507" s="787">
        <v>80.48</v>
      </c>
      <c r="C507" s="787">
        <v>80.476410000000001</v>
      </c>
      <c r="D507" s="788" t="s">
        <v>1143</v>
      </c>
    </row>
    <row r="508" spans="1:4" ht="11.25" customHeight="1" x14ac:dyDescent="0.15">
      <c r="A508" s="1130"/>
      <c r="B508" s="789">
        <v>80.48</v>
      </c>
      <c r="C508" s="789">
        <v>80.476410000000001</v>
      </c>
      <c r="D508" s="790" t="s">
        <v>11</v>
      </c>
    </row>
    <row r="509" spans="1:4" ht="11.25" customHeight="1" x14ac:dyDescent="0.15">
      <c r="A509" s="1129" t="s">
        <v>561</v>
      </c>
      <c r="B509" s="787">
        <v>1500</v>
      </c>
      <c r="C509" s="787">
        <v>1500</v>
      </c>
      <c r="D509" s="788" t="s">
        <v>559</v>
      </c>
    </row>
    <row r="510" spans="1:4" ht="11.25" customHeight="1" x14ac:dyDescent="0.15">
      <c r="A510" s="1130"/>
      <c r="B510" s="789">
        <v>1500</v>
      </c>
      <c r="C510" s="789">
        <v>1500</v>
      </c>
      <c r="D510" s="790" t="s">
        <v>11</v>
      </c>
    </row>
    <row r="511" spans="1:4" ht="21" x14ac:dyDescent="0.15">
      <c r="A511" s="1129" t="s">
        <v>2613</v>
      </c>
      <c r="B511" s="787">
        <v>214</v>
      </c>
      <c r="C511" s="787">
        <v>214</v>
      </c>
      <c r="D511" s="788" t="s">
        <v>1177</v>
      </c>
    </row>
    <row r="512" spans="1:4" ht="11.25" customHeight="1" x14ac:dyDescent="0.15">
      <c r="A512" s="1131"/>
      <c r="B512" s="791">
        <v>3033</v>
      </c>
      <c r="C512" s="791">
        <v>3033</v>
      </c>
      <c r="D512" s="792" t="s">
        <v>1178</v>
      </c>
    </row>
    <row r="513" spans="1:4" ht="21" x14ac:dyDescent="0.15">
      <c r="A513" s="1131"/>
      <c r="B513" s="791">
        <v>99.9</v>
      </c>
      <c r="C513" s="791">
        <v>99.9</v>
      </c>
      <c r="D513" s="792" t="s">
        <v>1176</v>
      </c>
    </row>
    <row r="514" spans="1:4" ht="11.25" customHeight="1" x14ac:dyDescent="0.15">
      <c r="A514" s="1131"/>
      <c r="B514" s="791">
        <v>3346.9</v>
      </c>
      <c r="C514" s="791">
        <v>3346.9</v>
      </c>
      <c r="D514" s="792" t="s">
        <v>11</v>
      </c>
    </row>
    <row r="515" spans="1:4" ht="11.25" customHeight="1" x14ac:dyDescent="0.15">
      <c r="A515" s="1129" t="s">
        <v>4737</v>
      </c>
      <c r="B515" s="787">
        <v>150</v>
      </c>
      <c r="C515" s="787">
        <v>150</v>
      </c>
      <c r="D515" s="788" t="s">
        <v>1209</v>
      </c>
    </row>
    <row r="516" spans="1:4" ht="11.25" customHeight="1" x14ac:dyDescent="0.15">
      <c r="A516" s="1130"/>
      <c r="B516" s="789">
        <v>150</v>
      </c>
      <c r="C516" s="789">
        <v>150</v>
      </c>
      <c r="D516" s="790" t="s">
        <v>11</v>
      </c>
    </row>
    <row r="517" spans="1:4" ht="11.25" customHeight="1" x14ac:dyDescent="0.15">
      <c r="A517" s="1129" t="s">
        <v>2614</v>
      </c>
      <c r="B517" s="787">
        <v>37.5</v>
      </c>
      <c r="C517" s="787">
        <v>37.5</v>
      </c>
      <c r="D517" s="788" t="s">
        <v>1143</v>
      </c>
    </row>
    <row r="518" spans="1:4" ht="11.25" customHeight="1" x14ac:dyDescent="0.15">
      <c r="A518" s="1130"/>
      <c r="B518" s="789">
        <v>37.5</v>
      </c>
      <c r="C518" s="789">
        <v>37.5</v>
      </c>
      <c r="D518" s="790" t="s">
        <v>11</v>
      </c>
    </row>
    <row r="519" spans="1:4" ht="11.25" customHeight="1" x14ac:dyDescent="0.15">
      <c r="A519" s="1129" t="s">
        <v>2615</v>
      </c>
      <c r="B519" s="787">
        <v>195.29</v>
      </c>
      <c r="C519" s="787">
        <v>153.39375000000001</v>
      </c>
      <c r="D519" s="788" t="s">
        <v>1143</v>
      </c>
    </row>
    <row r="520" spans="1:4" ht="11.25" customHeight="1" x14ac:dyDescent="0.15">
      <c r="A520" s="1130"/>
      <c r="B520" s="789">
        <v>195.29</v>
      </c>
      <c r="C520" s="789">
        <v>153.39375000000001</v>
      </c>
      <c r="D520" s="790" t="s">
        <v>11</v>
      </c>
    </row>
    <row r="521" spans="1:4" ht="11.25" customHeight="1" x14ac:dyDescent="0.15">
      <c r="A521" s="1129" t="s">
        <v>697</v>
      </c>
      <c r="B521" s="787">
        <v>25.95</v>
      </c>
      <c r="C521" s="787">
        <v>25.945</v>
      </c>
      <c r="D521" s="788" t="s">
        <v>683</v>
      </c>
    </row>
    <row r="522" spans="1:4" ht="11.25" customHeight="1" x14ac:dyDescent="0.15">
      <c r="A522" s="1131"/>
      <c r="B522" s="791">
        <v>33.9</v>
      </c>
      <c r="C522" s="791">
        <v>0</v>
      </c>
      <c r="D522" s="792" t="s">
        <v>736</v>
      </c>
    </row>
    <row r="523" spans="1:4" ht="11.25" customHeight="1" x14ac:dyDescent="0.15">
      <c r="A523" s="1130"/>
      <c r="B523" s="789">
        <v>59.849999999999994</v>
      </c>
      <c r="C523" s="789">
        <v>25.945</v>
      </c>
      <c r="D523" s="790" t="s">
        <v>11</v>
      </c>
    </row>
    <row r="524" spans="1:4" ht="11.25" customHeight="1" x14ac:dyDescent="0.15">
      <c r="A524" s="1129" t="s">
        <v>2616</v>
      </c>
      <c r="B524" s="787">
        <v>200</v>
      </c>
      <c r="C524" s="787">
        <v>200</v>
      </c>
      <c r="D524" s="788" t="s">
        <v>1211</v>
      </c>
    </row>
    <row r="525" spans="1:4" ht="11.25" customHeight="1" x14ac:dyDescent="0.15">
      <c r="A525" s="1130"/>
      <c r="B525" s="789">
        <v>200</v>
      </c>
      <c r="C525" s="789">
        <v>200</v>
      </c>
      <c r="D525" s="790" t="s">
        <v>11</v>
      </c>
    </row>
    <row r="526" spans="1:4" ht="11.25" customHeight="1" x14ac:dyDescent="0.15">
      <c r="A526" s="1129" t="s">
        <v>2617</v>
      </c>
      <c r="B526" s="787">
        <v>147</v>
      </c>
      <c r="C526" s="787">
        <v>147</v>
      </c>
      <c r="D526" s="788" t="s">
        <v>1322</v>
      </c>
    </row>
    <row r="527" spans="1:4" ht="11.25" customHeight="1" x14ac:dyDescent="0.15">
      <c r="A527" s="1130"/>
      <c r="B527" s="789">
        <v>147</v>
      </c>
      <c r="C527" s="789">
        <v>147</v>
      </c>
      <c r="D527" s="790" t="s">
        <v>11</v>
      </c>
    </row>
    <row r="528" spans="1:4" ht="21" x14ac:dyDescent="0.15">
      <c r="A528" s="1129" t="s">
        <v>2618</v>
      </c>
      <c r="B528" s="787">
        <v>250</v>
      </c>
      <c r="C528" s="787">
        <v>250</v>
      </c>
      <c r="D528" s="788" t="s">
        <v>1210</v>
      </c>
    </row>
    <row r="529" spans="1:4" ht="11.25" customHeight="1" x14ac:dyDescent="0.15">
      <c r="A529" s="1130"/>
      <c r="B529" s="789">
        <v>250</v>
      </c>
      <c r="C529" s="789">
        <v>250</v>
      </c>
      <c r="D529" s="790" t="s">
        <v>11</v>
      </c>
    </row>
    <row r="530" spans="1:4" ht="11.25" customHeight="1" x14ac:dyDescent="0.15">
      <c r="A530" s="1129" t="s">
        <v>4738</v>
      </c>
      <c r="B530" s="787">
        <v>349.1</v>
      </c>
      <c r="C530" s="787">
        <v>349.1</v>
      </c>
      <c r="D530" s="788" t="s">
        <v>1162</v>
      </c>
    </row>
    <row r="531" spans="1:4" ht="11.25" customHeight="1" x14ac:dyDescent="0.15">
      <c r="A531" s="1130"/>
      <c r="B531" s="789">
        <v>349.1</v>
      </c>
      <c r="C531" s="789">
        <v>349.1</v>
      </c>
      <c r="D531" s="790" t="s">
        <v>11</v>
      </c>
    </row>
    <row r="532" spans="1:4" ht="11.25" customHeight="1" x14ac:dyDescent="0.15">
      <c r="A532" s="1129" t="s">
        <v>4739</v>
      </c>
      <c r="B532" s="787">
        <v>600</v>
      </c>
      <c r="C532" s="787">
        <v>600</v>
      </c>
      <c r="D532" s="788" t="s">
        <v>3901</v>
      </c>
    </row>
    <row r="533" spans="1:4" ht="11.25" customHeight="1" x14ac:dyDescent="0.15">
      <c r="A533" s="1131"/>
      <c r="B533" s="791">
        <v>346</v>
      </c>
      <c r="C533" s="791">
        <v>346</v>
      </c>
      <c r="D533" s="792" t="s">
        <v>1178</v>
      </c>
    </row>
    <row r="534" spans="1:4" ht="11.25" customHeight="1" x14ac:dyDescent="0.15">
      <c r="A534" s="1130"/>
      <c r="B534" s="789">
        <v>946</v>
      </c>
      <c r="C534" s="789">
        <v>946</v>
      </c>
      <c r="D534" s="790" t="s">
        <v>11</v>
      </c>
    </row>
    <row r="535" spans="1:4" ht="11.25" customHeight="1" x14ac:dyDescent="0.15">
      <c r="A535" s="1129" t="s">
        <v>772</v>
      </c>
      <c r="B535" s="787">
        <v>900</v>
      </c>
      <c r="C535" s="787">
        <v>862.84401000000003</v>
      </c>
      <c r="D535" s="788" t="s">
        <v>771</v>
      </c>
    </row>
    <row r="536" spans="1:4" ht="11.25" customHeight="1" x14ac:dyDescent="0.15">
      <c r="A536" s="1130"/>
      <c r="B536" s="789">
        <v>900</v>
      </c>
      <c r="C536" s="789">
        <v>862.84401000000003</v>
      </c>
      <c r="D536" s="790" t="s">
        <v>11</v>
      </c>
    </row>
    <row r="537" spans="1:4" ht="11.25" customHeight="1" x14ac:dyDescent="0.15">
      <c r="A537" s="1129" t="s">
        <v>2619</v>
      </c>
      <c r="B537" s="787">
        <v>360</v>
      </c>
      <c r="C537" s="787">
        <v>360</v>
      </c>
      <c r="D537" s="788" t="s">
        <v>1164</v>
      </c>
    </row>
    <row r="538" spans="1:4" ht="11.25" customHeight="1" x14ac:dyDescent="0.15">
      <c r="A538" s="1131"/>
      <c r="B538" s="791">
        <v>360</v>
      </c>
      <c r="C538" s="791">
        <v>360</v>
      </c>
      <c r="D538" s="792" t="s">
        <v>11</v>
      </c>
    </row>
    <row r="539" spans="1:4" ht="11.25" customHeight="1" x14ac:dyDescent="0.15">
      <c r="A539" s="1129" t="s">
        <v>2620</v>
      </c>
      <c r="B539" s="787">
        <v>66</v>
      </c>
      <c r="C539" s="787">
        <v>66</v>
      </c>
      <c r="D539" s="788" t="s">
        <v>1209</v>
      </c>
    </row>
    <row r="540" spans="1:4" ht="11.25" customHeight="1" x14ac:dyDescent="0.15">
      <c r="A540" s="1131"/>
      <c r="B540" s="791">
        <v>24.64</v>
      </c>
      <c r="C540" s="791">
        <v>24.64</v>
      </c>
      <c r="D540" s="792" t="s">
        <v>3982</v>
      </c>
    </row>
    <row r="541" spans="1:4" ht="21" x14ac:dyDescent="0.15">
      <c r="A541" s="1131"/>
      <c r="B541" s="791">
        <v>209</v>
      </c>
      <c r="C541" s="791">
        <v>209</v>
      </c>
      <c r="D541" s="792" t="s">
        <v>1177</v>
      </c>
    </row>
    <row r="542" spans="1:4" ht="21" x14ac:dyDescent="0.15">
      <c r="A542" s="1131"/>
      <c r="B542" s="791">
        <v>70</v>
      </c>
      <c r="C542" s="791">
        <v>70</v>
      </c>
      <c r="D542" s="792" t="s">
        <v>3900</v>
      </c>
    </row>
    <row r="543" spans="1:4" ht="11.25" customHeight="1" x14ac:dyDescent="0.15">
      <c r="A543" s="1131"/>
      <c r="B543" s="791">
        <v>36.6</v>
      </c>
      <c r="C543" s="791">
        <v>36.6</v>
      </c>
      <c r="D543" s="792" t="s">
        <v>3898</v>
      </c>
    </row>
    <row r="544" spans="1:4" ht="11.25" customHeight="1" x14ac:dyDescent="0.15">
      <c r="A544" s="1131"/>
      <c r="B544" s="791">
        <v>5763</v>
      </c>
      <c r="C544" s="791">
        <v>5760.7439999999997</v>
      </c>
      <c r="D544" s="792" t="s">
        <v>1178</v>
      </c>
    </row>
    <row r="545" spans="1:4" ht="21" x14ac:dyDescent="0.15">
      <c r="A545" s="1131"/>
      <c r="B545" s="791">
        <v>435</v>
      </c>
      <c r="C545" s="791">
        <v>435</v>
      </c>
      <c r="D545" s="792" t="s">
        <v>1176</v>
      </c>
    </row>
    <row r="546" spans="1:4" ht="11.25" customHeight="1" x14ac:dyDescent="0.15">
      <c r="A546" s="1131"/>
      <c r="B546" s="791">
        <v>113.56</v>
      </c>
      <c r="C546" s="791">
        <v>113.53800000000001</v>
      </c>
      <c r="D546" s="792" t="s">
        <v>943</v>
      </c>
    </row>
    <row r="547" spans="1:4" ht="11.25" customHeight="1" x14ac:dyDescent="0.15">
      <c r="A547" s="1130"/>
      <c r="B547" s="789">
        <v>6717.8</v>
      </c>
      <c r="C547" s="789">
        <v>6715.5219999999999</v>
      </c>
      <c r="D547" s="790" t="s">
        <v>11</v>
      </c>
    </row>
    <row r="548" spans="1:4" ht="11.25" customHeight="1" x14ac:dyDescent="0.15">
      <c r="A548" s="1129" t="s">
        <v>2621</v>
      </c>
      <c r="B548" s="787">
        <v>998.66</v>
      </c>
      <c r="C548" s="787">
        <v>998.65700000000004</v>
      </c>
      <c r="D548" s="788" t="s">
        <v>2512</v>
      </c>
    </row>
    <row r="549" spans="1:4" ht="11.25" customHeight="1" x14ac:dyDescent="0.15">
      <c r="A549" s="1130"/>
      <c r="B549" s="789">
        <v>998.66</v>
      </c>
      <c r="C549" s="789">
        <v>998.65700000000004</v>
      </c>
      <c r="D549" s="790" t="s">
        <v>11</v>
      </c>
    </row>
    <row r="550" spans="1:4" ht="11.25" customHeight="1" x14ac:dyDescent="0.15">
      <c r="A550" s="1129" t="s">
        <v>540</v>
      </c>
      <c r="B550" s="787">
        <v>600</v>
      </c>
      <c r="C550" s="787">
        <v>600</v>
      </c>
      <c r="D550" s="788" t="s">
        <v>1110</v>
      </c>
    </row>
    <row r="551" spans="1:4" ht="11.25" customHeight="1" x14ac:dyDescent="0.15">
      <c r="A551" s="1130"/>
      <c r="B551" s="789">
        <v>600</v>
      </c>
      <c r="C551" s="789">
        <v>600</v>
      </c>
      <c r="D551" s="790" t="s">
        <v>11</v>
      </c>
    </row>
    <row r="552" spans="1:4" ht="11.25" customHeight="1" x14ac:dyDescent="0.15">
      <c r="A552" s="1129" t="s">
        <v>2622</v>
      </c>
      <c r="B552" s="787">
        <v>800</v>
      </c>
      <c r="C552" s="787">
        <v>800</v>
      </c>
      <c r="D552" s="788" t="s">
        <v>1211</v>
      </c>
    </row>
    <row r="553" spans="1:4" ht="21" x14ac:dyDescent="0.15">
      <c r="A553" s="1131"/>
      <c r="B553" s="791">
        <v>50</v>
      </c>
      <c r="C553" s="791">
        <v>50</v>
      </c>
      <c r="D553" s="792" t="s">
        <v>1210</v>
      </c>
    </row>
    <row r="554" spans="1:4" ht="11.25" customHeight="1" x14ac:dyDescent="0.15">
      <c r="A554" s="1130"/>
      <c r="B554" s="789">
        <v>850</v>
      </c>
      <c r="C554" s="789">
        <v>850</v>
      </c>
      <c r="D554" s="790" t="s">
        <v>11</v>
      </c>
    </row>
    <row r="555" spans="1:4" ht="11.25" customHeight="1" x14ac:dyDescent="0.15">
      <c r="A555" s="1129" t="s">
        <v>4740</v>
      </c>
      <c r="B555" s="787">
        <v>4000</v>
      </c>
      <c r="C555" s="787">
        <v>4000</v>
      </c>
      <c r="D555" s="788" t="s">
        <v>1211</v>
      </c>
    </row>
    <row r="556" spans="1:4" ht="11.25" customHeight="1" x14ac:dyDescent="0.15">
      <c r="A556" s="1130"/>
      <c r="B556" s="789">
        <v>4000</v>
      </c>
      <c r="C556" s="789">
        <v>4000</v>
      </c>
      <c r="D556" s="790" t="s">
        <v>11</v>
      </c>
    </row>
    <row r="557" spans="1:4" ht="11.25" customHeight="1" x14ac:dyDescent="0.15">
      <c r="A557" s="1129" t="s">
        <v>4398</v>
      </c>
      <c r="B557" s="787">
        <v>200</v>
      </c>
      <c r="C557" s="787">
        <v>200</v>
      </c>
      <c r="D557" s="788" t="s">
        <v>683</v>
      </c>
    </row>
    <row r="558" spans="1:4" ht="11.25" customHeight="1" x14ac:dyDescent="0.15">
      <c r="A558" s="1130"/>
      <c r="B558" s="789">
        <v>200</v>
      </c>
      <c r="C558" s="789">
        <v>200</v>
      </c>
      <c r="D558" s="790" t="s">
        <v>11</v>
      </c>
    </row>
    <row r="559" spans="1:4" ht="21" x14ac:dyDescent="0.15">
      <c r="A559" s="1129" t="s">
        <v>2623</v>
      </c>
      <c r="B559" s="787">
        <v>39</v>
      </c>
      <c r="C559" s="787">
        <v>39</v>
      </c>
      <c r="D559" s="788" t="s">
        <v>1210</v>
      </c>
    </row>
    <row r="560" spans="1:4" ht="11.25" customHeight="1" x14ac:dyDescent="0.15">
      <c r="A560" s="1130"/>
      <c r="B560" s="789">
        <v>39</v>
      </c>
      <c r="C560" s="789">
        <v>39</v>
      </c>
      <c r="D560" s="790" t="s">
        <v>11</v>
      </c>
    </row>
    <row r="561" spans="1:4" ht="11.25" customHeight="1" x14ac:dyDescent="0.15">
      <c r="A561" s="1129" t="s">
        <v>4352</v>
      </c>
      <c r="B561" s="787">
        <v>200</v>
      </c>
      <c r="C561" s="787">
        <v>200</v>
      </c>
      <c r="D561" s="788" t="s">
        <v>3760</v>
      </c>
    </row>
    <row r="562" spans="1:4" ht="11.25" customHeight="1" x14ac:dyDescent="0.15">
      <c r="A562" s="1131"/>
      <c r="B562" s="791">
        <v>200</v>
      </c>
      <c r="C562" s="791">
        <v>200</v>
      </c>
      <c r="D562" s="792" t="s">
        <v>11</v>
      </c>
    </row>
    <row r="563" spans="1:4" ht="21" x14ac:dyDescent="0.15">
      <c r="A563" s="1129" t="s">
        <v>2624</v>
      </c>
      <c r="B563" s="787">
        <v>137</v>
      </c>
      <c r="C563" s="787">
        <v>137</v>
      </c>
      <c r="D563" s="788" t="s">
        <v>1177</v>
      </c>
    </row>
    <row r="564" spans="1:4" ht="11.25" customHeight="1" x14ac:dyDescent="0.15">
      <c r="A564" s="1131"/>
      <c r="B564" s="791">
        <v>1617</v>
      </c>
      <c r="C564" s="791">
        <v>1617</v>
      </c>
      <c r="D564" s="792" t="s">
        <v>1178</v>
      </c>
    </row>
    <row r="565" spans="1:4" ht="11.25" customHeight="1" x14ac:dyDescent="0.15">
      <c r="A565" s="1131"/>
      <c r="B565" s="791">
        <v>68</v>
      </c>
      <c r="C565" s="791">
        <v>68</v>
      </c>
      <c r="D565" s="792" t="s">
        <v>1175</v>
      </c>
    </row>
    <row r="566" spans="1:4" ht="11.25" customHeight="1" x14ac:dyDescent="0.15">
      <c r="A566" s="1130"/>
      <c r="B566" s="789">
        <v>1822</v>
      </c>
      <c r="C566" s="789">
        <v>1822</v>
      </c>
      <c r="D566" s="790" t="s">
        <v>11</v>
      </c>
    </row>
    <row r="567" spans="1:4" ht="11.25" customHeight="1" x14ac:dyDescent="0.15">
      <c r="A567" s="1129" t="s">
        <v>618</v>
      </c>
      <c r="B567" s="787">
        <v>50</v>
      </c>
      <c r="C567" s="787">
        <v>50</v>
      </c>
      <c r="D567" s="788" t="s">
        <v>2625</v>
      </c>
    </row>
    <row r="568" spans="1:4" ht="11.25" customHeight="1" x14ac:dyDescent="0.15">
      <c r="A568" s="1130"/>
      <c r="B568" s="789">
        <v>50</v>
      </c>
      <c r="C568" s="789">
        <v>50</v>
      </c>
      <c r="D568" s="790" t="s">
        <v>11</v>
      </c>
    </row>
    <row r="569" spans="1:4" ht="11.25" customHeight="1" x14ac:dyDescent="0.15">
      <c r="A569" s="1129" t="s">
        <v>4741</v>
      </c>
      <c r="B569" s="787">
        <v>61.45</v>
      </c>
      <c r="C569" s="787">
        <v>61.45</v>
      </c>
      <c r="D569" s="788" t="s">
        <v>1145</v>
      </c>
    </row>
    <row r="570" spans="1:4" ht="11.25" customHeight="1" x14ac:dyDescent="0.15">
      <c r="A570" s="1130"/>
      <c r="B570" s="789">
        <v>61.45</v>
      </c>
      <c r="C570" s="789">
        <v>61.45</v>
      </c>
      <c r="D570" s="790" t="s">
        <v>11</v>
      </c>
    </row>
    <row r="571" spans="1:4" ht="11.25" customHeight="1" x14ac:dyDescent="0.15">
      <c r="A571" s="1129" t="s">
        <v>4742</v>
      </c>
      <c r="B571" s="787">
        <v>80</v>
      </c>
      <c r="C571" s="787">
        <v>80</v>
      </c>
      <c r="D571" s="788" t="s">
        <v>1111</v>
      </c>
    </row>
    <row r="572" spans="1:4" ht="11.25" customHeight="1" x14ac:dyDescent="0.15">
      <c r="A572" s="1130"/>
      <c r="B572" s="789">
        <v>80</v>
      </c>
      <c r="C572" s="789">
        <v>80</v>
      </c>
      <c r="D572" s="790" t="s">
        <v>11</v>
      </c>
    </row>
    <row r="573" spans="1:4" ht="11.25" customHeight="1" x14ac:dyDescent="0.15">
      <c r="A573" s="1129" t="s">
        <v>2626</v>
      </c>
      <c r="B573" s="787">
        <v>510</v>
      </c>
      <c r="C573" s="787">
        <v>510</v>
      </c>
      <c r="D573" s="788" t="s">
        <v>1178</v>
      </c>
    </row>
    <row r="574" spans="1:4" ht="21" x14ac:dyDescent="0.15">
      <c r="A574" s="1131"/>
      <c r="B574" s="791">
        <v>289</v>
      </c>
      <c r="C574" s="791">
        <v>289</v>
      </c>
      <c r="D574" s="792" t="s">
        <v>1174</v>
      </c>
    </row>
    <row r="575" spans="1:4" ht="11.25" customHeight="1" x14ac:dyDescent="0.15">
      <c r="A575" s="1131"/>
      <c r="B575" s="791">
        <v>7982.51</v>
      </c>
      <c r="C575" s="791">
        <v>7982.5</v>
      </c>
      <c r="D575" s="792" t="s">
        <v>1203</v>
      </c>
    </row>
    <row r="576" spans="1:4" ht="11.25" customHeight="1" x14ac:dyDescent="0.15">
      <c r="A576" s="1130"/>
      <c r="B576" s="789">
        <v>8781.51</v>
      </c>
      <c r="C576" s="789">
        <v>8781.5</v>
      </c>
      <c r="D576" s="790" t="s">
        <v>11</v>
      </c>
    </row>
    <row r="577" spans="1:4" ht="11.25" customHeight="1" x14ac:dyDescent="0.15">
      <c r="A577" s="1129" t="s">
        <v>2627</v>
      </c>
      <c r="B577" s="787">
        <v>270</v>
      </c>
      <c r="C577" s="787">
        <v>270</v>
      </c>
      <c r="D577" s="788" t="s">
        <v>1111</v>
      </c>
    </row>
    <row r="578" spans="1:4" ht="11.25" customHeight="1" x14ac:dyDescent="0.15">
      <c r="A578" s="1130"/>
      <c r="B578" s="789">
        <v>270</v>
      </c>
      <c r="C578" s="789">
        <v>270</v>
      </c>
      <c r="D578" s="790" t="s">
        <v>11</v>
      </c>
    </row>
    <row r="579" spans="1:4" ht="11.25" customHeight="1" x14ac:dyDescent="0.15">
      <c r="A579" s="1129" t="s">
        <v>2628</v>
      </c>
      <c r="B579" s="787">
        <v>3576.56</v>
      </c>
      <c r="C579" s="787">
        <v>3576.56</v>
      </c>
      <c r="D579" s="788" t="s">
        <v>1015</v>
      </c>
    </row>
    <row r="580" spans="1:4" ht="11.25" customHeight="1" x14ac:dyDescent="0.15">
      <c r="A580" s="1130"/>
      <c r="B580" s="789">
        <v>3576.56</v>
      </c>
      <c r="C580" s="789">
        <v>3576.56</v>
      </c>
      <c r="D580" s="790" t="s">
        <v>11</v>
      </c>
    </row>
    <row r="581" spans="1:4" ht="11.25" customHeight="1" x14ac:dyDescent="0.15">
      <c r="A581" s="1129" t="s">
        <v>589</v>
      </c>
      <c r="B581" s="787">
        <v>100</v>
      </c>
      <c r="C581" s="787">
        <v>100</v>
      </c>
      <c r="D581" s="788" t="s">
        <v>4743</v>
      </c>
    </row>
    <row r="582" spans="1:4" ht="11.25" customHeight="1" x14ac:dyDescent="0.15">
      <c r="A582" s="1131"/>
      <c r="B582" s="791">
        <v>90</v>
      </c>
      <c r="C582" s="791">
        <v>90</v>
      </c>
      <c r="D582" s="792" t="s">
        <v>4744</v>
      </c>
    </row>
    <row r="583" spans="1:4" ht="11.25" customHeight="1" x14ac:dyDescent="0.15">
      <c r="A583" s="1130"/>
      <c r="B583" s="789">
        <v>190</v>
      </c>
      <c r="C583" s="789">
        <v>190</v>
      </c>
      <c r="D583" s="790" t="s">
        <v>11</v>
      </c>
    </row>
    <row r="584" spans="1:4" ht="21" x14ac:dyDescent="0.15">
      <c r="A584" s="1129" t="s">
        <v>4745</v>
      </c>
      <c r="B584" s="787">
        <v>70</v>
      </c>
      <c r="C584" s="787">
        <v>70</v>
      </c>
      <c r="D584" s="788" t="s">
        <v>1176</v>
      </c>
    </row>
    <row r="585" spans="1:4" ht="11.25" customHeight="1" x14ac:dyDescent="0.15">
      <c r="A585" s="1130"/>
      <c r="B585" s="789">
        <v>70</v>
      </c>
      <c r="C585" s="789">
        <v>70</v>
      </c>
      <c r="D585" s="790" t="s">
        <v>11</v>
      </c>
    </row>
    <row r="586" spans="1:4" ht="21" x14ac:dyDescent="0.15">
      <c r="A586" s="1129" t="s">
        <v>4746</v>
      </c>
      <c r="B586" s="787">
        <v>95</v>
      </c>
      <c r="C586" s="787">
        <v>95</v>
      </c>
      <c r="D586" s="788" t="s">
        <v>1210</v>
      </c>
    </row>
    <row r="587" spans="1:4" ht="11.25" customHeight="1" x14ac:dyDescent="0.15">
      <c r="A587" s="1130"/>
      <c r="B587" s="789">
        <v>95</v>
      </c>
      <c r="C587" s="789">
        <v>95</v>
      </c>
      <c r="D587" s="790" t="s">
        <v>11</v>
      </c>
    </row>
    <row r="588" spans="1:4" ht="11.25" customHeight="1" x14ac:dyDescent="0.15">
      <c r="A588" s="1129" t="s">
        <v>698</v>
      </c>
      <c r="B588" s="787">
        <v>200</v>
      </c>
      <c r="C588" s="787">
        <v>200</v>
      </c>
      <c r="D588" s="788" t="s">
        <v>683</v>
      </c>
    </row>
    <row r="589" spans="1:4" ht="11.25" customHeight="1" x14ac:dyDescent="0.15">
      <c r="A589" s="1130"/>
      <c r="B589" s="789">
        <v>200</v>
      </c>
      <c r="C589" s="789">
        <v>200</v>
      </c>
      <c r="D589" s="790" t="s">
        <v>11</v>
      </c>
    </row>
    <row r="590" spans="1:4" ht="11.25" customHeight="1" x14ac:dyDescent="0.15">
      <c r="A590" s="1129" t="s">
        <v>4747</v>
      </c>
      <c r="B590" s="787">
        <v>375</v>
      </c>
      <c r="C590" s="787">
        <v>375</v>
      </c>
      <c r="D590" s="788" t="s">
        <v>1143</v>
      </c>
    </row>
    <row r="591" spans="1:4" ht="11.25" customHeight="1" x14ac:dyDescent="0.15">
      <c r="A591" s="1130"/>
      <c r="B591" s="789">
        <v>375</v>
      </c>
      <c r="C591" s="789">
        <v>375</v>
      </c>
      <c r="D591" s="790" t="s">
        <v>11</v>
      </c>
    </row>
    <row r="592" spans="1:4" ht="11.25" customHeight="1" x14ac:dyDescent="0.15">
      <c r="A592" s="1129" t="s">
        <v>2629</v>
      </c>
      <c r="B592" s="787">
        <v>124.08</v>
      </c>
      <c r="C592" s="787">
        <v>124.075</v>
      </c>
      <c r="D592" s="788" t="s">
        <v>1143</v>
      </c>
    </row>
    <row r="593" spans="1:4" ht="11.25" customHeight="1" x14ac:dyDescent="0.15">
      <c r="A593" s="1131"/>
      <c r="B593" s="791">
        <v>124.08</v>
      </c>
      <c r="C593" s="791">
        <v>124.075</v>
      </c>
      <c r="D593" s="792" t="s">
        <v>11</v>
      </c>
    </row>
    <row r="594" spans="1:4" ht="11.25" customHeight="1" x14ac:dyDescent="0.15">
      <c r="A594" s="1129" t="s">
        <v>2630</v>
      </c>
      <c r="B594" s="787">
        <v>200</v>
      </c>
      <c r="C594" s="787">
        <v>167</v>
      </c>
      <c r="D594" s="788" t="s">
        <v>1211</v>
      </c>
    </row>
    <row r="595" spans="1:4" ht="11.25" customHeight="1" x14ac:dyDescent="0.15">
      <c r="A595" s="1130"/>
      <c r="B595" s="789">
        <v>200</v>
      </c>
      <c r="C595" s="789">
        <v>167</v>
      </c>
      <c r="D595" s="790" t="s">
        <v>11</v>
      </c>
    </row>
    <row r="596" spans="1:4" ht="11.25" customHeight="1" x14ac:dyDescent="0.15">
      <c r="A596" s="1129" t="s">
        <v>2631</v>
      </c>
      <c r="B596" s="787">
        <v>1978</v>
      </c>
      <c r="C596" s="787">
        <v>1970.1649</v>
      </c>
      <c r="D596" s="788" t="s">
        <v>1178</v>
      </c>
    </row>
    <row r="597" spans="1:4" ht="11.25" customHeight="1" x14ac:dyDescent="0.15">
      <c r="A597" s="1130"/>
      <c r="B597" s="789">
        <v>1978</v>
      </c>
      <c r="C597" s="789">
        <v>1970.1649</v>
      </c>
      <c r="D597" s="790" t="s">
        <v>11</v>
      </c>
    </row>
    <row r="598" spans="1:4" ht="11.25" customHeight="1" x14ac:dyDescent="0.15">
      <c r="A598" s="1129" t="s">
        <v>2632</v>
      </c>
      <c r="B598" s="787">
        <v>200</v>
      </c>
      <c r="C598" s="787">
        <v>200</v>
      </c>
      <c r="D598" s="788" t="s">
        <v>1211</v>
      </c>
    </row>
    <row r="599" spans="1:4" ht="11.25" customHeight="1" x14ac:dyDescent="0.15">
      <c r="A599" s="1130"/>
      <c r="B599" s="789">
        <v>200</v>
      </c>
      <c r="C599" s="789">
        <v>200</v>
      </c>
      <c r="D599" s="790" t="s">
        <v>11</v>
      </c>
    </row>
    <row r="600" spans="1:4" ht="21" x14ac:dyDescent="0.15">
      <c r="A600" s="1129" t="s">
        <v>4748</v>
      </c>
      <c r="B600" s="787">
        <v>50</v>
      </c>
      <c r="C600" s="787">
        <v>50</v>
      </c>
      <c r="D600" s="788" t="s">
        <v>1210</v>
      </c>
    </row>
    <row r="601" spans="1:4" ht="11.25" customHeight="1" x14ac:dyDescent="0.15">
      <c r="A601" s="1130"/>
      <c r="B601" s="789">
        <v>50</v>
      </c>
      <c r="C601" s="789">
        <v>50</v>
      </c>
      <c r="D601" s="790" t="s">
        <v>11</v>
      </c>
    </row>
    <row r="602" spans="1:4" ht="21" x14ac:dyDescent="0.15">
      <c r="A602" s="1129" t="s">
        <v>4749</v>
      </c>
      <c r="B602" s="787">
        <v>50</v>
      </c>
      <c r="C602" s="787">
        <v>50</v>
      </c>
      <c r="D602" s="788" t="s">
        <v>1210</v>
      </c>
    </row>
    <row r="603" spans="1:4" ht="11.25" customHeight="1" x14ac:dyDescent="0.15">
      <c r="A603" s="1131"/>
      <c r="B603" s="791">
        <v>50</v>
      </c>
      <c r="C603" s="791">
        <v>50</v>
      </c>
      <c r="D603" s="792" t="s">
        <v>11</v>
      </c>
    </row>
    <row r="604" spans="1:4" ht="11.25" customHeight="1" x14ac:dyDescent="0.15">
      <c r="A604" s="1129" t="s">
        <v>541</v>
      </c>
      <c r="B604" s="787">
        <v>1174.8</v>
      </c>
      <c r="C604" s="787">
        <v>574.20000000000005</v>
      </c>
      <c r="D604" s="788" t="s">
        <v>1317</v>
      </c>
    </row>
    <row r="605" spans="1:4" ht="11.25" customHeight="1" x14ac:dyDescent="0.15">
      <c r="A605" s="1131"/>
      <c r="B605" s="791">
        <v>1221.8999999999999</v>
      </c>
      <c r="C605" s="791">
        <v>680.90800000000002</v>
      </c>
      <c r="D605" s="792" t="s">
        <v>1318</v>
      </c>
    </row>
    <row r="606" spans="1:4" ht="11.25" customHeight="1" x14ac:dyDescent="0.15">
      <c r="A606" s="1131"/>
      <c r="B606" s="791">
        <v>2850.95</v>
      </c>
      <c r="C606" s="791">
        <v>2850.8702200000002</v>
      </c>
      <c r="D606" s="792" t="s">
        <v>1110</v>
      </c>
    </row>
    <row r="607" spans="1:4" ht="11.25" customHeight="1" x14ac:dyDescent="0.15">
      <c r="A607" s="1131"/>
      <c r="B607" s="791">
        <v>147.55000000000001</v>
      </c>
      <c r="C607" s="791">
        <v>147.54599999999999</v>
      </c>
      <c r="D607" s="792" t="s">
        <v>1112</v>
      </c>
    </row>
    <row r="608" spans="1:4" ht="11.25" customHeight="1" x14ac:dyDescent="0.15">
      <c r="A608" s="1131"/>
      <c r="B608" s="791">
        <v>925</v>
      </c>
      <c r="C608" s="791">
        <v>868.36699999999996</v>
      </c>
      <c r="D608" s="792" t="s">
        <v>683</v>
      </c>
    </row>
    <row r="609" spans="1:4" ht="11.25" customHeight="1" x14ac:dyDescent="0.15">
      <c r="A609" s="1131"/>
      <c r="B609" s="791">
        <v>389</v>
      </c>
      <c r="C609" s="791">
        <v>389</v>
      </c>
      <c r="D609" s="792" t="s">
        <v>565</v>
      </c>
    </row>
    <row r="610" spans="1:4" ht="11.25" customHeight="1" x14ac:dyDescent="0.15">
      <c r="A610" s="1130"/>
      <c r="B610" s="789">
        <v>6709.2</v>
      </c>
      <c r="C610" s="789">
        <v>5510.8912200000013</v>
      </c>
      <c r="D610" s="790" t="s">
        <v>11</v>
      </c>
    </row>
    <row r="611" spans="1:4" ht="11.25" customHeight="1" x14ac:dyDescent="0.15">
      <c r="A611" s="1129" t="s">
        <v>2633</v>
      </c>
      <c r="B611" s="787">
        <v>57.49</v>
      </c>
      <c r="C611" s="787">
        <v>57.484499999999997</v>
      </c>
      <c r="D611" s="788" t="s">
        <v>1143</v>
      </c>
    </row>
    <row r="612" spans="1:4" ht="11.25" customHeight="1" x14ac:dyDescent="0.15">
      <c r="A612" s="1130"/>
      <c r="B612" s="789">
        <v>57.49</v>
      </c>
      <c r="C612" s="789">
        <v>57.484499999999997</v>
      </c>
      <c r="D612" s="790" t="s">
        <v>11</v>
      </c>
    </row>
    <row r="613" spans="1:4" ht="21" x14ac:dyDescent="0.15">
      <c r="A613" s="1129" t="s">
        <v>2634</v>
      </c>
      <c r="B613" s="787">
        <v>160</v>
      </c>
      <c r="C613" s="787">
        <v>160</v>
      </c>
      <c r="D613" s="788" t="s">
        <v>1177</v>
      </c>
    </row>
    <row r="614" spans="1:4" ht="11.25" customHeight="1" x14ac:dyDescent="0.15">
      <c r="A614" s="1131"/>
      <c r="B614" s="791">
        <v>3063</v>
      </c>
      <c r="C614" s="791">
        <v>3037.0970000000002</v>
      </c>
      <c r="D614" s="792" t="s">
        <v>1178</v>
      </c>
    </row>
    <row r="615" spans="1:4" ht="11.25" customHeight="1" x14ac:dyDescent="0.15">
      <c r="A615" s="1130"/>
      <c r="B615" s="789">
        <v>3223</v>
      </c>
      <c r="C615" s="789">
        <v>3197.0970000000002</v>
      </c>
      <c r="D615" s="790" t="s">
        <v>11</v>
      </c>
    </row>
    <row r="616" spans="1:4" ht="11.25" customHeight="1" x14ac:dyDescent="0.15">
      <c r="A616" s="1129" t="s">
        <v>4750</v>
      </c>
      <c r="B616" s="787">
        <v>50</v>
      </c>
      <c r="C616" s="787">
        <v>50</v>
      </c>
      <c r="D616" s="788" t="s">
        <v>1111</v>
      </c>
    </row>
    <row r="617" spans="1:4" ht="11.25" customHeight="1" x14ac:dyDescent="0.15">
      <c r="A617" s="1130"/>
      <c r="B617" s="789">
        <v>50</v>
      </c>
      <c r="C617" s="789">
        <v>50</v>
      </c>
      <c r="D617" s="790" t="s">
        <v>11</v>
      </c>
    </row>
    <row r="618" spans="1:4" ht="11.25" customHeight="1" x14ac:dyDescent="0.15">
      <c r="A618" s="1129" t="s">
        <v>2635</v>
      </c>
      <c r="B618" s="787">
        <v>10702.850000000002</v>
      </c>
      <c r="C618" s="787">
        <v>10702.848</v>
      </c>
      <c r="D618" s="788" t="s">
        <v>2512</v>
      </c>
    </row>
    <row r="619" spans="1:4" ht="11.25" customHeight="1" x14ac:dyDescent="0.15">
      <c r="A619" s="1130"/>
      <c r="B619" s="789">
        <v>10702.850000000002</v>
      </c>
      <c r="C619" s="789">
        <v>10702.848</v>
      </c>
      <c r="D619" s="790" t="s">
        <v>11</v>
      </c>
    </row>
    <row r="620" spans="1:4" ht="21" x14ac:dyDescent="0.15">
      <c r="A620" s="1129" t="s">
        <v>4751</v>
      </c>
      <c r="B620" s="787">
        <v>50</v>
      </c>
      <c r="C620" s="787">
        <v>50</v>
      </c>
      <c r="D620" s="788" t="s">
        <v>1210</v>
      </c>
    </row>
    <row r="621" spans="1:4" ht="11.25" customHeight="1" x14ac:dyDescent="0.15">
      <c r="A621" s="1130"/>
      <c r="B621" s="789">
        <v>50</v>
      </c>
      <c r="C621" s="789">
        <v>50</v>
      </c>
      <c r="D621" s="790" t="s">
        <v>11</v>
      </c>
    </row>
    <row r="622" spans="1:4" ht="11.25" customHeight="1" x14ac:dyDescent="0.15">
      <c r="A622" s="1129" t="s">
        <v>2636</v>
      </c>
      <c r="B622" s="787">
        <v>93.6</v>
      </c>
      <c r="C622" s="787">
        <v>93.591999999999999</v>
      </c>
      <c r="D622" s="788" t="s">
        <v>1145</v>
      </c>
    </row>
    <row r="623" spans="1:4" ht="11.25" customHeight="1" x14ac:dyDescent="0.15">
      <c r="A623" s="1130"/>
      <c r="B623" s="789">
        <v>93.6</v>
      </c>
      <c r="C623" s="789">
        <v>93.591999999999999</v>
      </c>
      <c r="D623" s="790" t="s">
        <v>11</v>
      </c>
    </row>
    <row r="624" spans="1:4" ht="11.25" customHeight="1" x14ac:dyDescent="0.15">
      <c r="A624" s="1129" t="s">
        <v>4752</v>
      </c>
      <c r="B624" s="787">
        <v>350</v>
      </c>
      <c r="C624" s="787">
        <v>175</v>
      </c>
      <c r="D624" s="788" t="s">
        <v>3882</v>
      </c>
    </row>
    <row r="625" spans="1:4" ht="11.25" customHeight="1" x14ac:dyDescent="0.15">
      <c r="A625" s="1130"/>
      <c r="B625" s="789">
        <v>350</v>
      </c>
      <c r="C625" s="789">
        <v>175</v>
      </c>
      <c r="D625" s="790" t="s">
        <v>11</v>
      </c>
    </row>
    <row r="626" spans="1:4" ht="11.25" customHeight="1" x14ac:dyDescent="0.15">
      <c r="A626" s="1129" t="s">
        <v>650</v>
      </c>
      <c r="B626" s="787">
        <v>90</v>
      </c>
      <c r="C626" s="787">
        <v>90</v>
      </c>
      <c r="D626" s="788" t="s">
        <v>3901</v>
      </c>
    </row>
    <row r="627" spans="1:4" ht="11.25" customHeight="1" x14ac:dyDescent="0.15">
      <c r="A627" s="1130"/>
      <c r="B627" s="789">
        <v>90</v>
      </c>
      <c r="C627" s="789">
        <v>90</v>
      </c>
      <c r="D627" s="790" t="s">
        <v>11</v>
      </c>
    </row>
    <row r="628" spans="1:4" ht="21" x14ac:dyDescent="0.15">
      <c r="A628" s="1129" t="s">
        <v>2637</v>
      </c>
      <c r="B628" s="787">
        <v>200</v>
      </c>
      <c r="C628" s="787">
        <v>200</v>
      </c>
      <c r="D628" s="788" t="s">
        <v>1210</v>
      </c>
    </row>
    <row r="629" spans="1:4" ht="11.25" customHeight="1" x14ac:dyDescent="0.15">
      <c r="A629" s="1131"/>
      <c r="B629" s="791">
        <v>150</v>
      </c>
      <c r="C629" s="791">
        <v>150</v>
      </c>
      <c r="D629" s="792" t="s">
        <v>4753</v>
      </c>
    </row>
    <row r="630" spans="1:4" ht="11.25" customHeight="1" x14ac:dyDescent="0.15">
      <c r="A630" s="1130"/>
      <c r="B630" s="789">
        <v>350</v>
      </c>
      <c r="C630" s="789">
        <v>350</v>
      </c>
      <c r="D630" s="790" t="s">
        <v>11</v>
      </c>
    </row>
    <row r="631" spans="1:4" ht="11.25" customHeight="1" x14ac:dyDescent="0.15">
      <c r="A631" s="1129" t="s">
        <v>2638</v>
      </c>
      <c r="B631" s="787">
        <v>5451.22</v>
      </c>
      <c r="C631" s="787">
        <v>5451.2150000000001</v>
      </c>
      <c r="D631" s="788" t="s">
        <v>2512</v>
      </c>
    </row>
    <row r="632" spans="1:4" ht="11.25" customHeight="1" x14ac:dyDescent="0.15">
      <c r="A632" s="1130"/>
      <c r="B632" s="789">
        <v>5451.22</v>
      </c>
      <c r="C632" s="789">
        <v>5451.2150000000001</v>
      </c>
      <c r="D632" s="790" t="s">
        <v>11</v>
      </c>
    </row>
    <row r="633" spans="1:4" ht="11.25" customHeight="1" x14ac:dyDescent="0.15">
      <c r="A633" s="1129" t="s">
        <v>2639</v>
      </c>
      <c r="B633" s="787">
        <v>80</v>
      </c>
      <c r="C633" s="787">
        <v>80</v>
      </c>
      <c r="D633" s="788" t="s">
        <v>1109</v>
      </c>
    </row>
    <row r="634" spans="1:4" ht="11.25" customHeight="1" x14ac:dyDescent="0.15">
      <c r="A634" s="1131"/>
      <c r="B634" s="791">
        <v>80</v>
      </c>
      <c r="C634" s="791">
        <v>80</v>
      </c>
      <c r="D634" s="792" t="s">
        <v>11</v>
      </c>
    </row>
    <row r="635" spans="1:4" ht="11.25" customHeight="1" x14ac:dyDescent="0.15">
      <c r="A635" s="1129" t="s">
        <v>699</v>
      </c>
      <c r="B635" s="787">
        <v>700</v>
      </c>
      <c r="C635" s="787">
        <v>700</v>
      </c>
      <c r="D635" s="788" t="s">
        <v>1211</v>
      </c>
    </row>
    <row r="636" spans="1:4" ht="11.25" customHeight="1" x14ac:dyDescent="0.15">
      <c r="A636" s="1130"/>
      <c r="B636" s="789">
        <v>700</v>
      </c>
      <c r="C636" s="789">
        <v>700</v>
      </c>
      <c r="D636" s="790" t="s">
        <v>11</v>
      </c>
    </row>
    <row r="637" spans="1:4" ht="11.25" customHeight="1" x14ac:dyDescent="0.15">
      <c r="A637" s="1129" t="s">
        <v>4430</v>
      </c>
      <c r="B637" s="787">
        <v>100</v>
      </c>
      <c r="C637" s="787">
        <v>100</v>
      </c>
      <c r="D637" s="788" t="s">
        <v>774</v>
      </c>
    </row>
    <row r="638" spans="1:4" ht="11.25" customHeight="1" x14ac:dyDescent="0.15">
      <c r="A638" s="1130"/>
      <c r="B638" s="789">
        <v>100</v>
      </c>
      <c r="C638" s="789">
        <v>100</v>
      </c>
      <c r="D638" s="790" t="s">
        <v>11</v>
      </c>
    </row>
    <row r="639" spans="1:4" ht="11.25" customHeight="1" x14ac:dyDescent="0.15">
      <c r="A639" s="1129" t="s">
        <v>4754</v>
      </c>
      <c r="B639" s="787">
        <v>10572</v>
      </c>
      <c r="C639" s="787">
        <v>10572</v>
      </c>
      <c r="D639" s="788" t="s">
        <v>1058</v>
      </c>
    </row>
    <row r="640" spans="1:4" ht="11.25" customHeight="1" x14ac:dyDescent="0.15">
      <c r="A640" s="1130"/>
      <c r="B640" s="789">
        <v>10572</v>
      </c>
      <c r="C640" s="789">
        <v>10572</v>
      </c>
      <c r="D640" s="790" t="s">
        <v>11</v>
      </c>
    </row>
    <row r="641" spans="1:4" ht="11.25" customHeight="1" x14ac:dyDescent="0.15">
      <c r="A641" s="1129" t="s">
        <v>2640</v>
      </c>
      <c r="B641" s="787">
        <v>7825.02</v>
      </c>
      <c r="C641" s="787">
        <v>7825.0230000000001</v>
      </c>
      <c r="D641" s="788" t="s">
        <v>2512</v>
      </c>
    </row>
    <row r="642" spans="1:4" ht="11.25" customHeight="1" x14ac:dyDescent="0.15">
      <c r="A642" s="1130"/>
      <c r="B642" s="789">
        <v>7825.02</v>
      </c>
      <c r="C642" s="789">
        <v>7825.0230000000001</v>
      </c>
      <c r="D642" s="790" t="s">
        <v>11</v>
      </c>
    </row>
    <row r="643" spans="1:4" ht="11.25" customHeight="1" x14ac:dyDescent="0.15">
      <c r="A643" s="1129" t="s">
        <v>2641</v>
      </c>
      <c r="B643" s="787">
        <v>1852.41</v>
      </c>
      <c r="C643" s="787">
        <v>1852.414</v>
      </c>
      <c r="D643" s="788" t="s">
        <v>2512</v>
      </c>
    </row>
    <row r="644" spans="1:4" ht="11.25" customHeight="1" x14ac:dyDescent="0.15">
      <c r="A644" s="1130"/>
      <c r="B644" s="789">
        <v>1852.41</v>
      </c>
      <c r="C644" s="789">
        <v>1852.414</v>
      </c>
      <c r="D644" s="790" t="s">
        <v>11</v>
      </c>
    </row>
    <row r="645" spans="1:4" ht="11.25" customHeight="1" x14ac:dyDescent="0.15">
      <c r="A645" s="1129" t="s">
        <v>2642</v>
      </c>
      <c r="B645" s="787">
        <v>17355.07</v>
      </c>
      <c r="C645" s="787">
        <v>17355.054000000004</v>
      </c>
      <c r="D645" s="788" t="s">
        <v>2512</v>
      </c>
    </row>
    <row r="646" spans="1:4" ht="11.25" customHeight="1" x14ac:dyDescent="0.15">
      <c r="A646" s="1130"/>
      <c r="B646" s="789">
        <v>17355.07</v>
      </c>
      <c r="C646" s="789">
        <v>17355.054000000004</v>
      </c>
      <c r="D646" s="790" t="s">
        <v>11</v>
      </c>
    </row>
    <row r="647" spans="1:4" ht="11.25" customHeight="1" x14ac:dyDescent="0.15">
      <c r="A647" s="1129" t="s">
        <v>4389</v>
      </c>
      <c r="B647" s="787">
        <v>30</v>
      </c>
      <c r="C647" s="787">
        <v>30</v>
      </c>
      <c r="D647" s="788" t="s">
        <v>4755</v>
      </c>
    </row>
    <row r="648" spans="1:4" ht="11.25" customHeight="1" x14ac:dyDescent="0.15">
      <c r="A648" s="1130"/>
      <c r="B648" s="789">
        <v>30</v>
      </c>
      <c r="C648" s="789">
        <v>30</v>
      </c>
      <c r="D648" s="790" t="s">
        <v>11</v>
      </c>
    </row>
    <row r="649" spans="1:4" ht="21" x14ac:dyDescent="0.15">
      <c r="A649" s="1129" t="s">
        <v>2643</v>
      </c>
      <c r="B649" s="787">
        <v>150</v>
      </c>
      <c r="C649" s="787">
        <v>150</v>
      </c>
      <c r="D649" s="788" t="s">
        <v>1210</v>
      </c>
    </row>
    <row r="650" spans="1:4" ht="11.25" customHeight="1" x14ac:dyDescent="0.15">
      <c r="A650" s="1130"/>
      <c r="B650" s="789">
        <v>150</v>
      </c>
      <c r="C650" s="789">
        <v>150</v>
      </c>
      <c r="D650" s="790" t="s">
        <v>11</v>
      </c>
    </row>
    <row r="651" spans="1:4" ht="11.25" customHeight="1" x14ac:dyDescent="0.15">
      <c r="A651" s="1129" t="s">
        <v>700</v>
      </c>
      <c r="B651" s="787">
        <v>700</v>
      </c>
      <c r="C651" s="787">
        <v>700</v>
      </c>
      <c r="D651" s="788" t="s">
        <v>1211</v>
      </c>
    </row>
    <row r="652" spans="1:4" ht="11.25" customHeight="1" x14ac:dyDescent="0.15">
      <c r="A652" s="1130"/>
      <c r="B652" s="789">
        <v>700</v>
      </c>
      <c r="C652" s="789">
        <v>700</v>
      </c>
      <c r="D652" s="790" t="s">
        <v>11</v>
      </c>
    </row>
    <row r="653" spans="1:4" ht="11.25" customHeight="1" x14ac:dyDescent="0.15">
      <c r="A653" s="1129" t="s">
        <v>2644</v>
      </c>
      <c r="B653" s="787">
        <v>1650</v>
      </c>
      <c r="C653" s="787">
        <v>1650</v>
      </c>
      <c r="D653" s="788" t="s">
        <v>1178</v>
      </c>
    </row>
    <row r="654" spans="1:4" ht="11.25" customHeight="1" x14ac:dyDescent="0.15">
      <c r="A654" s="1130"/>
      <c r="B654" s="789">
        <v>1650</v>
      </c>
      <c r="C654" s="789">
        <v>1650</v>
      </c>
      <c r="D654" s="790" t="s">
        <v>11</v>
      </c>
    </row>
    <row r="655" spans="1:4" ht="21" x14ac:dyDescent="0.15">
      <c r="A655" s="1129" t="s">
        <v>2645</v>
      </c>
      <c r="B655" s="787">
        <v>50</v>
      </c>
      <c r="C655" s="787">
        <v>50</v>
      </c>
      <c r="D655" s="788" t="s">
        <v>1210</v>
      </c>
    </row>
    <row r="656" spans="1:4" ht="11.25" customHeight="1" x14ac:dyDescent="0.15">
      <c r="A656" s="1130"/>
      <c r="B656" s="789">
        <v>50</v>
      </c>
      <c r="C656" s="789">
        <v>50</v>
      </c>
      <c r="D656" s="790" t="s">
        <v>11</v>
      </c>
    </row>
    <row r="657" spans="1:4" ht="21" x14ac:dyDescent="0.15">
      <c r="A657" s="1129" t="s">
        <v>4756</v>
      </c>
      <c r="B657" s="787">
        <v>36</v>
      </c>
      <c r="C657" s="787">
        <v>36</v>
      </c>
      <c r="D657" s="788" t="s">
        <v>1210</v>
      </c>
    </row>
    <row r="658" spans="1:4" ht="11.25" customHeight="1" x14ac:dyDescent="0.15">
      <c r="A658" s="1130"/>
      <c r="B658" s="789">
        <v>36</v>
      </c>
      <c r="C658" s="789">
        <v>36</v>
      </c>
      <c r="D658" s="790" t="s">
        <v>11</v>
      </c>
    </row>
    <row r="659" spans="1:4" ht="11.25" customHeight="1" x14ac:dyDescent="0.15">
      <c r="A659" s="1129" t="s">
        <v>2646</v>
      </c>
      <c r="B659" s="787">
        <v>200</v>
      </c>
      <c r="C659" s="787">
        <v>200</v>
      </c>
      <c r="D659" s="788" t="s">
        <v>1211</v>
      </c>
    </row>
    <row r="660" spans="1:4" ht="11.25" customHeight="1" x14ac:dyDescent="0.15">
      <c r="A660" s="1130"/>
      <c r="B660" s="789">
        <v>200</v>
      </c>
      <c r="C660" s="789">
        <v>200</v>
      </c>
      <c r="D660" s="790" t="s">
        <v>11</v>
      </c>
    </row>
    <row r="661" spans="1:4" ht="11.25" customHeight="1" x14ac:dyDescent="0.15">
      <c r="A661" s="1129" t="s">
        <v>4399</v>
      </c>
      <c r="B661" s="787">
        <v>95</v>
      </c>
      <c r="C661" s="787">
        <v>95</v>
      </c>
      <c r="D661" s="788" t="s">
        <v>683</v>
      </c>
    </row>
    <row r="662" spans="1:4" ht="11.25" customHeight="1" x14ac:dyDescent="0.15">
      <c r="A662" s="1130"/>
      <c r="B662" s="789">
        <v>95</v>
      </c>
      <c r="C662" s="789">
        <v>95</v>
      </c>
      <c r="D662" s="790" t="s">
        <v>11</v>
      </c>
    </row>
    <row r="663" spans="1:4" ht="21" x14ac:dyDescent="0.15">
      <c r="A663" s="1129" t="s">
        <v>701</v>
      </c>
      <c r="B663" s="787">
        <v>50</v>
      </c>
      <c r="C663" s="787">
        <v>50</v>
      </c>
      <c r="D663" s="788" t="s">
        <v>1210</v>
      </c>
    </row>
    <row r="664" spans="1:4" ht="11.25" customHeight="1" x14ac:dyDescent="0.15">
      <c r="A664" s="1131"/>
      <c r="B664" s="791">
        <v>250</v>
      </c>
      <c r="C664" s="791">
        <v>250</v>
      </c>
      <c r="D664" s="792" t="s">
        <v>683</v>
      </c>
    </row>
    <row r="665" spans="1:4" ht="11.25" customHeight="1" x14ac:dyDescent="0.15">
      <c r="A665" s="1130"/>
      <c r="B665" s="789">
        <v>300</v>
      </c>
      <c r="C665" s="789">
        <v>300</v>
      </c>
      <c r="D665" s="790" t="s">
        <v>11</v>
      </c>
    </row>
    <row r="666" spans="1:4" ht="11.25" customHeight="1" x14ac:dyDescent="0.15">
      <c r="A666" s="1129" t="s">
        <v>4757</v>
      </c>
      <c r="B666" s="787">
        <v>4000</v>
      </c>
      <c r="C666" s="787">
        <v>4000</v>
      </c>
      <c r="D666" s="788" t="s">
        <v>1211</v>
      </c>
    </row>
    <row r="667" spans="1:4" ht="11.25" customHeight="1" x14ac:dyDescent="0.15">
      <c r="A667" s="1131"/>
      <c r="B667" s="791">
        <v>4000</v>
      </c>
      <c r="C667" s="791">
        <v>4000</v>
      </c>
      <c r="D667" s="792" t="s">
        <v>11</v>
      </c>
    </row>
    <row r="668" spans="1:4" ht="21" x14ac:dyDescent="0.15">
      <c r="A668" s="1129" t="s">
        <v>2647</v>
      </c>
      <c r="B668" s="787">
        <v>100</v>
      </c>
      <c r="C668" s="787">
        <v>23.4725</v>
      </c>
      <c r="D668" s="788" t="s">
        <v>1210</v>
      </c>
    </row>
    <row r="669" spans="1:4" ht="11.25" customHeight="1" x14ac:dyDescent="0.15">
      <c r="A669" s="1131"/>
      <c r="B669" s="791">
        <v>195</v>
      </c>
      <c r="C669" s="791">
        <v>195</v>
      </c>
      <c r="D669" s="792" t="s">
        <v>683</v>
      </c>
    </row>
    <row r="670" spans="1:4" ht="11.25" customHeight="1" x14ac:dyDescent="0.15">
      <c r="A670" s="1130"/>
      <c r="B670" s="789">
        <v>295</v>
      </c>
      <c r="C670" s="789">
        <v>218.4725</v>
      </c>
      <c r="D670" s="790" t="s">
        <v>11</v>
      </c>
    </row>
    <row r="671" spans="1:4" ht="11.25" customHeight="1" x14ac:dyDescent="0.15">
      <c r="A671" s="1129" t="s">
        <v>750</v>
      </c>
      <c r="B671" s="787">
        <v>50</v>
      </c>
      <c r="C671" s="787">
        <v>50</v>
      </c>
      <c r="D671" s="788" t="s">
        <v>749</v>
      </c>
    </row>
    <row r="672" spans="1:4" ht="11.25" customHeight="1" x14ac:dyDescent="0.15">
      <c r="A672" s="1130"/>
      <c r="B672" s="789">
        <v>50</v>
      </c>
      <c r="C672" s="789">
        <v>50</v>
      </c>
      <c r="D672" s="790" t="s">
        <v>11</v>
      </c>
    </row>
    <row r="673" spans="1:4" ht="21" x14ac:dyDescent="0.15">
      <c r="A673" s="1129" t="s">
        <v>2648</v>
      </c>
      <c r="B673" s="787">
        <v>270</v>
      </c>
      <c r="C673" s="787">
        <v>270</v>
      </c>
      <c r="D673" s="788" t="s">
        <v>1177</v>
      </c>
    </row>
    <row r="674" spans="1:4" ht="11.25" customHeight="1" x14ac:dyDescent="0.15">
      <c r="A674" s="1131"/>
      <c r="B674" s="791">
        <v>3230</v>
      </c>
      <c r="C674" s="791">
        <v>3230</v>
      </c>
      <c r="D674" s="792" t="s">
        <v>1178</v>
      </c>
    </row>
    <row r="675" spans="1:4" ht="11.25" customHeight="1" x14ac:dyDescent="0.15">
      <c r="A675" s="1131"/>
      <c r="B675" s="791">
        <v>59.4</v>
      </c>
      <c r="C675" s="791">
        <v>59.4</v>
      </c>
      <c r="D675" s="792" t="s">
        <v>1175</v>
      </c>
    </row>
    <row r="676" spans="1:4" ht="11.25" customHeight="1" x14ac:dyDescent="0.15">
      <c r="A676" s="1130"/>
      <c r="B676" s="789">
        <v>3559.4</v>
      </c>
      <c r="C676" s="789">
        <v>3559.4</v>
      </c>
      <c r="D676" s="790" t="s">
        <v>11</v>
      </c>
    </row>
    <row r="677" spans="1:4" ht="11.25" customHeight="1" x14ac:dyDescent="0.15">
      <c r="A677" s="1129" t="s">
        <v>738</v>
      </c>
      <c r="B677" s="787">
        <v>100</v>
      </c>
      <c r="C677" s="787">
        <v>100</v>
      </c>
      <c r="D677" s="788" t="s">
        <v>683</v>
      </c>
    </row>
    <row r="678" spans="1:4" ht="11.25" customHeight="1" x14ac:dyDescent="0.15">
      <c r="A678" s="1130"/>
      <c r="B678" s="789">
        <v>100</v>
      </c>
      <c r="C678" s="789">
        <v>100</v>
      </c>
      <c r="D678" s="790" t="s">
        <v>11</v>
      </c>
    </row>
    <row r="679" spans="1:4" ht="11.25" customHeight="1" x14ac:dyDescent="0.15">
      <c r="A679" s="1129" t="s">
        <v>2649</v>
      </c>
      <c r="B679" s="787">
        <v>278</v>
      </c>
      <c r="C679" s="787">
        <v>278</v>
      </c>
      <c r="D679" s="788" t="s">
        <v>1110</v>
      </c>
    </row>
    <row r="680" spans="1:4" ht="11.25" customHeight="1" x14ac:dyDescent="0.15">
      <c r="A680" s="1130"/>
      <c r="B680" s="789">
        <v>278</v>
      </c>
      <c r="C680" s="789">
        <v>278</v>
      </c>
      <c r="D680" s="790" t="s">
        <v>11</v>
      </c>
    </row>
    <row r="681" spans="1:4" ht="11.25" customHeight="1" x14ac:dyDescent="0.15">
      <c r="A681" s="1131" t="s">
        <v>702</v>
      </c>
      <c r="B681" s="791">
        <v>4000</v>
      </c>
      <c r="C681" s="791">
        <v>4000</v>
      </c>
      <c r="D681" s="792" t="s">
        <v>1211</v>
      </c>
    </row>
    <row r="682" spans="1:4" ht="11.25" customHeight="1" x14ac:dyDescent="0.15">
      <c r="A682" s="1130"/>
      <c r="B682" s="789">
        <v>4000</v>
      </c>
      <c r="C682" s="789">
        <v>4000</v>
      </c>
      <c r="D682" s="790" t="s">
        <v>11</v>
      </c>
    </row>
    <row r="683" spans="1:4" ht="11.25" customHeight="1" x14ac:dyDescent="0.15">
      <c r="A683" s="1129" t="s">
        <v>2650</v>
      </c>
      <c r="B683" s="787">
        <v>308.79999999999995</v>
      </c>
      <c r="C683" s="787">
        <v>308.78649999999999</v>
      </c>
      <c r="D683" s="788" t="s">
        <v>1143</v>
      </c>
    </row>
    <row r="684" spans="1:4" ht="11.25" customHeight="1" x14ac:dyDescent="0.15">
      <c r="A684" s="1130"/>
      <c r="B684" s="789">
        <v>308.79999999999995</v>
      </c>
      <c r="C684" s="789">
        <v>308.78649999999999</v>
      </c>
      <c r="D684" s="790" t="s">
        <v>11</v>
      </c>
    </row>
    <row r="685" spans="1:4" ht="21" x14ac:dyDescent="0.15">
      <c r="A685" s="1129" t="s">
        <v>4758</v>
      </c>
      <c r="B685" s="787">
        <v>40</v>
      </c>
      <c r="C685" s="787">
        <v>40</v>
      </c>
      <c r="D685" s="788" t="s">
        <v>1210</v>
      </c>
    </row>
    <row r="686" spans="1:4" ht="11.25" customHeight="1" x14ac:dyDescent="0.15">
      <c r="A686" s="1130"/>
      <c r="B686" s="789">
        <v>40</v>
      </c>
      <c r="C686" s="789">
        <v>40</v>
      </c>
      <c r="D686" s="790" t="s">
        <v>11</v>
      </c>
    </row>
    <row r="687" spans="1:4" ht="21" x14ac:dyDescent="0.15">
      <c r="A687" s="1129" t="s">
        <v>4759</v>
      </c>
      <c r="B687" s="787">
        <v>50</v>
      </c>
      <c r="C687" s="787">
        <v>0</v>
      </c>
      <c r="D687" s="788" t="s">
        <v>1210</v>
      </c>
    </row>
    <row r="688" spans="1:4" ht="11.25" customHeight="1" x14ac:dyDescent="0.15">
      <c r="A688" s="1130"/>
      <c r="B688" s="789">
        <v>50</v>
      </c>
      <c r="C688" s="789">
        <v>0</v>
      </c>
      <c r="D688" s="790" t="s">
        <v>11</v>
      </c>
    </row>
    <row r="689" spans="1:4" ht="21" x14ac:dyDescent="0.15">
      <c r="A689" s="1129" t="s">
        <v>4760</v>
      </c>
      <c r="B689" s="787">
        <v>50</v>
      </c>
      <c r="C689" s="787">
        <v>0</v>
      </c>
      <c r="D689" s="788" t="s">
        <v>1210</v>
      </c>
    </row>
    <row r="690" spans="1:4" ht="11.25" customHeight="1" x14ac:dyDescent="0.15">
      <c r="A690" s="1130"/>
      <c r="B690" s="789">
        <v>50</v>
      </c>
      <c r="C690" s="789">
        <v>0</v>
      </c>
      <c r="D690" s="790" t="s">
        <v>11</v>
      </c>
    </row>
    <row r="691" spans="1:4" ht="11.25" customHeight="1" x14ac:dyDescent="0.15">
      <c r="A691" s="1131" t="s">
        <v>2651</v>
      </c>
      <c r="B691" s="791">
        <v>732</v>
      </c>
      <c r="C691" s="791">
        <v>732</v>
      </c>
      <c r="D691" s="792" t="s">
        <v>1178</v>
      </c>
    </row>
    <row r="692" spans="1:4" ht="11.25" customHeight="1" x14ac:dyDescent="0.15">
      <c r="A692" s="1131"/>
      <c r="B692" s="791">
        <v>732</v>
      </c>
      <c r="C692" s="791">
        <v>732</v>
      </c>
      <c r="D692" s="792" t="s">
        <v>11</v>
      </c>
    </row>
    <row r="693" spans="1:4" ht="21" x14ac:dyDescent="0.15">
      <c r="A693" s="1129" t="s">
        <v>4400</v>
      </c>
      <c r="B693" s="787">
        <v>100</v>
      </c>
      <c r="C693" s="787">
        <v>0</v>
      </c>
      <c r="D693" s="788" t="s">
        <v>1210</v>
      </c>
    </row>
    <row r="694" spans="1:4" ht="11.25" customHeight="1" x14ac:dyDescent="0.15">
      <c r="A694" s="1131"/>
      <c r="B694" s="791">
        <v>3000</v>
      </c>
      <c r="C694" s="791">
        <v>3000</v>
      </c>
      <c r="D694" s="792" t="s">
        <v>683</v>
      </c>
    </row>
    <row r="695" spans="1:4" ht="11.25" customHeight="1" x14ac:dyDescent="0.15">
      <c r="A695" s="1130"/>
      <c r="B695" s="789">
        <v>3100</v>
      </c>
      <c r="C695" s="789">
        <v>3000</v>
      </c>
      <c r="D695" s="790" t="s">
        <v>11</v>
      </c>
    </row>
    <row r="696" spans="1:4" ht="11.25" customHeight="1" x14ac:dyDescent="0.15">
      <c r="A696" s="1129" t="s">
        <v>457</v>
      </c>
      <c r="B696" s="787">
        <v>1000</v>
      </c>
      <c r="C696" s="787">
        <v>1000</v>
      </c>
      <c r="D696" s="788" t="s">
        <v>4761</v>
      </c>
    </row>
    <row r="697" spans="1:4" ht="11.25" customHeight="1" x14ac:dyDescent="0.15">
      <c r="A697" s="1131"/>
      <c r="B697" s="791">
        <v>300</v>
      </c>
      <c r="C697" s="791">
        <v>300</v>
      </c>
      <c r="D697" s="792" t="s">
        <v>456</v>
      </c>
    </row>
    <row r="698" spans="1:4" ht="11.25" customHeight="1" x14ac:dyDescent="0.15">
      <c r="A698" s="1130"/>
      <c r="B698" s="789">
        <v>1300</v>
      </c>
      <c r="C698" s="789">
        <v>1300</v>
      </c>
      <c r="D698" s="790" t="s">
        <v>11</v>
      </c>
    </row>
    <row r="699" spans="1:4" ht="11.25" customHeight="1" x14ac:dyDescent="0.15">
      <c r="A699" s="1129" t="s">
        <v>626</v>
      </c>
      <c r="B699" s="787">
        <v>250</v>
      </c>
      <c r="C699" s="787">
        <v>250</v>
      </c>
      <c r="D699" s="788" t="s">
        <v>1162</v>
      </c>
    </row>
    <row r="700" spans="1:4" ht="11.25" customHeight="1" x14ac:dyDescent="0.15">
      <c r="A700" s="1130"/>
      <c r="B700" s="789">
        <v>250</v>
      </c>
      <c r="C700" s="789">
        <v>250</v>
      </c>
      <c r="D700" s="790" t="s">
        <v>11</v>
      </c>
    </row>
    <row r="701" spans="1:4" ht="11.25" customHeight="1" x14ac:dyDescent="0.15">
      <c r="A701" s="1129" t="s">
        <v>2652</v>
      </c>
      <c r="B701" s="787">
        <v>23602.92</v>
      </c>
      <c r="C701" s="787">
        <v>23602.919000000002</v>
      </c>
      <c r="D701" s="788" t="s">
        <v>2512</v>
      </c>
    </row>
    <row r="702" spans="1:4" ht="11.25" customHeight="1" x14ac:dyDescent="0.15">
      <c r="A702" s="1130"/>
      <c r="B702" s="789">
        <v>23602.92</v>
      </c>
      <c r="C702" s="789">
        <v>23602.919000000002</v>
      </c>
      <c r="D702" s="790" t="s">
        <v>11</v>
      </c>
    </row>
    <row r="703" spans="1:4" ht="11.25" customHeight="1" x14ac:dyDescent="0.15">
      <c r="A703" s="1129" t="s">
        <v>627</v>
      </c>
      <c r="B703" s="787">
        <v>200</v>
      </c>
      <c r="C703" s="787">
        <v>200</v>
      </c>
      <c r="D703" s="792" t="s">
        <v>4762</v>
      </c>
    </row>
    <row r="704" spans="1:4" ht="11.25" customHeight="1" x14ac:dyDescent="0.15">
      <c r="A704" s="1130"/>
      <c r="B704" s="789">
        <v>200</v>
      </c>
      <c r="C704" s="789">
        <v>200</v>
      </c>
      <c r="D704" s="792" t="s">
        <v>11</v>
      </c>
    </row>
    <row r="705" spans="1:4" ht="11.25" customHeight="1" x14ac:dyDescent="0.15">
      <c r="A705" s="1129" t="s">
        <v>4763</v>
      </c>
      <c r="B705" s="787">
        <v>12.6</v>
      </c>
      <c r="C705" s="787">
        <v>12.6</v>
      </c>
      <c r="D705" s="788" t="s">
        <v>1317</v>
      </c>
    </row>
    <row r="706" spans="1:4" ht="11.25" customHeight="1" x14ac:dyDescent="0.15">
      <c r="A706" s="1130"/>
      <c r="B706" s="789">
        <v>12.6</v>
      </c>
      <c r="C706" s="789">
        <v>12.6</v>
      </c>
      <c r="D706" s="790" t="s">
        <v>11</v>
      </c>
    </row>
    <row r="707" spans="1:4" ht="11.25" customHeight="1" x14ac:dyDescent="0.15">
      <c r="A707" s="1129" t="s">
        <v>446</v>
      </c>
      <c r="B707" s="787">
        <v>575.52</v>
      </c>
      <c r="C707" s="787">
        <v>575.51291000000003</v>
      </c>
      <c r="D707" s="788" t="s">
        <v>4764</v>
      </c>
    </row>
    <row r="708" spans="1:4" ht="11.25" customHeight="1" x14ac:dyDescent="0.15">
      <c r="A708" s="1130"/>
      <c r="B708" s="789">
        <v>575.52</v>
      </c>
      <c r="C708" s="789">
        <v>575.51291000000003</v>
      </c>
      <c r="D708" s="790" t="s">
        <v>11</v>
      </c>
    </row>
    <row r="709" spans="1:4" ht="11.25" customHeight="1" x14ac:dyDescent="0.15">
      <c r="A709" s="1129" t="s">
        <v>4765</v>
      </c>
      <c r="B709" s="787">
        <v>285</v>
      </c>
      <c r="C709" s="787">
        <v>285</v>
      </c>
      <c r="D709" s="788" t="s">
        <v>1111</v>
      </c>
    </row>
    <row r="710" spans="1:4" ht="11.25" customHeight="1" x14ac:dyDescent="0.15">
      <c r="A710" s="1130"/>
      <c r="B710" s="789">
        <v>285</v>
      </c>
      <c r="C710" s="789">
        <v>285</v>
      </c>
      <c r="D710" s="790" t="s">
        <v>11</v>
      </c>
    </row>
    <row r="711" spans="1:4" ht="11.25" customHeight="1" x14ac:dyDescent="0.15">
      <c r="A711" s="1129" t="s">
        <v>2653</v>
      </c>
      <c r="B711" s="787">
        <v>138.55000000000001</v>
      </c>
      <c r="C711" s="787">
        <v>34.457999999999998</v>
      </c>
      <c r="D711" s="788" t="s">
        <v>1145</v>
      </c>
    </row>
    <row r="712" spans="1:4" ht="11.25" customHeight="1" x14ac:dyDescent="0.15">
      <c r="A712" s="1130"/>
      <c r="B712" s="789">
        <v>138.55000000000001</v>
      </c>
      <c r="C712" s="789">
        <v>34.457999999999998</v>
      </c>
      <c r="D712" s="790" t="s">
        <v>11</v>
      </c>
    </row>
    <row r="713" spans="1:4" ht="21" x14ac:dyDescent="0.15">
      <c r="A713" s="1129" t="s">
        <v>2654</v>
      </c>
      <c r="B713" s="787">
        <v>616</v>
      </c>
      <c r="C713" s="787">
        <v>615.86099999999999</v>
      </c>
      <c r="D713" s="788" t="s">
        <v>1177</v>
      </c>
    </row>
    <row r="714" spans="1:4" ht="11.25" customHeight="1" x14ac:dyDescent="0.15">
      <c r="A714" s="1131"/>
      <c r="B714" s="791">
        <v>7261</v>
      </c>
      <c r="C714" s="791">
        <v>7261</v>
      </c>
      <c r="D714" s="792" t="s">
        <v>1178</v>
      </c>
    </row>
    <row r="715" spans="1:4" ht="11.25" customHeight="1" x14ac:dyDescent="0.15">
      <c r="A715" s="1131"/>
      <c r="B715" s="791">
        <v>32.799999999999997</v>
      </c>
      <c r="C715" s="791">
        <v>11.519999999999996</v>
      </c>
      <c r="D715" s="792" t="s">
        <v>1173</v>
      </c>
    </row>
    <row r="716" spans="1:4" ht="11.25" customHeight="1" x14ac:dyDescent="0.15">
      <c r="A716" s="1131"/>
      <c r="B716" s="791">
        <v>111</v>
      </c>
      <c r="C716" s="791">
        <v>111</v>
      </c>
      <c r="D716" s="792" t="s">
        <v>1175</v>
      </c>
    </row>
    <row r="717" spans="1:4" ht="11.25" customHeight="1" x14ac:dyDescent="0.15">
      <c r="A717" s="1131"/>
      <c r="B717" s="791">
        <v>8020.8</v>
      </c>
      <c r="C717" s="791">
        <v>7999.3810000000003</v>
      </c>
      <c r="D717" s="792" t="s">
        <v>11</v>
      </c>
    </row>
    <row r="718" spans="1:4" ht="11.25" customHeight="1" x14ac:dyDescent="0.15">
      <c r="A718" s="1129" t="s">
        <v>2655</v>
      </c>
      <c r="B718" s="787">
        <v>65.599999999999994</v>
      </c>
      <c r="C718" s="787">
        <v>65.599999999999994</v>
      </c>
      <c r="D718" s="788" t="s">
        <v>1275</v>
      </c>
    </row>
    <row r="719" spans="1:4" ht="21" x14ac:dyDescent="0.15">
      <c r="A719" s="1131"/>
      <c r="B719" s="791">
        <v>3064</v>
      </c>
      <c r="C719" s="791">
        <v>3064</v>
      </c>
      <c r="D719" s="792" t="s">
        <v>1177</v>
      </c>
    </row>
    <row r="720" spans="1:4" ht="11.25" customHeight="1" x14ac:dyDescent="0.15">
      <c r="A720" s="1131"/>
      <c r="B720" s="791">
        <v>22664</v>
      </c>
      <c r="C720" s="791">
        <v>22664</v>
      </c>
      <c r="D720" s="792" t="s">
        <v>1178</v>
      </c>
    </row>
    <row r="721" spans="1:4" ht="11.25" customHeight="1" x14ac:dyDescent="0.15">
      <c r="A721" s="1131"/>
      <c r="B721" s="791">
        <v>99.7</v>
      </c>
      <c r="C721" s="791">
        <v>96.100000000000009</v>
      </c>
      <c r="D721" s="792" t="s">
        <v>1173</v>
      </c>
    </row>
    <row r="722" spans="1:4" ht="11.25" customHeight="1" x14ac:dyDescent="0.15">
      <c r="A722" s="1131"/>
      <c r="B722" s="791">
        <v>1382</v>
      </c>
      <c r="C722" s="791">
        <v>1382</v>
      </c>
      <c r="D722" s="792" t="s">
        <v>1175</v>
      </c>
    </row>
    <row r="723" spans="1:4" ht="21" x14ac:dyDescent="0.15">
      <c r="A723" s="1131"/>
      <c r="B723" s="791">
        <v>22</v>
      </c>
      <c r="C723" s="791">
        <v>22</v>
      </c>
      <c r="D723" s="792" t="s">
        <v>1176</v>
      </c>
    </row>
    <row r="724" spans="1:4" ht="21" x14ac:dyDescent="0.15">
      <c r="A724" s="1131"/>
      <c r="B724" s="791">
        <v>200</v>
      </c>
      <c r="C724" s="791">
        <v>152.12700000000001</v>
      </c>
      <c r="D724" s="792" t="s">
        <v>1174</v>
      </c>
    </row>
    <row r="725" spans="1:4" ht="11.25" customHeight="1" x14ac:dyDescent="0.15">
      <c r="A725" s="1131"/>
      <c r="B725" s="791">
        <v>5898.0199999999995</v>
      </c>
      <c r="C725" s="791">
        <v>5897.9999999999991</v>
      </c>
      <c r="D725" s="792" t="s">
        <v>1203</v>
      </c>
    </row>
    <row r="726" spans="1:4" ht="11.25" customHeight="1" x14ac:dyDescent="0.15">
      <c r="A726" s="1130"/>
      <c r="B726" s="789">
        <v>33395.32</v>
      </c>
      <c r="C726" s="789">
        <v>33343.826999999997</v>
      </c>
      <c r="D726" s="790" t="s">
        <v>11</v>
      </c>
    </row>
    <row r="727" spans="1:4" ht="21" x14ac:dyDescent="0.15">
      <c r="A727" s="1129" t="s">
        <v>2656</v>
      </c>
      <c r="B727" s="787">
        <v>308</v>
      </c>
      <c r="C727" s="787">
        <v>308</v>
      </c>
      <c r="D727" s="788" t="s">
        <v>1177</v>
      </c>
    </row>
    <row r="728" spans="1:4" ht="11.25" customHeight="1" x14ac:dyDescent="0.15">
      <c r="A728" s="1131"/>
      <c r="B728" s="791">
        <v>4026</v>
      </c>
      <c r="C728" s="791">
        <v>4026</v>
      </c>
      <c r="D728" s="792" t="s">
        <v>1178</v>
      </c>
    </row>
    <row r="729" spans="1:4" ht="21" x14ac:dyDescent="0.15">
      <c r="A729" s="1131"/>
      <c r="B729" s="791">
        <v>100</v>
      </c>
      <c r="C729" s="791">
        <v>64.566000000000003</v>
      </c>
      <c r="D729" s="792" t="s">
        <v>1174</v>
      </c>
    </row>
    <row r="730" spans="1:4" ht="11.25" customHeight="1" x14ac:dyDescent="0.15">
      <c r="A730" s="1130"/>
      <c r="B730" s="789">
        <v>4434</v>
      </c>
      <c r="C730" s="789">
        <v>4398.5659999999998</v>
      </c>
      <c r="D730" s="790" t="s">
        <v>11</v>
      </c>
    </row>
    <row r="731" spans="1:4" ht="11.25" customHeight="1" x14ac:dyDescent="0.15">
      <c r="A731" s="1129" t="s">
        <v>658</v>
      </c>
      <c r="B731" s="787">
        <v>133</v>
      </c>
      <c r="C731" s="787">
        <v>133</v>
      </c>
      <c r="D731" s="788" t="s">
        <v>1275</v>
      </c>
    </row>
    <row r="732" spans="1:4" ht="21" x14ac:dyDescent="0.15">
      <c r="A732" s="1131"/>
      <c r="B732" s="791">
        <v>4047</v>
      </c>
      <c r="C732" s="791">
        <v>4047</v>
      </c>
      <c r="D732" s="792" t="s">
        <v>1177</v>
      </c>
    </row>
    <row r="733" spans="1:4" ht="21" x14ac:dyDescent="0.15">
      <c r="A733" s="1131"/>
      <c r="B733" s="791">
        <v>19.8</v>
      </c>
      <c r="C733" s="791">
        <v>15.986000000000001</v>
      </c>
      <c r="D733" s="792" t="s">
        <v>3900</v>
      </c>
    </row>
    <row r="734" spans="1:4" ht="11.25" customHeight="1" x14ac:dyDescent="0.15">
      <c r="A734" s="1131"/>
      <c r="B734" s="791">
        <v>42587</v>
      </c>
      <c r="C734" s="791">
        <v>42587</v>
      </c>
      <c r="D734" s="792" t="s">
        <v>1178</v>
      </c>
    </row>
    <row r="735" spans="1:4" ht="11.25" customHeight="1" x14ac:dyDescent="0.15">
      <c r="A735" s="1131"/>
      <c r="B735" s="791">
        <v>80</v>
      </c>
      <c r="C735" s="791">
        <v>75.212999999999994</v>
      </c>
      <c r="D735" s="792" t="s">
        <v>4686</v>
      </c>
    </row>
    <row r="736" spans="1:4" ht="11.25" customHeight="1" x14ac:dyDescent="0.15">
      <c r="A736" s="1131"/>
      <c r="B736" s="791">
        <v>99</v>
      </c>
      <c r="C736" s="791">
        <v>33.885000000000005</v>
      </c>
      <c r="D736" s="792" t="s">
        <v>1173</v>
      </c>
    </row>
    <row r="737" spans="1:4" ht="11.25" customHeight="1" x14ac:dyDescent="0.15">
      <c r="A737" s="1131"/>
      <c r="B737" s="791">
        <v>1544.5</v>
      </c>
      <c r="C737" s="791">
        <v>1544.5</v>
      </c>
      <c r="D737" s="792" t="s">
        <v>1175</v>
      </c>
    </row>
    <row r="738" spans="1:4" ht="21" x14ac:dyDescent="0.15">
      <c r="A738" s="1131"/>
      <c r="B738" s="791">
        <v>122.5</v>
      </c>
      <c r="C738" s="791">
        <v>74.24199999999999</v>
      </c>
      <c r="D738" s="792" t="s">
        <v>1176</v>
      </c>
    </row>
    <row r="739" spans="1:4" ht="21" x14ac:dyDescent="0.15">
      <c r="A739" s="1131"/>
      <c r="B739" s="791">
        <v>8.58</v>
      </c>
      <c r="C739" s="791">
        <v>8.58</v>
      </c>
      <c r="D739" s="792" t="s">
        <v>3902</v>
      </c>
    </row>
    <row r="740" spans="1:4" ht="11.25" customHeight="1" x14ac:dyDescent="0.15">
      <c r="A740" s="1131"/>
      <c r="B740" s="791">
        <v>120</v>
      </c>
      <c r="C740" s="791">
        <v>61.546999999999997</v>
      </c>
      <c r="D740" s="792" t="s">
        <v>657</v>
      </c>
    </row>
    <row r="741" spans="1:4" ht="11.25" customHeight="1" x14ac:dyDescent="0.15">
      <c r="A741" s="1131"/>
      <c r="B741" s="791">
        <v>48761.380000000005</v>
      </c>
      <c r="C741" s="791">
        <v>48580.953000000001</v>
      </c>
      <c r="D741" s="792" t="s">
        <v>11</v>
      </c>
    </row>
    <row r="742" spans="1:4" ht="21" x14ac:dyDescent="0.15">
      <c r="A742" s="1129" t="s">
        <v>2657</v>
      </c>
      <c r="B742" s="787">
        <v>1085</v>
      </c>
      <c r="C742" s="787">
        <v>1085</v>
      </c>
      <c r="D742" s="788" t="s">
        <v>1177</v>
      </c>
    </row>
    <row r="743" spans="1:4" ht="11.25" customHeight="1" x14ac:dyDescent="0.15">
      <c r="A743" s="1131"/>
      <c r="B743" s="791">
        <v>10752</v>
      </c>
      <c r="C743" s="791">
        <v>10752</v>
      </c>
      <c r="D743" s="792" t="s">
        <v>1178</v>
      </c>
    </row>
    <row r="744" spans="1:4" ht="11.25" customHeight="1" x14ac:dyDescent="0.15">
      <c r="A744" s="1131"/>
      <c r="B744" s="791">
        <v>735.7</v>
      </c>
      <c r="C744" s="791">
        <v>735.7</v>
      </c>
      <c r="D744" s="792" t="s">
        <v>1175</v>
      </c>
    </row>
    <row r="745" spans="1:4" ht="11.25" customHeight="1" x14ac:dyDescent="0.15">
      <c r="A745" s="1130"/>
      <c r="B745" s="789">
        <v>12572.7</v>
      </c>
      <c r="C745" s="789">
        <v>12572.7</v>
      </c>
      <c r="D745" s="790" t="s">
        <v>11</v>
      </c>
    </row>
    <row r="746" spans="1:4" ht="21" x14ac:dyDescent="0.15">
      <c r="A746" s="1129" t="s">
        <v>2658</v>
      </c>
      <c r="B746" s="787">
        <v>308</v>
      </c>
      <c r="C746" s="787">
        <v>308</v>
      </c>
      <c r="D746" s="788" t="s">
        <v>1177</v>
      </c>
    </row>
    <row r="747" spans="1:4" ht="11.25" customHeight="1" x14ac:dyDescent="0.15">
      <c r="A747" s="1131"/>
      <c r="B747" s="791">
        <v>4026</v>
      </c>
      <c r="C747" s="791">
        <v>4026</v>
      </c>
      <c r="D747" s="792" t="s">
        <v>1178</v>
      </c>
    </row>
    <row r="748" spans="1:4" ht="11.25" customHeight="1" x14ac:dyDescent="0.15">
      <c r="A748" s="1131"/>
      <c r="B748" s="791">
        <v>254.20000000000002</v>
      </c>
      <c r="C748" s="791">
        <v>241.50700000000001</v>
      </c>
      <c r="D748" s="792" t="s">
        <v>1175</v>
      </c>
    </row>
    <row r="749" spans="1:4" ht="11.25" customHeight="1" x14ac:dyDescent="0.15">
      <c r="A749" s="1130"/>
      <c r="B749" s="789">
        <v>4588.2</v>
      </c>
      <c r="C749" s="789">
        <v>4575.5069999999996</v>
      </c>
      <c r="D749" s="790" t="s">
        <v>11</v>
      </c>
    </row>
    <row r="750" spans="1:4" ht="11.25" customHeight="1" x14ac:dyDescent="0.15">
      <c r="A750" s="1129" t="s">
        <v>667</v>
      </c>
      <c r="B750" s="787">
        <v>200</v>
      </c>
      <c r="C750" s="787">
        <v>200</v>
      </c>
      <c r="D750" s="788" t="s">
        <v>666</v>
      </c>
    </row>
    <row r="751" spans="1:4" ht="11.25" customHeight="1" x14ac:dyDescent="0.15">
      <c r="A751" s="1130"/>
      <c r="B751" s="789">
        <v>200</v>
      </c>
      <c r="C751" s="789">
        <v>200</v>
      </c>
      <c r="D751" s="790" t="s">
        <v>11</v>
      </c>
    </row>
    <row r="752" spans="1:4" ht="11.25" customHeight="1" x14ac:dyDescent="0.15">
      <c r="A752" s="1131" t="s">
        <v>2659</v>
      </c>
      <c r="B752" s="791">
        <v>500</v>
      </c>
      <c r="C752" s="791">
        <v>500</v>
      </c>
      <c r="D752" s="792" t="s">
        <v>1178</v>
      </c>
    </row>
    <row r="753" spans="1:4" ht="11.25" customHeight="1" x14ac:dyDescent="0.15">
      <c r="A753" s="1130"/>
      <c r="B753" s="789">
        <v>500</v>
      </c>
      <c r="C753" s="789">
        <v>500</v>
      </c>
      <c r="D753" s="790" t="s">
        <v>11</v>
      </c>
    </row>
    <row r="754" spans="1:4" ht="21" x14ac:dyDescent="0.15">
      <c r="A754" s="1129" t="s">
        <v>2660</v>
      </c>
      <c r="B754" s="787">
        <v>896</v>
      </c>
      <c r="C754" s="787">
        <v>896</v>
      </c>
      <c r="D754" s="788" t="s">
        <v>1177</v>
      </c>
    </row>
    <row r="755" spans="1:4" ht="11.25" customHeight="1" x14ac:dyDescent="0.15">
      <c r="A755" s="1131"/>
      <c r="B755" s="791">
        <v>6354</v>
      </c>
      <c r="C755" s="791">
        <v>6354</v>
      </c>
      <c r="D755" s="792" t="s">
        <v>1178</v>
      </c>
    </row>
    <row r="756" spans="1:4" ht="11.25" customHeight="1" x14ac:dyDescent="0.15">
      <c r="A756" s="1131"/>
      <c r="B756" s="791">
        <v>210</v>
      </c>
      <c r="C756" s="791">
        <v>210</v>
      </c>
      <c r="D756" s="792" t="s">
        <v>1175</v>
      </c>
    </row>
    <row r="757" spans="1:4" ht="11.25" customHeight="1" x14ac:dyDescent="0.15">
      <c r="A757" s="1130"/>
      <c r="B757" s="789">
        <v>7460</v>
      </c>
      <c r="C757" s="789">
        <v>7460</v>
      </c>
      <c r="D757" s="790" t="s">
        <v>11</v>
      </c>
    </row>
    <row r="758" spans="1:4" ht="21" x14ac:dyDescent="0.15">
      <c r="A758" s="1129" t="s">
        <v>2661</v>
      </c>
      <c r="B758" s="787">
        <v>1372</v>
      </c>
      <c r="C758" s="787">
        <v>1372</v>
      </c>
      <c r="D758" s="788" t="s">
        <v>1177</v>
      </c>
    </row>
    <row r="759" spans="1:4" ht="11.25" customHeight="1" x14ac:dyDescent="0.15">
      <c r="A759" s="1131"/>
      <c r="B759" s="791">
        <v>3736</v>
      </c>
      <c r="C759" s="791">
        <v>3736</v>
      </c>
      <c r="D759" s="792" t="s">
        <v>1178</v>
      </c>
    </row>
    <row r="760" spans="1:4" ht="21" x14ac:dyDescent="0.15">
      <c r="A760" s="1131"/>
      <c r="B760" s="791">
        <v>25.75</v>
      </c>
      <c r="C760" s="791">
        <v>25.748999999999999</v>
      </c>
      <c r="D760" s="792" t="s">
        <v>3902</v>
      </c>
    </row>
    <row r="761" spans="1:4" ht="11.25" customHeight="1" x14ac:dyDescent="0.15">
      <c r="A761" s="1131"/>
      <c r="B761" s="791">
        <v>7363</v>
      </c>
      <c r="C761" s="791">
        <v>7363</v>
      </c>
      <c r="D761" s="792" t="s">
        <v>1203</v>
      </c>
    </row>
    <row r="762" spans="1:4" ht="11.25" customHeight="1" x14ac:dyDescent="0.15">
      <c r="A762" s="1130"/>
      <c r="B762" s="789">
        <v>12496.75</v>
      </c>
      <c r="C762" s="789">
        <v>12496.749</v>
      </c>
      <c r="D762" s="790" t="s">
        <v>11</v>
      </c>
    </row>
    <row r="763" spans="1:4" ht="21" x14ac:dyDescent="0.15">
      <c r="A763" s="1129" t="s">
        <v>2662</v>
      </c>
      <c r="B763" s="787">
        <v>749</v>
      </c>
      <c r="C763" s="787">
        <v>749</v>
      </c>
      <c r="D763" s="788" t="s">
        <v>1177</v>
      </c>
    </row>
    <row r="764" spans="1:4" ht="11.25" customHeight="1" x14ac:dyDescent="0.15">
      <c r="A764" s="1131"/>
      <c r="B764" s="791">
        <v>72.599999999999994</v>
      </c>
      <c r="C764" s="791">
        <v>60.430999999999997</v>
      </c>
      <c r="D764" s="792" t="s">
        <v>3898</v>
      </c>
    </row>
    <row r="765" spans="1:4" ht="11.25" customHeight="1" x14ac:dyDescent="0.15">
      <c r="A765" s="1131"/>
      <c r="B765" s="791">
        <v>7420</v>
      </c>
      <c r="C765" s="791">
        <v>7420</v>
      </c>
      <c r="D765" s="792" t="s">
        <v>1178</v>
      </c>
    </row>
    <row r="766" spans="1:4" ht="11.25" customHeight="1" x14ac:dyDescent="0.15">
      <c r="A766" s="1130"/>
      <c r="B766" s="789">
        <v>8241.6</v>
      </c>
      <c r="C766" s="789">
        <v>8229.4310000000005</v>
      </c>
      <c r="D766" s="790" t="s">
        <v>11</v>
      </c>
    </row>
    <row r="767" spans="1:4" ht="11.25" customHeight="1" x14ac:dyDescent="0.15">
      <c r="A767" s="1129" t="s">
        <v>651</v>
      </c>
      <c r="B767" s="787">
        <v>300</v>
      </c>
      <c r="C767" s="787">
        <v>300</v>
      </c>
      <c r="D767" s="788" t="s">
        <v>1275</v>
      </c>
    </row>
    <row r="768" spans="1:4" ht="11.25" customHeight="1" x14ac:dyDescent="0.15">
      <c r="A768" s="1131"/>
      <c r="B768" s="791">
        <v>274</v>
      </c>
      <c r="C768" s="791">
        <v>274</v>
      </c>
      <c r="D768" s="792" t="s">
        <v>3901</v>
      </c>
    </row>
    <row r="769" spans="1:4" ht="21" x14ac:dyDescent="0.15">
      <c r="A769" s="1131"/>
      <c r="B769" s="791">
        <v>2258</v>
      </c>
      <c r="C769" s="791">
        <v>2258</v>
      </c>
      <c r="D769" s="792" t="s">
        <v>1177</v>
      </c>
    </row>
    <row r="770" spans="1:4" ht="11.25" customHeight="1" x14ac:dyDescent="0.15">
      <c r="A770" s="1131"/>
      <c r="B770" s="791">
        <v>19737</v>
      </c>
      <c r="C770" s="791">
        <v>19737</v>
      </c>
      <c r="D770" s="792" t="s">
        <v>1178</v>
      </c>
    </row>
    <row r="771" spans="1:4" ht="11.25" customHeight="1" x14ac:dyDescent="0.15">
      <c r="A771" s="1131"/>
      <c r="B771" s="791">
        <v>80</v>
      </c>
      <c r="C771" s="791">
        <v>80</v>
      </c>
      <c r="D771" s="792" t="s">
        <v>4686</v>
      </c>
    </row>
    <row r="772" spans="1:4" ht="11.25" customHeight="1" x14ac:dyDescent="0.15">
      <c r="A772" s="1131"/>
      <c r="B772" s="791">
        <v>399.7</v>
      </c>
      <c r="C772" s="791">
        <v>399.7</v>
      </c>
      <c r="D772" s="792" t="s">
        <v>1175</v>
      </c>
    </row>
    <row r="773" spans="1:4" ht="21" x14ac:dyDescent="0.15">
      <c r="A773" s="1131"/>
      <c r="B773" s="791">
        <v>25.82</v>
      </c>
      <c r="C773" s="791">
        <v>25.82</v>
      </c>
      <c r="D773" s="792" t="s">
        <v>3902</v>
      </c>
    </row>
    <row r="774" spans="1:4" ht="11.25" customHeight="1" x14ac:dyDescent="0.15">
      <c r="A774" s="1131"/>
      <c r="B774" s="791">
        <v>750</v>
      </c>
      <c r="C774" s="791">
        <v>750</v>
      </c>
      <c r="D774" s="792" t="s">
        <v>2663</v>
      </c>
    </row>
    <row r="775" spans="1:4" ht="11.25" customHeight="1" x14ac:dyDescent="0.15">
      <c r="A775" s="1131"/>
      <c r="B775" s="791">
        <v>7491.0000000000009</v>
      </c>
      <c r="C775" s="791">
        <v>7491.0000000000009</v>
      </c>
      <c r="D775" s="792" t="s">
        <v>1203</v>
      </c>
    </row>
    <row r="776" spans="1:4" ht="11.25" customHeight="1" x14ac:dyDescent="0.15">
      <c r="A776" s="1131"/>
      <c r="B776" s="791">
        <v>31315.52</v>
      </c>
      <c r="C776" s="791">
        <v>31315.52</v>
      </c>
      <c r="D776" s="792" t="s">
        <v>11</v>
      </c>
    </row>
    <row r="777" spans="1:4" ht="11.25" customHeight="1" x14ac:dyDescent="0.15">
      <c r="A777" s="1129" t="s">
        <v>668</v>
      </c>
      <c r="B777" s="787">
        <v>600</v>
      </c>
      <c r="C777" s="787">
        <v>600</v>
      </c>
      <c r="D777" s="788" t="s">
        <v>1275</v>
      </c>
    </row>
    <row r="778" spans="1:4" ht="21" x14ac:dyDescent="0.15">
      <c r="A778" s="1131"/>
      <c r="B778" s="791">
        <v>6095</v>
      </c>
      <c r="C778" s="791">
        <v>6095</v>
      </c>
      <c r="D778" s="792" t="s">
        <v>1177</v>
      </c>
    </row>
    <row r="779" spans="1:4" ht="11.25" customHeight="1" x14ac:dyDescent="0.15">
      <c r="A779" s="1131"/>
      <c r="B779" s="791">
        <v>70</v>
      </c>
      <c r="C779" s="791">
        <v>70</v>
      </c>
      <c r="D779" s="792" t="s">
        <v>3898</v>
      </c>
    </row>
    <row r="780" spans="1:4" ht="11.25" customHeight="1" x14ac:dyDescent="0.15">
      <c r="A780" s="1131"/>
      <c r="B780" s="791">
        <v>45845</v>
      </c>
      <c r="C780" s="791">
        <v>45787</v>
      </c>
      <c r="D780" s="792" t="s">
        <v>1178</v>
      </c>
    </row>
    <row r="781" spans="1:4" ht="11.25" customHeight="1" x14ac:dyDescent="0.15">
      <c r="A781" s="1131"/>
      <c r="B781" s="791">
        <v>1226.3999999999999</v>
      </c>
      <c r="C781" s="791">
        <v>1001.2069999999999</v>
      </c>
      <c r="D781" s="792" t="s">
        <v>1175</v>
      </c>
    </row>
    <row r="782" spans="1:4" ht="21" x14ac:dyDescent="0.15">
      <c r="A782" s="1131"/>
      <c r="B782" s="791">
        <v>88</v>
      </c>
      <c r="C782" s="791">
        <v>88</v>
      </c>
      <c r="D782" s="792" t="s">
        <v>3902</v>
      </c>
    </row>
    <row r="783" spans="1:4" ht="11.25" customHeight="1" x14ac:dyDescent="0.15">
      <c r="A783" s="1131"/>
      <c r="B783" s="791">
        <v>2914</v>
      </c>
      <c r="C783" s="791">
        <v>2914</v>
      </c>
      <c r="D783" s="792" t="s">
        <v>1203</v>
      </c>
    </row>
    <row r="784" spans="1:4" ht="11.25" customHeight="1" x14ac:dyDescent="0.15">
      <c r="A784" s="1131"/>
      <c r="B784" s="791">
        <v>8021.0000000000009</v>
      </c>
      <c r="C784" s="791">
        <v>7958.7145400000009</v>
      </c>
      <c r="D784" s="792" t="s">
        <v>940</v>
      </c>
    </row>
    <row r="785" spans="1:4" ht="11.25" customHeight="1" x14ac:dyDescent="0.15">
      <c r="A785" s="1130"/>
      <c r="B785" s="789">
        <v>64859.4</v>
      </c>
      <c r="C785" s="789">
        <v>64513.921540000003</v>
      </c>
      <c r="D785" s="790" t="s">
        <v>11</v>
      </c>
    </row>
    <row r="786" spans="1:4" ht="21" x14ac:dyDescent="0.15">
      <c r="A786" s="1129" t="s">
        <v>2664</v>
      </c>
      <c r="B786" s="787">
        <v>647</v>
      </c>
      <c r="C786" s="787">
        <v>647</v>
      </c>
      <c r="D786" s="788" t="s">
        <v>1177</v>
      </c>
    </row>
    <row r="787" spans="1:4" ht="11.25" customHeight="1" x14ac:dyDescent="0.15">
      <c r="A787" s="1131"/>
      <c r="B787" s="791">
        <v>6916</v>
      </c>
      <c r="C787" s="791">
        <v>6916</v>
      </c>
      <c r="D787" s="792" t="s">
        <v>1178</v>
      </c>
    </row>
    <row r="788" spans="1:4" ht="11.25" customHeight="1" x14ac:dyDescent="0.15">
      <c r="A788" s="1131"/>
      <c r="B788" s="791">
        <v>1000</v>
      </c>
      <c r="C788" s="791">
        <v>1000</v>
      </c>
      <c r="D788" s="792" t="s">
        <v>1175</v>
      </c>
    </row>
    <row r="789" spans="1:4" ht="21" x14ac:dyDescent="0.15">
      <c r="A789" s="1131"/>
      <c r="B789" s="791">
        <v>8.4</v>
      </c>
      <c r="C789" s="791">
        <v>8.3970000000000002</v>
      </c>
      <c r="D789" s="792" t="s">
        <v>3902</v>
      </c>
    </row>
    <row r="790" spans="1:4" ht="11.25" customHeight="1" x14ac:dyDescent="0.15">
      <c r="A790" s="1131"/>
      <c r="B790" s="791">
        <v>505.51</v>
      </c>
      <c r="C790" s="791">
        <v>505.5</v>
      </c>
      <c r="D790" s="792" t="s">
        <v>1203</v>
      </c>
    </row>
    <row r="791" spans="1:4" ht="11.25" customHeight="1" x14ac:dyDescent="0.15">
      <c r="A791" s="1130"/>
      <c r="B791" s="789">
        <v>9076.91</v>
      </c>
      <c r="C791" s="789">
        <v>9076.8970000000008</v>
      </c>
      <c r="D791" s="790" t="s">
        <v>11</v>
      </c>
    </row>
    <row r="792" spans="1:4" ht="11.25" customHeight="1" x14ac:dyDescent="0.15">
      <c r="A792" s="1129" t="s">
        <v>2665</v>
      </c>
      <c r="B792" s="787">
        <v>2969</v>
      </c>
      <c r="C792" s="787">
        <v>2969</v>
      </c>
      <c r="D792" s="788" t="s">
        <v>1178</v>
      </c>
    </row>
    <row r="793" spans="1:4" ht="21" x14ac:dyDescent="0.15">
      <c r="A793" s="1131"/>
      <c r="B793" s="791">
        <v>2.4</v>
      </c>
      <c r="C793" s="791">
        <v>2.3969999999999998</v>
      </c>
      <c r="D793" s="792" t="s">
        <v>3902</v>
      </c>
    </row>
    <row r="794" spans="1:4" ht="21" x14ac:dyDescent="0.15">
      <c r="A794" s="1131"/>
      <c r="B794" s="791">
        <v>500</v>
      </c>
      <c r="C794" s="791">
        <v>500</v>
      </c>
      <c r="D794" s="792" t="s">
        <v>1174</v>
      </c>
    </row>
    <row r="795" spans="1:4" ht="11.25" customHeight="1" x14ac:dyDescent="0.15">
      <c r="A795" s="1130"/>
      <c r="B795" s="789">
        <v>3471.4</v>
      </c>
      <c r="C795" s="789">
        <v>3471.3969999999999</v>
      </c>
      <c r="D795" s="790" t="s">
        <v>11</v>
      </c>
    </row>
    <row r="796" spans="1:4" ht="21" x14ac:dyDescent="0.15">
      <c r="A796" s="1129" t="s">
        <v>2666</v>
      </c>
      <c r="B796" s="787">
        <v>87</v>
      </c>
      <c r="C796" s="787">
        <v>87</v>
      </c>
      <c r="D796" s="788" t="s">
        <v>1177</v>
      </c>
    </row>
    <row r="797" spans="1:4" ht="11.25" customHeight="1" x14ac:dyDescent="0.15">
      <c r="A797" s="1131"/>
      <c r="B797" s="791">
        <v>1097</v>
      </c>
      <c r="C797" s="791">
        <v>1097</v>
      </c>
      <c r="D797" s="792" t="s">
        <v>1178</v>
      </c>
    </row>
    <row r="798" spans="1:4" ht="11.25" customHeight="1" x14ac:dyDescent="0.15">
      <c r="A798" s="1130"/>
      <c r="B798" s="789">
        <v>1184</v>
      </c>
      <c r="C798" s="789">
        <v>1184</v>
      </c>
      <c r="D798" s="790" t="s">
        <v>11</v>
      </c>
    </row>
    <row r="799" spans="1:4" ht="21" x14ac:dyDescent="0.15">
      <c r="A799" s="1129" t="s">
        <v>2667</v>
      </c>
      <c r="B799" s="787">
        <v>663</v>
      </c>
      <c r="C799" s="787">
        <v>663</v>
      </c>
      <c r="D799" s="788" t="s">
        <v>1177</v>
      </c>
    </row>
    <row r="800" spans="1:4" ht="11.25" customHeight="1" x14ac:dyDescent="0.15">
      <c r="A800" s="1131"/>
      <c r="B800" s="791">
        <v>4036</v>
      </c>
      <c r="C800" s="791">
        <v>4036</v>
      </c>
      <c r="D800" s="792" t="s">
        <v>1178</v>
      </c>
    </row>
    <row r="801" spans="1:4" ht="11.25" customHeight="1" x14ac:dyDescent="0.15">
      <c r="A801" s="1131"/>
      <c r="B801" s="791">
        <v>152</v>
      </c>
      <c r="C801" s="791">
        <v>123.24</v>
      </c>
      <c r="D801" s="792" t="s">
        <v>1173</v>
      </c>
    </row>
    <row r="802" spans="1:4" ht="11.25" customHeight="1" x14ac:dyDescent="0.15">
      <c r="A802" s="1131"/>
      <c r="B802" s="791">
        <v>256</v>
      </c>
      <c r="C802" s="791">
        <v>256</v>
      </c>
      <c r="D802" s="792" t="s">
        <v>1175</v>
      </c>
    </row>
    <row r="803" spans="1:4" ht="11.25" customHeight="1" x14ac:dyDescent="0.15">
      <c r="A803" s="1130"/>
      <c r="B803" s="789">
        <v>5107</v>
      </c>
      <c r="C803" s="789">
        <v>5078.24</v>
      </c>
      <c r="D803" s="790" t="s">
        <v>11</v>
      </c>
    </row>
    <row r="804" spans="1:4" ht="11.25" customHeight="1" x14ac:dyDescent="0.15">
      <c r="A804" s="1129" t="s">
        <v>569</v>
      </c>
      <c r="B804" s="787">
        <v>50</v>
      </c>
      <c r="C804" s="787">
        <v>50</v>
      </c>
      <c r="D804" s="788" t="s">
        <v>565</v>
      </c>
    </row>
    <row r="805" spans="1:4" ht="11.25" customHeight="1" x14ac:dyDescent="0.15">
      <c r="A805" s="1130"/>
      <c r="B805" s="789">
        <v>50</v>
      </c>
      <c r="C805" s="789">
        <v>50</v>
      </c>
      <c r="D805" s="790" t="s">
        <v>11</v>
      </c>
    </row>
    <row r="806" spans="1:4" ht="11.25" customHeight="1" x14ac:dyDescent="0.15">
      <c r="A806" s="1129" t="s">
        <v>4766</v>
      </c>
      <c r="B806" s="787">
        <v>89</v>
      </c>
      <c r="C806" s="787">
        <v>78.281000000000006</v>
      </c>
      <c r="D806" s="788" t="s">
        <v>3901</v>
      </c>
    </row>
    <row r="807" spans="1:4" ht="11.25" customHeight="1" x14ac:dyDescent="0.15">
      <c r="A807" s="1130"/>
      <c r="B807" s="789">
        <v>89</v>
      </c>
      <c r="C807" s="789">
        <v>78.281000000000006</v>
      </c>
      <c r="D807" s="790" t="s">
        <v>11</v>
      </c>
    </row>
    <row r="808" spans="1:4" ht="21" x14ac:dyDescent="0.15">
      <c r="A808" s="1129" t="s">
        <v>4767</v>
      </c>
      <c r="B808" s="787">
        <v>50</v>
      </c>
      <c r="C808" s="787">
        <v>50</v>
      </c>
      <c r="D808" s="788" t="s">
        <v>1210</v>
      </c>
    </row>
    <row r="809" spans="1:4" ht="11.25" customHeight="1" x14ac:dyDescent="0.15">
      <c r="A809" s="1130"/>
      <c r="B809" s="789">
        <v>50</v>
      </c>
      <c r="C809" s="789">
        <v>50</v>
      </c>
      <c r="D809" s="790" t="s">
        <v>11</v>
      </c>
    </row>
    <row r="810" spans="1:4" ht="11.25" customHeight="1" x14ac:dyDescent="0.15">
      <c r="A810" s="1129" t="s">
        <v>2668</v>
      </c>
      <c r="B810" s="787">
        <v>113.3</v>
      </c>
      <c r="C810" s="787">
        <v>113.3</v>
      </c>
      <c r="D810" s="788" t="s">
        <v>1161</v>
      </c>
    </row>
    <row r="811" spans="1:4" ht="11.25" customHeight="1" x14ac:dyDescent="0.15">
      <c r="A811" s="1131"/>
      <c r="B811" s="791">
        <v>60</v>
      </c>
      <c r="C811" s="791">
        <v>6.9969999999999999</v>
      </c>
      <c r="D811" s="792" t="s">
        <v>736</v>
      </c>
    </row>
    <row r="812" spans="1:4" ht="11.25" customHeight="1" x14ac:dyDescent="0.15">
      <c r="A812" s="1130"/>
      <c r="B812" s="789">
        <v>173.3</v>
      </c>
      <c r="C812" s="789">
        <v>120.29700000000001</v>
      </c>
      <c r="D812" s="790" t="s">
        <v>11</v>
      </c>
    </row>
    <row r="813" spans="1:4" ht="11.25" customHeight="1" x14ac:dyDescent="0.15">
      <c r="A813" s="1129" t="s">
        <v>606</v>
      </c>
      <c r="B813" s="787">
        <v>500</v>
      </c>
      <c r="C813" s="787">
        <v>375</v>
      </c>
      <c r="D813" s="788" t="s">
        <v>605</v>
      </c>
    </row>
    <row r="814" spans="1:4" ht="11.25" customHeight="1" x14ac:dyDescent="0.15">
      <c r="A814" s="1130"/>
      <c r="B814" s="789">
        <v>500</v>
      </c>
      <c r="C814" s="789">
        <v>375</v>
      </c>
      <c r="D814" s="790" t="s">
        <v>11</v>
      </c>
    </row>
    <row r="815" spans="1:4" ht="11.25" customHeight="1" x14ac:dyDescent="0.15">
      <c r="A815" s="1129" t="s">
        <v>4768</v>
      </c>
      <c r="B815" s="787">
        <v>100</v>
      </c>
      <c r="C815" s="787">
        <v>100</v>
      </c>
      <c r="D815" s="788" t="s">
        <v>3901</v>
      </c>
    </row>
    <row r="816" spans="1:4" ht="11.25" customHeight="1" x14ac:dyDescent="0.15">
      <c r="A816" s="1130"/>
      <c r="B816" s="789">
        <v>100</v>
      </c>
      <c r="C816" s="789">
        <v>100</v>
      </c>
      <c r="D816" s="790" t="s">
        <v>11</v>
      </c>
    </row>
    <row r="817" spans="1:4" ht="11.25" customHeight="1" x14ac:dyDescent="0.15">
      <c r="A817" s="1129" t="s">
        <v>2669</v>
      </c>
      <c r="B817" s="787">
        <v>97.3</v>
      </c>
      <c r="C817" s="787">
        <v>96.784989999999993</v>
      </c>
      <c r="D817" s="788" t="s">
        <v>1322</v>
      </c>
    </row>
    <row r="818" spans="1:4" ht="11.25" customHeight="1" x14ac:dyDescent="0.15">
      <c r="A818" s="1130"/>
      <c r="B818" s="789">
        <v>97.3</v>
      </c>
      <c r="C818" s="789">
        <v>96.784989999999993</v>
      </c>
      <c r="D818" s="790" t="s">
        <v>11</v>
      </c>
    </row>
    <row r="819" spans="1:4" ht="11.25" customHeight="1" x14ac:dyDescent="0.15">
      <c r="A819" s="1129" t="s">
        <v>2670</v>
      </c>
      <c r="B819" s="787">
        <v>110.84</v>
      </c>
      <c r="C819" s="787">
        <v>110.84</v>
      </c>
      <c r="D819" s="788" t="s">
        <v>1143</v>
      </c>
    </row>
    <row r="820" spans="1:4" ht="11.25" customHeight="1" x14ac:dyDescent="0.15">
      <c r="A820" s="1131"/>
      <c r="B820" s="791">
        <v>44.1</v>
      </c>
      <c r="C820" s="791">
        <v>44.1</v>
      </c>
      <c r="D820" s="792" t="s">
        <v>1145</v>
      </c>
    </row>
    <row r="821" spans="1:4" ht="11.25" customHeight="1" x14ac:dyDescent="0.15">
      <c r="A821" s="1130"/>
      <c r="B821" s="789">
        <v>154.94</v>
      </c>
      <c r="C821" s="789">
        <v>154.94</v>
      </c>
      <c r="D821" s="790" t="s">
        <v>11</v>
      </c>
    </row>
    <row r="822" spans="1:4" ht="11.25" customHeight="1" x14ac:dyDescent="0.15">
      <c r="A822" s="1129" t="s">
        <v>2671</v>
      </c>
      <c r="B822" s="787">
        <v>67.2</v>
      </c>
      <c r="C822" s="787">
        <v>67.2</v>
      </c>
      <c r="D822" s="788" t="s">
        <v>1145</v>
      </c>
    </row>
    <row r="823" spans="1:4" ht="11.25" customHeight="1" x14ac:dyDescent="0.15">
      <c r="A823" s="1130"/>
      <c r="B823" s="789">
        <v>67.2</v>
      </c>
      <c r="C823" s="789">
        <v>67.2</v>
      </c>
      <c r="D823" s="790" t="s">
        <v>11</v>
      </c>
    </row>
    <row r="824" spans="1:4" ht="11.25" customHeight="1" x14ac:dyDescent="0.15">
      <c r="A824" s="1129" t="s">
        <v>4769</v>
      </c>
      <c r="B824" s="787">
        <v>42</v>
      </c>
      <c r="C824" s="787">
        <v>36.4</v>
      </c>
      <c r="D824" s="788" t="s">
        <v>1317</v>
      </c>
    </row>
    <row r="825" spans="1:4" ht="11.25" customHeight="1" x14ac:dyDescent="0.15">
      <c r="A825" s="1130"/>
      <c r="B825" s="789">
        <v>42</v>
      </c>
      <c r="C825" s="789">
        <v>36.4</v>
      </c>
      <c r="D825" s="790" t="s">
        <v>11</v>
      </c>
    </row>
    <row r="826" spans="1:4" ht="21" x14ac:dyDescent="0.15">
      <c r="A826" s="1129" t="s">
        <v>2672</v>
      </c>
      <c r="B826" s="787">
        <v>300</v>
      </c>
      <c r="C826" s="787">
        <v>300</v>
      </c>
      <c r="D826" s="788" t="s">
        <v>1174</v>
      </c>
    </row>
    <row r="827" spans="1:4" ht="11.25" customHeight="1" x14ac:dyDescent="0.15">
      <c r="A827" s="1130"/>
      <c r="B827" s="789">
        <v>300</v>
      </c>
      <c r="C827" s="789">
        <v>300</v>
      </c>
      <c r="D827" s="790" t="s">
        <v>11</v>
      </c>
    </row>
    <row r="828" spans="1:4" ht="11.25" customHeight="1" x14ac:dyDescent="0.15">
      <c r="A828" s="1129" t="s">
        <v>4770</v>
      </c>
      <c r="B828" s="787">
        <v>12.3</v>
      </c>
      <c r="C828" s="787">
        <v>12.3</v>
      </c>
      <c r="D828" s="788" t="s">
        <v>1318</v>
      </c>
    </row>
    <row r="829" spans="1:4" ht="11.25" customHeight="1" x14ac:dyDescent="0.15">
      <c r="A829" s="1130"/>
      <c r="B829" s="789">
        <v>12.3</v>
      </c>
      <c r="C829" s="789">
        <v>12.3</v>
      </c>
      <c r="D829" s="790" t="s">
        <v>11</v>
      </c>
    </row>
    <row r="830" spans="1:4" ht="11.25" customHeight="1" x14ac:dyDescent="0.15">
      <c r="A830" s="1129" t="s">
        <v>2673</v>
      </c>
      <c r="B830" s="787">
        <v>112.85</v>
      </c>
      <c r="C830" s="787">
        <v>112.85</v>
      </c>
      <c r="D830" s="788" t="s">
        <v>1160</v>
      </c>
    </row>
    <row r="831" spans="1:4" ht="11.25" customHeight="1" x14ac:dyDescent="0.15">
      <c r="A831" s="1130"/>
      <c r="B831" s="789">
        <v>112.85</v>
      </c>
      <c r="C831" s="789">
        <v>112.85</v>
      </c>
      <c r="D831" s="790" t="s">
        <v>11</v>
      </c>
    </row>
    <row r="832" spans="1:4" ht="11.25" customHeight="1" x14ac:dyDescent="0.15">
      <c r="A832" s="1129" t="s">
        <v>4771</v>
      </c>
      <c r="B832" s="787">
        <v>26.7</v>
      </c>
      <c r="C832" s="787">
        <v>17.899999999999999</v>
      </c>
      <c r="D832" s="788" t="s">
        <v>1317</v>
      </c>
    </row>
    <row r="833" spans="1:4" ht="11.25" customHeight="1" x14ac:dyDescent="0.15">
      <c r="A833" s="1131"/>
      <c r="B833" s="791">
        <v>26.7</v>
      </c>
      <c r="C833" s="791">
        <v>17.899999999999999</v>
      </c>
      <c r="D833" s="792" t="s">
        <v>11</v>
      </c>
    </row>
    <row r="834" spans="1:4" ht="11.25" customHeight="1" x14ac:dyDescent="0.15">
      <c r="A834" s="1129" t="s">
        <v>2674</v>
      </c>
      <c r="B834" s="787">
        <v>50.42</v>
      </c>
      <c r="C834" s="787">
        <v>50.415999999999997</v>
      </c>
      <c r="D834" s="788" t="s">
        <v>1160</v>
      </c>
    </row>
    <row r="835" spans="1:4" ht="11.25" customHeight="1" x14ac:dyDescent="0.15">
      <c r="A835" s="1130"/>
      <c r="B835" s="789">
        <v>50.42</v>
      </c>
      <c r="C835" s="789">
        <v>50.415999999999997</v>
      </c>
      <c r="D835" s="790" t="s">
        <v>11</v>
      </c>
    </row>
    <row r="836" spans="1:4" ht="11.25" customHeight="1" x14ac:dyDescent="0.15">
      <c r="A836" s="1129" t="s">
        <v>2675</v>
      </c>
      <c r="B836" s="787">
        <v>16.100000000000001</v>
      </c>
      <c r="C836" s="787">
        <v>16.100000000000001</v>
      </c>
      <c r="D836" s="788" t="s">
        <v>1317</v>
      </c>
    </row>
    <row r="837" spans="1:4" ht="11.25" customHeight="1" x14ac:dyDescent="0.15">
      <c r="A837" s="1130"/>
      <c r="B837" s="789">
        <v>16.100000000000001</v>
      </c>
      <c r="C837" s="789">
        <v>16.100000000000001</v>
      </c>
      <c r="D837" s="790" t="s">
        <v>11</v>
      </c>
    </row>
    <row r="838" spans="1:4" ht="11.25" customHeight="1" x14ac:dyDescent="0.15">
      <c r="A838" s="1129" t="s">
        <v>4772</v>
      </c>
      <c r="B838" s="787">
        <v>90</v>
      </c>
      <c r="C838" s="787">
        <v>90</v>
      </c>
      <c r="D838" s="788" t="s">
        <v>1209</v>
      </c>
    </row>
    <row r="839" spans="1:4" ht="11.25" customHeight="1" x14ac:dyDescent="0.15">
      <c r="A839" s="1130"/>
      <c r="B839" s="789">
        <v>90</v>
      </c>
      <c r="C839" s="789">
        <v>90</v>
      </c>
      <c r="D839" s="790" t="s">
        <v>11</v>
      </c>
    </row>
    <row r="840" spans="1:4" ht="11.25" customHeight="1" x14ac:dyDescent="0.15">
      <c r="A840" s="1129" t="s">
        <v>2676</v>
      </c>
      <c r="B840" s="787">
        <v>2462.2399999999998</v>
      </c>
      <c r="C840" s="787">
        <v>2462.2399999999998</v>
      </c>
      <c r="D840" s="788" t="s">
        <v>2512</v>
      </c>
    </row>
    <row r="841" spans="1:4" ht="11.25" customHeight="1" x14ac:dyDescent="0.15">
      <c r="A841" s="1130"/>
      <c r="B841" s="789">
        <v>2462.2399999999998</v>
      </c>
      <c r="C841" s="789">
        <v>2462.2399999999998</v>
      </c>
      <c r="D841" s="790" t="s">
        <v>11</v>
      </c>
    </row>
    <row r="842" spans="1:4" ht="11.25" customHeight="1" x14ac:dyDescent="0.15">
      <c r="A842" s="1129" t="s">
        <v>2677</v>
      </c>
      <c r="B842" s="787">
        <v>44.1</v>
      </c>
      <c r="C842" s="787">
        <v>44.1</v>
      </c>
      <c r="D842" s="788" t="s">
        <v>1145</v>
      </c>
    </row>
    <row r="843" spans="1:4" ht="11.25" customHeight="1" x14ac:dyDescent="0.15">
      <c r="A843" s="1130"/>
      <c r="B843" s="789">
        <v>44.1</v>
      </c>
      <c r="C843" s="789">
        <v>44.1</v>
      </c>
      <c r="D843" s="790" t="s">
        <v>11</v>
      </c>
    </row>
    <row r="844" spans="1:4" ht="11.25" customHeight="1" x14ac:dyDescent="0.15">
      <c r="A844" s="1131" t="s">
        <v>2678</v>
      </c>
      <c r="B844" s="791">
        <v>116.49</v>
      </c>
      <c r="C844" s="791">
        <v>116.49</v>
      </c>
      <c r="D844" s="792" t="s">
        <v>1143</v>
      </c>
    </row>
    <row r="845" spans="1:4" ht="11.25" customHeight="1" x14ac:dyDescent="0.15">
      <c r="A845" s="1131"/>
      <c r="B845" s="791">
        <v>116.49</v>
      </c>
      <c r="C845" s="791">
        <v>116.49</v>
      </c>
      <c r="D845" s="792" t="s">
        <v>11</v>
      </c>
    </row>
    <row r="846" spans="1:4" ht="11.25" customHeight="1" x14ac:dyDescent="0.15">
      <c r="A846" s="1129" t="s">
        <v>672</v>
      </c>
      <c r="B846" s="787">
        <v>360</v>
      </c>
      <c r="C846" s="787">
        <v>360</v>
      </c>
      <c r="D846" s="788" t="s">
        <v>1178</v>
      </c>
    </row>
    <row r="847" spans="1:4" ht="11.25" customHeight="1" x14ac:dyDescent="0.15">
      <c r="A847" s="1130"/>
      <c r="B847" s="789">
        <v>360</v>
      </c>
      <c r="C847" s="789">
        <v>360</v>
      </c>
      <c r="D847" s="790" t="s">
        <v>11</v>
      </c>
    </row>
    <row r="848" spans="1:4" ht="11.25" customHeight="1" x14ac:dyDescent="0.15">
      <c r="A848" s="1129" t="s">
        <v>2679</v>
      </c>
      <c r="B848" s="787">
        <v>18949.509999999998</v>
      </c>
      <c r="C848" s="787">
        <v>18949.508999999998</v>
      </c>
      <c r="D848" s="788" t="s">
        <v>2512</v>
      </c>
    </row>
    <row r="849" spans="1:4" ht="11.25" customHeight="1" x14ac:dyDescent="0.15">
      <c r="A849" s="1130"/>
      <c r="B849" s="789">
        <v>18949.509999999998</v>
      </c>
      <c r="C849" s="789">
        <v>18949.508999999998</v>
      </c>
      <c r="D849" s="790" t="s">
        <v>11</v>
      </c>
    </row>
    <row r="850" spans="1:4" ht="11.25" customHeight="1" x14ac:dyDescent="0.15">
      <c r="A850" s="1129" t="s">
        <v>599</v>
      </c>
      <c r="B850" s="787">
        <v>3476</v>
      </c>
      <c r="C850" s="787">
        <v>3476</v>
      </c>
      <c r="D850" s="788" t="s">
        <v>598</v>
      </c>
    </row>
    <row r="851" spans="1:4" ht="11.25" customHeight="1" x14ac:dyDescent="0.15">
      <c r="A851" s="1130"/>
      <c r="B851" s="789">
        <v>3476</v>
      </c>
      <c r="C851" s="789">
        <v>3476</v>
      </c>
      <c r="D851" s="790" t="s">
        <v>11</v>
      </c>
    </row>
    <row r="852" spans="1:4" ht="11.25" customHeight="1" x14ac:dyDescent="0.15">
      <c r="A852" s="1129" t="s">
        <v>4773</v>
      </c>
      <c r="B852" s="787">
        <v>300</v>
      </c>
      <c r="C852" s="787">
        <v>207.54369</v>
      </c>
      <c r="D852" s="788" t="s">
        <v>1111</v>
      </c>
    </row>
    <row r="853" spans="1:4" ht="11.25" customHeight="1" x14ac:dyDescent="0.15">
      <c r="A853" s="1130"/>
      <c r="B853" s="789">
        <v>300</v>
      </c>
      <c r="C853" s="789">
        <v>207.54369</v>
      </c>
      <c r="D853" s="790" t="s">
        <v>11</v>
      </c>
    </row>
    <row r="854" spans="1:4" ht="11.25" customHeight="1" x14ac:dyDescent="0.15">
      <c r="A854" s="1129" t="s">
        <v>529</v>
      </c>
      <c r="B854" s="787">
        <v>262.08999999999997</v>
      </c>
      <c r="C854" s="787">
        <v>262.09379999999999</v>
      </c>
      <c r="D854" s="788" t="s">
        <v>524</v>
      </c>
    </row>
    <row r="855" spans="1:4" ht="11.25" customHeight="1" x14ac:dyDescent="0.15">
      <c r="A855" s="1131"/>
      <c r="B855" s="791">
        <v>1000</v>
      </c>
      <c r="C855" s="791">
        <v>1000</v>
      </c>
      <c r="D855" s="792" t="s">
        <v>565</v>
      </c>
    </row>
    <row r="856" spans="1:4" ht="11.25" customHeight="1" x14ac:dyDescent="0.15">
      <c r="A856" s="1130"/>
      <c r="B856" s="789">
        <v>1262.0899999999999</v>
      </c>
      <c r="C856" s="789">
        <v>1262.0938000000001</v>
      </c>
      <c r="D856" s="790" t="s">
        <v>11</v>
      </c>
    </row>
    <row r="857" spans="1:4" ht="11.25" customHeight="1" x14ac:dyDescent="0.15">
      <c r="A857" s="1129" t="s">
        <v>4774</v>
      </c>
      <c r="B857" s="787">
        <v>28</v>
      </c>
      <c r="C857" s="787">
        <v>14.9</v>
      </c>
      <c r="D857" s="788" t="s">
        <v>1317</v>
      </c>
    </row>
    <row r="858" spans="1:4" ht="11.25" customHeight="1" x14ac:dyDescent="0.15">
      <c r="A858" s="1130"/>
      <c r="B858" s="789">
        <v>28</v>
      </c>
      <c r="C858" s="789">
        <v>14.9</v>
      </c>
      <c r="D858" s="790" t="s">
        <v>11</v>
      </c>
    </row>
    <row r="859" spans="1:4" ht="11.25" customHeight="1" x14ac:dyDescent="0.15">
      <c r="A859" s="1129" t="s">
        <v>4775</v>
      </c>
      <c r="B859" s="787">
        <v>300</v>
      </c>
      <c r="C859" s="787">
        <v>300</v>
      </c>
      <c r="D859" s="788" t="s">
        <v>1162</v>
      </c>
    </row>
    <row r="860" spans="1:4" ht="11.25" customHeight="1" x14ac:dyDescent="0.15">
      <c r="A860" s="1130"/>
      <c r="B860" s="789">
        <v>300</v>
      </c>
      <c r="C860" s="789">
        <v>300</v>
      </c>
      <c r="D860" s="790" t="s">
        <v>11</v>
      </c>
    </row>
    <row r="861" spans="1:4" ht="11.25" customHeight="1" x14ac:dyDescent="0.15">
      <c r="A861" s="1129" t="s">
        <v>2680</v>
      </c>
      <c r="B861" s="787">
        <v>11236.39</v>
      </c>
      <c r="C861" s="787">
        <v>11236.387000000001</v>
      </c>
      <c r="D861" s="788" t="s">
        <v>2512</v>
      </c>
    </row>
    <row r="862" spans="1:4" ht="11.25" customHeight="1" x14ac:dyDescent="0.15">
      <c r="A862" s="1131"/>
      <c r="B862" s="791">
        <v>4.25</v>
      </c>
      <c r="C862" s="791">
        <v>4.25</v>
      </c>
      <c r="D862" s="792" t="s">
        <v>996</v>
      </c>
    </row>
    <row r="863" spans="1:4" ht="11.25" customHeight="1" x14ac:dyDescent="0.15">
      <c r="A863" s="1130"/>
      <c r="B863" s="789">
        <v>11240.64</v>
      </c>
      <c r="C863" s="789">
        <v>11240.637000000001</v>
      </c>
      <c r="D863" s="790" t="s">
        <v>11</v>
      </c>
    </row>
    <row r="864" spans="1:4" ht="11.25" customHeight="1" x14ac:dyDescent="0.15">
      <c r="A864" s="1129" t="s">
        <v>628</v>
      </c>
      <c r="B864" s="787">
        <v>100</v>
      </c>
      <c r="C864" s="787">
        <v>100</v>
      </c>
      <c r="D864" s="788" t="s">
        <v>621</v>
      </c>
    </row>
    <row r="865" spans="1:4" ht="11.25" customHeight="1" x14ac:dyDescent="0.15">
      <c r="A865" s="1130"/>
      <c r="B865" s="789">
        <v>100</v>
      </c>
      <c r="C865" s="789">
        <v>100</v>
      </c>
      <c r="D865" s="790" t="s">
        <v>11</v>
      </c>
    </row>
    <row r="866" spans="1:4" ht="21" x14ac:dyDescent="0.15">
      <c r="A866" s="1131" t="s">
        <v>4776</v>
      </c>
      <c r="B866" s="791">
        <v>50</v>
      </c>
      <c r="C866" s="791">
        <v>50</v>
      </c>
      <c r="D866" s="792" t="s">
        <v>1210</v>
      </c>
    </row>
    <row r="867" spans="1:4" ht="11.25" customHeight="1" x14ac:dyDescent="0.15">
      <c r="A867" s="1130"/>
      <c r="B867" s="789">
        <v>50</v>
      </c>
      <c r="C867" s="789">
        <v>50</v>
      </c>
      <c r="D867" s="790" t="s">
        <v>11</v>
      </c>
    </row>
    <row r="868" spans="1:4" ht="21" x14ac:dyDescent="0.15">
      <c r="A868" s="1129" t="s">
        <v>2681</v>
      </c>
      <c r="B868" s="787">
        <v>100</v>
      </c>
      <c r="C868" s="787">
        <v>100</v>
      </c>
      <c r="D868" s="788" t="s">
        <v>1210</v>
      </c>
    </row>
    <row r="869" spans="1:4" ht="11.25" customHeight="1" x14ac:dyDescent="0.15">
      <c r="A869" s="1130"/>
      <c r="B869" s="789">
        <v>100</v>
      </c>
      <c r="C869" s="789">
        <v>100</v>
      </c>
      <c r="D869" s="790" t="s">
        <v>11</v>
      </c>
    </row>
    <row r="870" spans="1:4" ht="21" x14ac:dyDescent="0.15">
      <c r="A870" s="1129" t="s">
        <v>4777</v>
      </c>
      <c r="B870" s="787">
        <v>100</v>
      </c>
      <c r="C870" s="787">
        <v>100</v>
      </c>
      <c r="D870" s="788" t="s">
        <v>1210</v>
      </c>
    </row>
    <row r="871" spans="1:4" ht="11.25" customHeight="1" x14ac:dyDescent="0.15">
      <c r="A871" s="1130"/>
      <c r="B871" s="789">
        <v>100</v>
      </c>
      <c r="C871" s="789">
        <v>100</v>
      </c>
      <c r="D871" s="790" t="s">
        <v>11</v>
      </c>
    </row>
    <row r="872" spans="1:4" ht="11.25" customHeight="1" x14ac:dyDescent="0.15">
      <c r="A872" s="1129" t="s">
        <v>4401</v>
      </c>
      <c r="B872" s="787">
        <v>82.5</v>
      </c>
      <c r="C872" s="787">
        <v>82.5</v>
      </c>
      <c r="D872" s="788" t="s">
        <v>683</v>
      </c>
    </row>
    <row r="873" spans="1:4" ht="11.25" customHeight="1" x14ac:dyDescent="0.15">
      <c r="A873" s="1130"/>
      <c r="B873" s="789">
        <v>82.5</v>
      </c>
      <c r="C873" s="789">
        <v>82.5</v>
      </c>
      <c r="D873" s="790" t="s">
        <v>11</v>
      </c>
    </row>
    <row r="874" spans="1:4" ht="11.25" customHeight="1" x14ac:dyDescent="0.15">
      <c r="A874" s="1129" t="s">
        <v>2682</v>
      </c>
      <c r="B874" s="787">
        <v>122.5</v>
      </c>
      <c r="C874" s="787">
        <v>122.5</v>
      </c>
      <c r="D874" s="788" t="s">
        <v>1162</v>
      </c>
    </row>
    <row r="875" spans="1:4" ht="11.25" customHeight="1" x14ac:dyDescent="0.15">
      <c r="A875" s="1130"/>
      <c r="B875" s="789">
        <v>122.5</v>
      </c>
      <c r="C875" s="789">
        <v>122.5</v>
      </c>
      <c r="D875" s="790" t="s">
        <v>11</v>
      </c>
    </row>
    <row r="876" spans="1:4" ht="11.25" customHeight="1" x14ac:dyDescent="0.15">
      <c r="A876" s="1129" t="s">
        <v>2683</v>
      </c>
      <c r="B876" s="787">
        <v>4386</v>
      </c>
      <c r="C876" s="787">
        <v>4386</v>
      </c>
      <c r="D876" s="788" t="s">
        <v>1178</v>
      </c>
    </row>
    <row r="877" spans="1:4" ht="11.25" customHeight="1" x14ac:dyDescent="0.15">
      <c r="A877" s="1131"/>
      <c r="B877" s="791">
        <v>14853</v>
      </c>
      <c r="C877" s="791">
        <v>14853</v>
      </c>
      <c r="D877" s="792" t="s">
        <v>1203</v>
      </c>
    </row>
    <row r="878" spans="1:4" ht="11.25" customHeight="1" x14ac:dyDescent="0.15">
      <c r="A878" s="1130"/>
      <c r="B878" s="789">
        <v>19239</v>
      </c>
      <c r="C878" s="789">
        <v>19239</v>
      </c>
      <c r="D878" s="790" t="s">
        <v>11</v>
      </c>
    </row>
    <row r="879" spans="1:4" ht="11.25" customHeight="1" x14ac:dyDescent="0.15">
      <c r="A879" s="1129" t="s">
        <v>2684</v>
      </c>
      <c r="B879" s="787">
        <v>258.60000000000002</v>
      </c>
      <c r="C879" s="787">
        <v>92.1</v>
      </c>
      <c r="D879" s="788" t="s">
        <v>1317</v>
      </c>
    </row>
    <row r="880" spans="1:4" ht="11.25" customHeight="1" x14ac:dyDescent="0.15">
      <c r="A880" s="1130"/>
      <c r="B880" s="789">
        <v>258.60000000000002</v>
      </c>
      <c r="C880" s="789">
        <v>92.1</v>
      </c>
      <c r="D880" s="790" t="s">
        <v>11</v>
      </c>
    </row>
    <row r="881" spans="1:4" ht="11.25" customHeight="1" x14ac:dyDescent="0.15">
      <c r="A881" s="1129" t="s">
        <v>4778</v>
      </c>
      <c r="B881" s="787">
        <v>6.3</v>
      </c>
      <c r="C881" s="787">
        <v>6.3</v>
      </c>
      <c r="D881" s="788" t="s">
        <v>1317</v>
      </c>
    </row>
    <row r="882" spans="1:4" ht="11.25" customHeight="1" x14ac:dyDescent="0.15">
      <c r="A882" s="1130"/>
      <c r="B882" s="789">
        <v>6.3</v>
      </c>
      <c r="C882" s="789">
        <v>6.3</v>
      </c>
      <c r="D882" s="790" t="s">
        <v>11</v>
      </c>
    </row>
    <row r="883" spans="1:4" ht="11.25" customHeight="1" x14ac:dyDescent="0.15">
      <c r="A883" s="1129" t="s">
        <v>2685</v>
      </c>
      <c r="B883" s="787">
        <v>210</v>
      </c>
      <c r="C883" s="787">
        <v>210</v>
      </c>
      <c r="D883" s="788" t="s">
        <v>1143</v>
      </c>
    </row>
    <row r="884" spans="1:4" ht="11.25" customHeight="1" x14ac:dyDescent="0.15">
      <c r="A884" s="1130"/>
      <c r="B884" s="789">
        <v>210</v>
      </c>
      <c r="C884" s="789">
        <v>210</v>
      </c>
      <c r="D884" s="790" t="s">
        <v>11</v>
      </c>
    </row>
    <row r="885" spans="1:4" ht="11.25" customHeight="1" x14ac:dyDescent="0.15">
      <c r="A885" s="1129" t="s">
        <v>4779</v>
      </c>
      <c r="B885" s="787">
        <v>265</v>
      </c>
      <c r="C885" s="787">
        <v>265</v>
      </c>
      <c r="D885" s="788" t="s">
        <v>1162</v>
      </c>
    </row>
    <row r="886" spans="1:4" ht="11.25" customHeight="1" x14ac:dyDescent="0.15">
      <c r="A886" s="1130"/>
      <c r="B886" s="789">
        <v>265</v>
      </c>
      <c r="C886" s="789">
        <v>265</v>
      </c>
      <c r="D886" s="790" t="s">
        <v>11</v>
      </c>
    </row>
    <row r="887" spans="1:4" ht="11.25" customHeight="1" x14ac:dyDescent="0.15">
      <c r="A887" s="1129" t="s">
        <v>2686</v>
      </c>
      <c r="B887" s="787">
        <v>399</v>
      </c>
      <c r="C887" s="787">
        <v>399</v>
      </c>
      <c r="D887" s="788" t="s">
        <v>1162</v>
      </c>
    </row>
    <row r="888" spans="1:4" ht="11.25" customHeight="1" x14ac:dyDescent="0.15">
      <c r="A888" s="1130"/>
      <c r="B888" s="789">
        <v>399</v>
      </c>
      <c r="C888" s="789">
        <v>399</v>
      </c>
      <c r="D888" s="790" t="s">
        <v>11</v>
      </c>
    </row>
    <row r="889" spans="1:4" ht="21" x14ac:dyDescent="0.15">
      <c r="A889" s="1129" t="s">
        <v>2687</v>
      </c>
      <c r="B889" s="787">
        <v>50</v>
      </c>
      <c r="C889" s="787">
        <v>50</v>
      </c>
      <c r="D889" s="788" t="s">
        <v>1210</v>
      </c>
    </row>
    <row r="890" spans="1:4" ht="11.25" customHeight="1" x14ac:dyDescent="0.15">
      <c r="A890" s="1130"/>
      <c r="B890" s="789">
        <v>50</v>
      </c>
      <c r="C890" s="789">
        <v>50</v>
      </c>
      <c r="D890" s="790" t="s">
        <v>11</v>
      </c>
    </row>
    <row r="891" spans="1:4" ht="21" x14ac:dyDescent="0.15">
      <c r="A891" s="1129" t="s">
        <v>4780</v>
      </c>
      <c r="B891" s="787">
        <v>51</v>
      </c>
      <c r="C891" s="787">
        <v>51</v>
      </c>
      <c r="D891" s="788" t="s">
        <v>1174</v>
      </c>
    </row>
    <row r="892" spans="1:4" ht="11.25" customHeight="1" x14ac:dyDescent="0.15">
      <c r="A892" s="1130"/>
      <c r="B892" s="789">
        <v>51</v>
      </c>
      <c r="C892" s="789">
        <v>51</v>
      </c>
      <c r="D892" s="790" t="s">
        <v>11</v>
      </c>
    </row>
    <row r="893" spans="1:4" ht="21" x14ac:dyDescent="0.15">
      <c r="A893" s="1129" t="s">
        <v>4781</v>
      </c>
      <c r="B893" s="787">
        <v>30</v>
      </c>
      <c r="C893" s="787">
        <v>30</v>
      </c>
      <c r="D893" s="788" t="s">
        <v>1210</v>
      </c>
    </row>
    <row r="894" spans="1:4" ht="11.25" customHeight="1" x14ac:dyDescent="0.15">
      <c r="A894" s="1130"/>
      <c r="B894" s="789">
        <v>30</v>
      </c>
      <c r="C894" s="789">
        <v>30</v>
      </c>
      <c r="D894" s="790" t="s">
        <v>11</v>
      </c>
    </row>
    <row r="895" spans="1:4" ht="11.25" customHeight="1" x14ac:dyDescent="0.15">
      <c r="A895" s="1129" t="s">
        <v>4402</v>
      </c>
      <c r="B895" s="787">
        <v>50</v>
      </c>
      <c r="C895" s="787">
        <v>50</v>
      </c>
      <c r="D895" s="788" t="s">
        <v>683</v>
      </c>
    </row>
    <row r="896" spans="1:4" ht="11.25" customHeight="1" x14ac:dyDescent="0.15">
      <c r="A896" s="1130"/>
      <c r="B896" s="789">
        <v>50</v>
      </c>
      <c r="C896" s="789">
        <v>50</v>
      </c>
      <c r="D896" s="790" t="s">
        <v>11</v>
      </c>
    </row>
    <row r="897" spans="1:4" ht="21" x14ac:dyDescent="0.15">
      <c r="A897" s="1129" t="s">
        <v>2688</v>
      </c>
      <c r="B897" s="787">
        <v>50</v>
      </c>
      <c r="C897" s="787">
        <v>0</v>
      </c>
      <c r="D897" s="788" t="s">
        <v>1210</v>
      </c>
    </row>
    <row r="898" spans="1:4" ht="11.25" customHeight="1" x14ac:dyDescent="0.15">
      <c r="A898" s="1130"/>
      <c r="B898" s="789">
        <v>50</v>
      </c>
      <c r="C898" s="789">
        <v>0</v>
      </c>
      <c r="D898" s="790" t="s">
        <v>11</v>
      </c>
    </row>
    <row r="899" spans="1:4" ht="11.25" customHeight="1" x14ac:dyDescent="0.15">
      <c r="A899" s="1129" t="s">
        <v>2689</v>
      </c>
      <c r="B899" s="787">
        <v>155</v>
      </c>
      <c r="C899" s="787">
        <v>155</v>
      </c>
      <c r="D899" s="788" t="s">
        <v>736</v>
      </c>
    </row>
    <row r="900" spans="1:4" ht="11.25" customHeight="1" x14ac:dyDescent="0.15">
      <c r="A900" s="1130"/>
      <c r="B900" s="789">
        <v>155</v>
      </c>
      <c r="C900" s="789">
        <v>155</v>
      </c>
      <c r="D900" s="790" t="s">
        <v>11</v>
      </c>
    </row>
    <row r="901" spans="1:4" ht="11.25" customHeight="1" x14ac:dyDescent="0.15">
      <c r="A901" s="1129" t="s">
        <v>739</v>
      </c>
      <c r="B901" s="787">
        <v>32</v>
      </c>
      <c r="C901" s="787">
        <v>32</v>
      </c>
      <c r="D901" s="788" t="s">
        <v>3982</v>
      </c>
    </row>
    <row r="902" spans="1:4" ht="11.25" customHeight="1" x14ac:dyDescent="0.15">
      <c r="A902" s="1130"/>
      <c r="B902" s="789">
        <v>32</v>
      </c>
      <c r="C902" s="789">
        <v>32</v>
      </c>
      <c r="D902" s="790" t="s">
        <v>11</v>
      </c>
    </row>
    <row r="903" spans="1:4" ht="11.25" customHeight="1" x14ac:dyDescent="0.15">
      <c r="A903" s="1129" t="s">
        <v>2690</v>
      </c>
      <c r="B903" s="787">
        <v>75</v>
      </c>
      <c r="C903" s="787">
        <v>75</v>
      </c>
      <c r="D903" s="788" t="s">
        <v>3982</v>
      </c>
    </row>
    <row r="904" spans="1:4" ht="11.25" customHeight="1" x14ac:dyDescent="0.15">
      <c r="A904" s="1130"/>
      <c r="B904" s="789">
        <v>75</v>
      </c>
      <c r="C904" s="789">
        <v>75</v>
      </c>
      <c r="D904" s="790" t="s">
        <v>11</v>
      </c>
    </row>
    <row r="905" spans="1:4" ht="11.25" customHeight="1" x14ac:dyDescent="0.15">
      <c r="A905" s="1129" t="s">
        <v>2691</v>
      </c>
      <c r="B905" s="787">
        <v>50</v>
      </c>
      <c r="C905" s="787">
        <v>50</v>
      </c>
      <c r="D905" s="788" t="s">
        <v>3982</v>
      </c>
    </row>
    <row r="906" spans="1:4" ht="11.25" customHeight="1" x14ac:dyDescent="0.15">
      <c r="A906" s="1130"/>
      <c r="B906" s="789">
        <v>50</v>
      </c>
      <c r="C906" s="789">
        <v>50</v>
      </c>
      <c r="D906" s="790" t="s">
        <v>11</v>
      </c>
    </row>
    <row r="907" spans="1:4" ht="11.25" customHeight="1" x14ac:dyDescent="0.15">
      <c r="A907" s="1129" t="s">
        <v>2692</v>
      </c>
      <c r="B907" s="787">
        <v>99.7</v>
      </c>
      <c r="C907" s="787">
        <v>99.7</v>
      </c>
      <c r="D907" s="788" t="s">
        <v>3982</v>
      </c>
    </row>
    <row r="908" spans="1:4" ht="11.25" customHeight="1" x14ac:dyDescent="0.15">
      <c r="A908" s="1130"/>
      <c r="B908" s="789">
        <v>99.7</v>
      </c>
      <c r="C908" s="789">
        <v>99.7</v>
      </c>
      <c r="D908" s="790" t="s">
        <v>11</v>
      </c>
    </row>
    <row r="909" spans="1:4" ht="11.25" customHeight="1" x14ac:dyDescent="0.15">
      <c r="A909" s="1129" t="s">
        <v>4782</v>
      </c>
      <c r="B909" s="787">
        <v>80</v>
      </c>
      <c r="C909" s="787">
        <v>80</v>
      </c>
      <c r="D909" s="788" t="s">
        <v>3982</v>
      </c>
    </row>
    <row r="910" spans="1:4" ht="11.25" customHeight="1" x14ac:dyDescent="0.15">
      <c r="A910" s="1130"/>
      <c r="B910" s="789">
        <v>80</v>
      </c>
      <c r="C910" s="789">
        <v>80</v>
      </c>
      <c r="D910" s="790" t="s">
        <v>11</v>
      </c>
    </row>
    <row r="911" spans="1:4" ht="11.25" customHeight="1" x14ac:dyDescent="0.15">
      <c r="A911" s="1129" t="s">
        <v>4783</v>
      </c>
      <c r="B911" s="787">
        <v>50</v>
      </c>
      <c r="C911" s="787">
        <v>50</v>
      </c>
      <c r="D911" s="788" t="s">
        <v>3982</v>
      </c>
    </row>
    <row r="912" spans="1:4" ht="11.25" customHeight="1" x14ac:dyDescent="0.15">
      <c r="A912" s="1130"/>
      <c r="B912" s="789">
        <v>50</v>
      </c>
      <c r="C912" s="789">
        <v>50</v>
      </c>
      <c r="D912" s="790" t="s">
        <v>11</v>
      </c>
    </row>
    <row r="913" spans="1:4" ht="11.25" customHeight="1" x14ac:dyDescent="0.15">
      <c r="A913" s="1129" t="s">
        <v>2693</v>
      </c>
      <c r="B913" s="787">
        <v>24</v>
      </c>
      <c r="C913" s="787">
        <v>24</v>
      </c>
      <c r="D913" s="788" t="s">
        <v>3982</v>
      </c>
    </row>
    <row r="914" spans="1:4" ht="11.25" customHeight="1" x14ac:dyDescent="0.15">
      <c r="A914" s="1130"/>
      <c r="B914" s="789">
        <v>24</v>
      </c>
      <c r="C914" s="789">
        <v>24</v>
      </c>
      <c r="D914" s="790" t="s">
        <v>11</v>
      </c>
    </row>
    <row r="915" spans="1:4" ht="11.25" customHeight="1" x14ac:dyDescent="0.15">
      <c r="A915" s="1129" t="s">
        <v>2694</v>
      </c>
      <c r="B915" s="787">
        <v>50</v>
      </c>
      <c r="C915" s="787">
        <v>50</v>
      </c>
      <c r="D915" s="788" t="s">
        <v>3982</v>
      </c>
    </row>
    <row r="916" spans="1:4" ht="11.25" customHeight="1" x14ac:dyDescent="0.15">
      <c r="A916" s="1130"/>
      <c r="B916" s="789">
        <v>50</v>
      </c>
      <c r="C916" s="789">
        <v>50</v>
      </c>
      <c r="D916" s="790" t="s">
        <v>11</v>
      </c>
    </row>
    <row r="917" spans="1:4" ht="11.25" customHeight="1" x14ac:dyDescent="0.15">
      <c r="A917" s="1129" t="s">
        <v>740</v>
      </c>
      <c r="B917" s="787">
        <v>50</v>
      </c>
      <c r="C917" s="787">
        <v>50</v>
      </c>
      <c r="D917" s="788" t="s">
        <v>3982</v>
      </c>
    </row>
    <row r="918" spans="1:4" ht="11.25" customHeight="1" x14ac:dyDescent="0.15">
      <c r="A918" s="1130"/>
      <c r="B918" s="789">
        <v>50</v>
      </c>
      <c r="C918" s="789">
        <v>50</v>
      </c>
      <c r="D918" s="790" t="s">
        <v>11</v>
      </c>
    </row>
    <row r="919" spans="1:4" ht="11.25" customHeight="1" x14ac:dyDescent="0.15">
      <c r="A919" s="1129" t="s">
        <v>4784</v>
      </c>
      <c r="B919" s="787">
        <v>48.6</v>
      </c>
      <c r="C919" s="787">
        <v>48.6</v>
      </c>
      <c r="D919" s="788" t="s">
        <v>3982</v>
      </c>
    </row>
    <row r="920" spans="1:4" ht="11.25" customHeight="1" x14ac:dyDescent="0.15">
      <c r="A920" s="1130"/>
      <c r="B920" s="789">
        <v>48.6</v>
      </c>
      <c r="C920" s="789">
        <v>48.6</v>
      </c>
      <c r="D920" s="790" t="s">
        <v>11</v>
      </c>
    </row>
    <row r="921" spans="1:4" ht="11.25" customHeight="1" x14ac:dyDescent="0.15">
      <c r="A921" s="1129" t="s">
        <v>4785</v>
      </c>
      <c r="B921" s="787">
        <v>98.5</v>
      </c>
      <c r="C921" s="787">
        <v>98.5</v>
      </c>
      <c r="D921" s="788" t="s">
        <v>3982</v>
      </c>
    </row>
    <row r="922" spans="1:4" ht="11.25" customHeight="1" x14ac:dyDescent="0.15">
      <c r="A922" s="1130"/>
      <c r="B922" s="789">
        <v>98.5</v>
      </c>
      <c r="C922" s="789">
        <v>98.5</v>
      </c>
      <c r="D922" s="790" t="s">
        <v>11</v>
      </c>
    </row>
    <row r="923" spans="1:4" ht="11.25" customHeight="1" x14ac:dyDescent="0.15">
      <c r="A923" s="1129" t="s">
        <v>4786</v>
      </c>
      <c r="B923" s="787">
        <v>22.5</v>
      </c>
      <c r="C923" s="787">
        <v>22.5</v>
      </c>
      <c r="D923" s="788" t="s">
        <v>3982</v>
      </c>
    </row>
    <row r="924" spans="1:4" ht="11.25" customHeight="1" x14ac:dyDescent="0.15">
      <c r="A924" s="1130"/>
      <c r="B924" s="789">
        <v>22.5</v>
      </c>
      <c r="C924" s="789">
        <v>22.5</v>
      </c>
      <c r="D924" s="790" t="s">
        <v>11</v>
      </c>
    </row>
    <row r="925" spans="1:4" ht="11.25" customHeight="1" x14ac:dyDescent="0.15">
      <c r="A925" s="1129" t="s">
        <v>4787</v>
      </c>
      <c r="B925" s="787">
        <v>50</v>
      </c>
      <c r="C925" s="787">
        <v>50</v>
      </c>
      <c r="D925" s="788" t="s">
        <v>3982</v>
      </c>
    </row>
    <row r="926" spans="1:4" ht="11.25" customHeight="1" x14ac:dyDescent="0.15">
      <c r="A926" s="1130"/>
      <c r="B926" s="789">
        <v>50</v>
      </c>
      <c r="C926" s="789">
        <v>50</v>
      </c>
      <c r="D926" s="790" t="s">
        <v>11</v>
      </c>
    </row>
    <row r="927" spans="1:4" ht="11.25" customHeight="1" x14ac:dyDescent="0.15">
      <c r="A927" s="1129" t="s">
        <v>4421</v>
      </c>
      <c r="B927" s="787">
        <v>100</v>
      </c>
      <c r="C927" s="787">
        <v>100</v>
      </c>
      <c r="D927" s="788" t="s">
        <v>736</v>
      </c>
    </row>
    <row r="928" spans="1:4" ht="11.25" customHeight="1" x14ac:dyDescent="0.15">
      <c r="A928" s="1130"/>
      <c r="B928" s="789">
        <v>100</v>
      </c>
      <c r="C928" s="789">
        <v>100</v>
      </c>
      <c r="D928" s="790" t="s">
        <v>11</v>
      </c>
    </row>
    <row r="929" spans="1:4" ht="11.25" customHeight="1" x14ac:dyDescent="0.15">
      <c r="A929" s="1129" t="s">
        <v>2695</v>
      </c>
      <c r="B929" s="787">
        <v>87.8</v>
      </c>
      <c r="C929" s="787">
        <v>87.8</v>
      </c>
      <c r="D929" s="788" t="s">
        <v>3982</v>
      </c>
    </row>
    <row r="930" spans="1:4" ht="11.25" customHeight="1" x14ac:dyDescent="0.15">
      <c r="A930" s="1130"/>
      <c r="B930" s="789">
        <v>87.8</v>
      </c>
      <c r="C930" s="789">
        <v>87.8</v>
      </c>
      <c r="D930" s="790" t="s">
        <v>11</v>
      </c>
    </row>
    <row r="931" spans="1:4" ht="21" x14ac:dyDescent="0.15">
      <c r="A931" s="1129" t="s">
        <v>4788</v>
      </c>
      <c r="B931" s="787">
        <v>90</v>
      </c>
      <c r="C931" s="787">
        <v>90</v>
      </c>
      <c r="D931" s="788" t="s">
        <v>1210</v>
      </c>
    </row>
    <row r="932" spans="1:4" ht="11.25" customHeight="1" x14ac:dyDescent="0.15">
      <c r="A932" s="1130"/>
      <c r="B932" s="789">
        <v>90</v>
      </c>
      <c r="C932" s="789">
        <v>90</v>
      </c>
      <c r="D932" s="790" t="s">
        <v>11</v>
      </c>
    </row>
    <row r="933" spans="1:4" ht="11.25" customHeight="1" x14ac:dyDescent="0.15">
      <c r="A933" s="1129" t="s">
        <v>4403</v>
      </c>
      <c r="B933" s="787">
        <v>90</v>
      </c>
      <c r="C933" s="787">
        <v>90</v>
      </c>
      <c r="D933" s="788" t="s">
        <v>683</v>
      </c>
    </row>
    <row r="934" spans="1:4" ht="11.25" customHeight="1" x14ac:dyDescent="0.15">
      <c r="A934" s="1130"/>
      <c r="B934" s="789">
        <v>90</v>
      </c>
      <c r="C934" s="789">
        <v>90</v>
      </c>
      <c r="D934" s="790" t="s">
        <v>11</v>
      </c>
    </row>
    <row r="935" spans="1:4" ht="21" x14ac:dyDescent="0.15">
      <c r="A935" s="1129" t="s">
        <v>2696</v>
      </c>
      <c r="B935" s="787">
        <v>35</v>
      </c>
      <c r="C935" s="787">
        <v>35</v>
      </c>
      <c r="D935" s="788" t="s">
        <v>3979</v>
      </c>
    </row>
    <row r="936" spans="1:4" ht="21" x14ac:dyDescent="0.15">
      <c r="A936" s="1131"/>
      <c r="B936" s="791">
        <v>317</v>
      </c>
      <c r="C936" s="791">
        <v>317</v>
      </c>
      <c r="D936" s="792" t="s">
        <v>1177</v>
      </c>
    </row>
    <row r="937" spans="1:4" ht="11.25" customHeight="1" x14ac:dyDescent="0.15">
      <c r="A937" s="1131"/>
      <c r="B937" s="791">
        <v>5138</v>
      </c>
      <c r="C937" s="791">
        <v>5138</v>
      </c>
      <c r="D937" s="792" t="s">
        <v>1178</v>
      </c>
    </row>
    <row r="938" spans="1:4" ht="11.25" customHeight="1" x14ac:dyDescent="0.15">
      <c r="A938" s="1131"/>
      <c r="B938" s="791">
        <v>900</v>
      </c>
      <c r="C938" s="791">
        <v>900</v>
      </c>
      <c r="D938" s="792" t="s">
        <v>1175</v>
      </c>
    </row>
    <row r="939" spans="1:4" ht="21" x14ac:dyDescent="0.15">
      <c r="A939" s="1131"/>
      <c r="B939" s="791">
        <v>160</v>
      </c>
      <c r="C939" s="791">
        <v>160</v>
      </c>
      <c r="D939" s="792" t="s">
        <v>1174</v>
      </c>
    </row>
    <row r="940" spans="1:4" ht="11.25" customHeight="1" x14ac:dyDescent="0.15">
      <c r="A940" s="1131"/>
      <c r="B940" s="791">
        <v>2293</v>
      </c>
      <c r="C940" s="791">
        <v>2293</v>
      </c>
      <c r="D940" s="792" t="s">
        <v>1203</v>
      </c>
    </row>
    <row r="941" spans="1:4" ht="11.25" customHeight="1" x14ac:dyDescent="0.15">
      <c r="A941" s="1130"/>
      <c r="B941" s="789">
        <v>8843</v>
      </c>
      <c r="C941" s="789">
        <v>8843</v>
      </c>
      <c r="D941" s="790" t="s">
        <v>11</v>
      </c>
    </row>
    <row r="942" spans="1:4" ht="11.25" customHeight="1" x14ac:dyDescent="0.15">
      <c r="A942" s="1129" t="s">
        <v>2697</v>
      </c>
      <c r="B942" s="787">
        <v>27.57</v>
      </c>
      <c r="C942" s="787">
        <v>0</v>
      </c>
      <c r="D942" s="788" t="s">
        <v>565</v>
      </c>
    </row>
    <row r="943" spans="1:4" ht="11.25" customHeight="1" x14ac:dyDescent="0.15">
      <c r="A943" s="1131"/>
      <c r="B943" s="791">
        <v>27.57</v>
      </c>
      <c r="C943" s="791">
        <v>0</v>
      </c>
      <c r="D943" s="792" t="s">
        <v>11</v>
      </c>
    </row>
    <row r="944" spans="1:4" ht="11.25" customHeight="1" x14ac:dyDescent="0.15">
      <c r="A944" s="1129" t="s">
        <v>570</v>
      </c>
      <c r="B944" s="787">
        <v>189</v>
      </c>
      <c r="C944" s="787">
        <v>189</v>
      </c>
      <c r="D944" s="788" t="s">
        <v>565</v>
      </c>
    </row>
    <row r="945" spans="1:4" ht="11.25" customHeight="1" x14ac:dyDescent="0.15">
      <c r="A945" s="1130"/>
      <c r="B945" s="789">
        <v>189</v>
      </c>
      <c r="C945" s="789">
        <v>189</v>
      </c>
      <c r="D945" s="790" t="s">
        <v>11</v>
      </c>
    </row>
    <row r="946" spans="1:4" ht="11.25" customHeight="1" x14ac:dyDescent="0.15">
      <c r="A946" s="1129" t="s">
        <v>646</v>
      </c>
      <c r="B946" s="787">
        <v>50</v>
      </c>
      <c r="C946" s="787">
        <v>50</v>
      </c>
      <c r="D946" s="788" t="s">
        <v>621</v>
      </c>
    </row>
    <row r="947" spans="1:4" ht="11.25" customHeight="1" x14ac:dyDescent="0.15">
      <c r="A947" s="1131"/>
      <c r="B947" s="791">
        <v>770</v>
      </c>
      <c r="C947" s="791">
        <v>770</v>
      </c>
      <c r="D947" s="792" t="s">
        <v>645</v>
      </c>
    </row>
    <row r="948" spans="1:4" ht="11.25" customHeight="1" x14ac:dyDescent="0.15">
      <c r="A948" s="1130"/>
      <c r="B948" s="789">
        <v>820</v>
      </c>
      <c r="C948" s="789">
        <v>820</v>
      </c>
      <c r="D948" s="790" t="s">
        <v>11</v>
      </c>
    </row>
    <row r="949" spans="1:4" ht="11.25" customHeight="1" x14ac:dyDescent="0.15">
      <c r="A949" s="1129" t="s">
        <v>629</v>
      </c>
      <c r="B949" s="787">
        <v>270</v>
      </c>
      <c r="C949" s="787">
        <v>254.26400000000001</v>
      </c>
      <c r="D949" s="788" t="s">
        <v>621</v>
      </c>
    </row>
    <row r="950" spans="1:4" ht="11.25" customHeight="1" x14ac:dyDescent="0.15">
      <c r="A950" s="1130"/>
      <c r="B950" s="789">
        <v>270</v>
      </c>
      <c r="C950" s="789">
        <v>254.26400000000001</v>
      </c>
      <c r="D950" s="790" t="s">
        <v>11</v>
      </c>
    </row>
    <row r="951" spans="1:4" ht="11.25" customHeight="1" x14ac:dyDescent="0.15">
      <c r="A951" s="1129" t="s">
        <v>2698</v>
      </c>
      <c r="B951" s="787">
        <v>97.27</v>
      </c>
      <c r="C951" s="787">
        <v>97.264800000000008</v>
      </c>
      <c r="D951" s="788" t="s">
        <v>1162</v>
      </c>
    </row>
    <row r="952" spans="1:4" ht="11.25" customHeight="1" x14ac:dyDescent="0.15">
      <c r="A952" s="1130"/>
      <c r="B952" s="789">
        <v>97.27</v>
      </c>
      <c r="C952" s="789">
        <v>97.264800000000008</v>
      </c>
      <c r="D952" s="790" t="s">
        <v>11</v>
      </c>
    </row>
    <row r="953" spans="1:4" ht="11.25" customHeight="1" x14ac:dyDescent="0.15">
      <c r="A953" s="1129" t="s">
        <v>2699</v>
      </c>
      <c r="B953" s="787">
        <v>25</v>
      </c>
      <c r="C953" s="787">
        <v>25</v>
      </c>
      <c r="D953" s="788" t="s">
        <v>3982</v>
      </c>
    </row>
    <row r="954" spans="1:4" ht="11.25" customHeight="1" x14ac:dyDescent="0.15">
      <c r="A954" s="1130"/>
      <c r="B954" s="789">
        <v>25</v>
      </c>
      <c r="C954" s="789">
        <v>25</v>
      </c>
      <c r="D954" s="790" t="s">
        <v>11</v>
      </c>
    </row>
    <row r="955" spans="1:4" ht="11.25" customHeight="1" x14ac:dyDescent="0.15">
      <c r="A955" s="1129" t="s">
        <v>652</v>
      </c>
      <c r="B955" s="787">
        <v>300</v>
      </c>
      <c r="C955" s="787">
        <v>300</v>
      </c>
      <c r="D955" s="788" t="s">
        <v>648</v>
      </c>
    </row>
    <row r="956" spans="1:4" ht="11.25" customHeight="1" x14ac:dyDescent="0.15">
      <c r="A956" s="1130"/>
      <c r="B956" s="789">
        <v>300</v>
      </c>
      <c r="C956" s="789">
        <v>300</v>
      </c>
      <c r="D956" s="790" t="s">
        <v>11</v>
      </c>
    </row>
    <row r="957" spans="1:4" ht="11.25" customHeight="1" x14ac:dyDescent="0.15">
      <c r="A957" s="1129" t="s">
        <v>4789</v>
      </c>
      <c r="B957" s="787">
        <v>79</v>
      </c>
      <c r="C957" s="787">
        <v>72.290000000000006</v>
      </c>
      <c r="D957" s="788" t="s">
        <v>4686</v>
      </c>
    </row>
    <row r="958" spans="1:4" ht="11.25" customHeight="1" x14ac:dyDescent="0.15">
      <c r="A958" s="1130"/>
      <c r="B958" s="789">
        <v>79</v>
      </c>
      <c r="C958" s="789">
        <v>72.290000000000006</v>
      </c>
      <c r="D958" s="790" t="s">
        <v>11</v>
      </c>
    </row>
    <row r="959" spans="1:4" ht="11.25" customHeight="1" x14ac:dyDescent="0.15">
      <c r="A959" s="1129" t="s">
        <v>2700</v>
      </c>
      <c r="B959" s="787">
        <v>22.67</v>
      </c>
      <c r="C959" s="787">
        <v>22.666</v>
      </c>
      <c r="D959" s="788" t="s">
        <v>1160</v>
      </c>
    </row>
    <row r="960" spans="1:4" ht="11.25" customHeight="1" x14ac:dyDescent="0.15">
      <c r="A960" s="1131"/>
      <c r="B960" s="791">
        <v>50</v>
      </c>
      <c r="C960" s="791">
        <v>50</v>
      </c>
      <c r="D960" s="792" t="s">
        <v>683</v>
      </c>
    </row>
    <row r="961" spans="1:4" ht="11.25" customHeight="1" x14ac:dyDescent="0.15">
      <c r="A961" s="1130"/>
      <c r="B961" s="789">
        <v>72.67</v>
      </c>
      <c r="C961" s="789">
        <v>72.665999999999997</v>
      </c>
      <c r="D961" s="790" t="s">
        <v>11</v>
      </c>
    </row>
    <row r="962" spans="1:4" ht="11.25" customHeight="1" x14ac:dyDescent="0.15">
      <c r="A962" s="1129" t="s">
        <v>4378</v>
      </c>
      <c r="B962" s="787">
        <v>30</v>
      </c>
      <c r="C962" s="787">
        <v>0</v>
      </c>
      <c r="D962" s="788" t="s">
        <v>621</v>
      </c>
    </row>
    <row r="963" spans="1:4" ht="11.25" customHeight="1" x14ac:dyDescent="0.15">
      <c r="A963" s="1131"/>
      <c r="B963" s="791">
        <v>30</v>
      </c>
      <c r="C963" s="791">
        <v>0</v>
      </c>
      <c r="D963" s="792" t="s">
        <v>11</v>
      </c>
    </row>
    <row r="964" spans="1:4" ht="21" x14ac:dyDescent="0.15">
      <c r="A964" s="1129" t="s">
        <v>2701</v>
      </c>
      <c r="B964" s="787">
        <v>70</v>
      </c>
      <c r="C964" s="787">
        <v>70</v>
      </c>
      <c r="D964" s="788" t="s">
        <v>1174</v>
      </c>
    </row>
    <row r="965" spans="1:4" ht="11.25" customHeight="1" x14ac:dyDescent="0.15">
      <c r="A965" s="1130"/>
      <c r="B965" s="789">
        <v>70</v>
      </c>
      <c r="C965" s="789">
        <v>70</v>
      </c>
      <c r="D965" s="790" t="s">
        <v>11</v>
      </c>
    </row>
    <row r="966" spans="1:4" ht="11.25" customHeight="1" x14ac:dyDescent="0.15">
      <c r="A966" s="1129" t="s">
        <v>2702</v>
      </c>
      <c r="B966" s="787">
        <v>50</v>
      </c>
      <c r="C966" s="787">
        <v>50</v>
      </c>
      <c r="D966" s="788" t="s">
        <v>3982</v>
      </c>
    </row>
    <row r="967" spans="1:4" ht="11.25" customHeight="1" x14ac:dyDescent="0.15">
      <c r="A967" s="1130"/>
      <c r="B967" s="789">
        <v>50</v>
      </c>
      <c r="C967" s="789">
        <v>50</v>
      </c>
      <c r="D967" s="790" t="s">
        <v>11</v>
      </c>
    </row>
    <row r="968" spans="1:4" ht="11.25" customHeight="1" x14ac:dyDescent="0.15">
      <c r="A968" s="1129" t="s">
        <v>2703</v>
      </c>
      <c r="B968" s="787">
        <v>700</v>
      </c>
      <c r="C968" s="787">
        <v>700</v>
      </c>
      <c r="D968" s="788" t="s">
        <v>1211</v>
      </c>
    </row>
    <row r="969" spans="1:4" ht="21" x14ac:dyDescent="0.15">
      <c r="A969" s="1131"/>
      <c r="B969" s="791">
        <v>150</v>
      </c>
      <c r="C969" s="791">
        <v>77.209999999999994</v>
      </c>
      <c r="D969" s="792" t="s">
        <v>1210</v>
      </c>
    </row>
    <row r="970" spans="1:4" ht="11.25" customHeight="1" x14ac:dyDescent="0.15">
      <c r="A970" s="1130"/>
      <c r="B970" s="789">
        <v>850</v>
      </c>
      <c r="C970" s="789">
        <v>777.21</v>
      </c>
      <c r="D970" s="790" t="s">
        <v>11</v>
      </c>
    </row>
    <row r="971" spans="1:4" ht="11.25" customHeight="1" x14ac:dyDescent="0.15">
      <c r="A971" s="1129" t="s">
        <v>2704</v>
      </c>
      <c r="B971" s="787">
        <v>300</v>
      </c>
      <c r="C971" s="787">
        <v>300</v>
      </c>
      <c r="D971" s="788" t="s">
        <v>1211</v>
      </c>
    </row>
    <row r="972" spans="1:4" ht="11.25" customHeight="1" x14ac:dyDescent="0.15">
      <c r="A972" s="1130"/>
      <c r="B972" s="789">
        <v>300</v>
      </c>
      <c r="C972" s="789">
        <v>300</v>
      </c>
      <c r="D972" s="790" t="s">
        <v>11</v>
      </c>
    </row>
    <row r="973" spans="1:4" ht="11.25" customHeight="1" x14ac:dyDescent="0.15">
      <c r="A973" s="1129" t="s">
        <v>4369</v>
      </c>
      <c r="B973" s="787">
        <v>150</v>
      </c>
      <c r="C973" s="787">
        <v>150</v>
      </c>
      <c r="D973" s="788" t="s">
        <v>565</v>
      </c>
    </row>
    <row r="974" spans="1:4" ht="11.25" customHeight="1" x14ac:dyDescent="0.15">
      <c r="A974" s="1130"/>
      <c r="B974" s="789">
        <v>150</v>
      </c>
      <c r="C974" s="789">
        <v>150</v>
      </c>
      <c r="D974" s="790" t="s">
        <v>11</v>
      </c>
    </row>
    <row r="975" spans="1:4" ht="11.25" customHeight="1" x14ac:dyDescent="0.15">
      <c r="A975" s="1129" t="s">
        <v>741</v>
      </c>
      <c r="B975" s="787">
        <v>254</v>
      </c>
      <c r="C975" s="787">
        <v>254</v>
      </c>
      <c r="D975" s="788" t="s">
        <v>736</v>
      </c>
    </row>
    <row r="976" spans="1:4" ht="11.25" customHeight="1" x14ac:dyDescent="0.15">
      <c r="A976" s="1130"/>
      <c r="B976" s="789">
        <v>254</v>
      </c>
      <c r="C976" s="789">
        <v>254</v>
      </c>
      <c r="D976" s="790" t="s">
        <v>11</v>
      </c>
    </row>
    <row r="977" spans="1:4" ht="11.25" customHeight="1" x14ac:dyDescent="0.15">
      <c r="A977" s="1129" t="s">
        <v>4790</v>
      </c>
      <c r="B977" s="787">
        <v>150</v>
      </c>
      <c r="C977" s="787">
        <v>150</v>
      </c>
      <c r="D977" s="788" t="s">
        <v>1211</v>
      </c>
    </row>
    <row r="978" spans="1:4" ht="11.25" customHeight="1" x14ac:dyDescent="0.15">
      <c r="A978" s="1130"/>
      <c r="B978" s="789">
        <v>150</v>
      </c>
      <c r="C978" s="789">
        <v>150</v>
      </c>
      <c r="D978" s="790" t="s">
        <v>11</v>
      </c>
    </row>
    <row r="979" spans="1:4" ht="11.25" customHeight="1" x14ac:dyDescent="0.15">
      <c r="A979" s="1129" t="s">
        <v>2705</v>
      </c>
      <c r="B979" s="787">
        <v>103.2</v>
      </c>
      <c r="C979" s="787">
        <v>103.2</v>
      </c>
      <c r="D979" s="788" t="s">
        <v>1163</v>
      </c>
    </row>
    <row r="980" spans="1:4" ht="11.25" customHeight="1" x14ac:dyDescent="0.15">
      <c r="A980" s="1130"/>
      <c r="B980" s="789">
        <v>103.2</v>
      </c>
      <c r="C980" s="789">
        <v>103.2</v>
      </c>
      <c r="D980" s="790" t="s">
        <v>11</v>
      </c>
    </row>
    <row r="981" spans="1:4" ht="11.25" customHeight="1" x14ac:dyDescent="0.15">
      <c r="A981" s="1129" t="s">
        <v>4791</v>
      </c>
      <c r="B981" s="787">
        <v>224.3</v>
      </c>
      <c r="C981" s="787">
        <v>224.3</v>
      </c>
      <c r="D981" s="788" t="s">
        <v>3901</v>
      </c>
    </row>
    <row r="982" spans="1:4" ht="11.25" customHeight="1" x14ac:dyDescent="0.15">
      <c r="A982" s="1130"/>
      <c r="B982" s="789">
        <v>224.3</v>
      </c>
      <c r="C982" s="789">
        <v>224.3</v>
      </c>
      <c r="D982" s="790" t="s">
        <v>11</v>
      </c>
    </row>
    <row r="983" spans="1:4" ht="21" x14ac:dyDescent="0.15">
      <c r="A983" s="1129" t="s">
        <v>4792</v>
      </c>
      <c r="B983" s="787">
        <v>50</v>
      </c>
      <c r="C983" s="787">
        <v>50</v>
      </c>
      <c r="D983" s="788" t="s">
        <v>1210</v>
      </c>
    </row>
    <row r="984" spans="1:4" ht="11.25" customHeight="1" x14ac:dyDescent="0.15">
      <c r="A984" s="1130"/>
      <c r="B984" s="789">
        <v>50</v>
      </c>
      <c r="C984" s="789">
        <v>50</v>
      </c>
      <c r="D984" s="790" t="s">
        <v>11</v>
      </c>
    </row>
    <row r="985" spans="1:4" ht="11.25" customHeight="1" x14ac:dyDescent="0.15">
      <c r="A985" s="1129" t="s">
        <v>673</v>
      </c>
      <c r="B985" s="787">
        <v>200</v>
      </c>
      <c r="C985" s="787">
        <v>200</v>
      </c>
      <c r="D985" s="788" t="s">
        <v>4793</v>
      </c>
    </row>
    <row r="986" spans="1:4" ht="11.25" customHeight="1" x14ac:dyDescent="0.15">
      <c r="A986" s="1130"/>
      <c r="B986" s="789">
        <v>200</v>
      </c>
      <c r="C986" s="789">
        <v>200</v>
      </c>
      <c r="D986" s="790" t="s">
        <v>11</v>
      </c>
    </row>
    <row r="987" spans="1:4" ht="11.25" customHeight="1" x14ac:dyDescent="0.15">
      <c r="A987" s="1129" t="s">
        <v>2706</v>
      </c>
      <c r="B987" s="787">
        <v>49</v>
      </c>
      <c r="C987" s="787">
        <v>44.414999999999999</v>
      </c>
      <c r="D987" s="788" t="s">
        <v>1322</v>
      </c>
    </row>
    <row r="988" spans="1:4" ht="11.25" customHeight="1" x14ac:dyDescent="0.15">
      <c r="A988" s="1130"/>
      <c r="B988" s="789">
        <v>49</v>
      </c>
      <c r="C988" s="789">
        <v>44.414999999999999</v>
      </c>
      <c r="D988" s="790" t="s">
        <v>11</v>
      </c>
    </row>
    <row r="989" spans="1:4" ht="11.25" customHeight="1" x14ac:dyDescent="0.15">
      <c r="A989" s="1129" t="s">
        <v>542</v>
      </c>
      <c r="B989" s="787">
        <v>100</v>
      </c>
      <c r="C989" s="787">
        <v>100</v>
      </c>
      <c r="D989" s="788" t="s">
        <v>538</v>
      </c>
    </row>
    <row r="990" spans="1:4" ht="11.25" customHeight="1" x14ac:dyDescent="0.15">
      <c r="A990" s="1130"/>
      <c r="B990" s="789">
        <v>100</v>
      </c>
      <c r="C990" s="789">
        <v>100</v>
      </c>
      <c r="D990" s="790" t="s">
        <v>11</v>
      </c>
    </row>
    <row r="991" spans="1:4" ht="21" x14ac:dyDescent="0.15">
      <c r="A991" s="1129" t="s">
        <v>2707</v>
      </c>
      <c r="B991" s="787">
        <v>1439</v>
      </c>
      <c r="C991" s="787">
        <v>1439</v>
      </c>
      <c r="D991" s="788" t="s">
        <v>1177</v>
      </c>
    </row>
    <row r="992" spans="1:4" ht="11.25" customHeight="1" x14ac:dyDescent="0.15">
      <c r="A992" s="1131"/>
      <c r="B992" s="791">
        <v>14002</v>
      </c>
      <c r="C992" s="791">
        <v>14002</v>
      </c>
      <c r="D992" s="792" t="s">
        <v>1178</v>
      </c>
    </row>
    <row r="993" spans="1:4" ht="11.25" customHeight="1" x14ac:dyDescent="0.15">
      <c r="A993" s="1130"/>
      <c r="B993" s="789">
        <v>15441</v>
      </c>
      <c r="C993" s="789">
        <v>15441</v>
      </c>
      <c r="D993" s="790" t="s">
        <v>11</v>
      </c>
    </row>
    <row r="994" spans="1:4" ht="11.25" customHeight="1" x14ac:dyDescent="0.15">
      <c r="A994" s="1129" t="s">
        <v>2708</v>
      </c>
      <c r="B994" s="787">
        <v>7800</v>
      </c>
      <c r="C994" s="787">
        <v>7800</v>
      </c>
      <c r="D994" s="788" t="s">
        <v>1061</v>
      </c>
    </row>
    <row r="995" spans="1:4" ht="11.25" customHeight="1" x14ac:dyDescent="0.15">
      <c r="A995" s="1130"/>
      <c r="B995" s="789">
        <v>7800</v>
      </c>
      <c r="C995" s="789">
        <v>7800</v>
      </c>
      <c r="D995" s="790" t="s">
        <v>11</v>
      </c>
    </row>
    <row r="996" spans="1:4" ht="11.25" customHeight="1" x14ac:dyDescent="0.15">
      <c r="A996" s="1129" t="s">
        <v>571</v>
      </c>
      <c r="B996" s="787">
        <v>250</v>
      </c>
      <c r="C996" s="787">
        <v>250</v>
      </c>
      <c r="D996" s="788" t="s">
        <v>565</v>
      </c>
    </row>
    <row r="997" spans="1:4" ht="11.25" customHeight="1" x14ac:dyDescent="0.15">
      <c r="A997" s="1130"/>
      <c r="B997" s="789">
        <v>250</v>
      </c>
      <c r="C997" s="789">
        <v>250</v>
      </c>
      <c r="D997" s="790" t="s">
        <v>11</v>
      </c>
    </row>
    <row r="998" spans="1:4" ht="11.25" customHeight="1" x14ac:dyDescent="0.15">
      <c r="A998" s="1129" t="s">
        <v>630</v>
      </c>
      <c r="B998" s="787">
        <v>250</v>
      </c>
      <c r="C998" s="787">
        <v>250</v>
      </c>
      <c r="D998" s="788" t="s">
        <v>621</v>
      </c>
    </row>
    <row r="999" spans="1:4" ht="11.25" customHeight="1" x14ac:dyDescent="0.15">
      <c r="A999" s="1130"/>
      <c r="B999" s="789">
        <v>250</v>
      </c>
      <c r="C999" s="789">
        <v>250</v>
      </c>
      <c r="D999" s="790" t="s">
        <v>11</v>
      </c>
    </row>
    <row r="1000" spans="1:4" ht="11.25" customHeight="1" x14ac:dyDescent="0.15">
      <c r="A1000" s="1129" t="s">
        <v>659</v>
      </c>
      <c r="B1000" s="787">
        <v>200</v>
      </c>
      <c r="C1000" s="787">
        <v>135.65600000000001</v>
      </c>
      <c r="D1000" s="788" t="s">
        <v>1173</v>
      </c>
    </row>
    <row r="1001" spans="1:4" ht="11.25" customHeight="1" x14ac:dyDescent="0.15">
      <c r="A1001" s="1131"/>
      <c r="B1001" s="791">
        <v>200</v>
      </c>
      <c r="C1001" s="791">
        <v>200</v>
      </c>
      <c r="D1001" s="792" t="s">
        <v>657</v>
      </c>
    </row>
    <row r="1002" spans="1:4" ht="11.25" customHeight="1" x14ac:dyDescent="0.15">
      <c r="A1002" s="1130"/>
      <c r="B1002" s="789">
        <v>400</v>
      </c>
      <c r="C1002" s="789">
        <v>335.65600000000001</v>
      </c>
      <c r="D1002" s="790" t="s">
        <v>11</v>
      </c>
    </row>
    <row r="1003" spans="1:4" ht="11.25" customHeight="1" x14ac:dyDescent="0.15">
      <c r="A1003" s="1129" t="s">
        <v>703</v>
      </c>
      <c r="B1003" s="787">
        <v>70</v>
      </c>
      <c r="C1003" s="787">
        <v>70</v>
      </c>
      <c r="D1003" s="788" t="s">
        <v>683</v>
      </c>
    </row>
    <row r="1004" spans="1:4" ht="11.25" customHeight="1" x14ac:dyDescent="0.15">
      <c r="A1004" s="1130"/>
      <c r="B1004" s="789">
        <v>70</v>
      </c>
      <c r="C1004" s="789">
        <v>70</v>
      </c>
      <c r="D1004" s="790" t="s">
        <v>11</v>
      </c>
    </row>
    <row r="1005" spans="1:4" ht="21" x14ac:dyDescent="0.15">
      <c r="A1005" s="1129" t="s">
        <v>4794</v>
      </c>
      <c r="B1005" s="787">
        <v>50</v>
      </c>
      <c r="C1005" s="787">
        <v>50</v>
      </c>
      <c r="D1005" s="788" t="s">
        <v>1210</v>
      </c>
    </row>
    <row r="1006" spans="1:4" ht="11.25" customHeight="1" x14ac:dyDescent="0.15">
      <c r="A1006" s="1130"/>
      <c r="B1006" s="789">
        <v>50</v>
      </c>
      <c r="C1006" s="789">
        <v>50</v>
      </c>
      <c r="D1006" s="790" t="s">
        <v>11</v>
      </c>
    </row>
    <row r="1007" spans="1:4" ht="21" x14ac:dyDescent="0.15">
      <c r="A1007" s="1129" t="s">
        <v>4795</v>
      </c>
      <c r="B1007" s="787">
        <v>393</v>
      </c>
      <c r="C1007" s="787">
        <v>393</v>
      </c>
      <c r="D1007" s="788" t="s">
        <v>1177</v>
      </c>
    </row>
    <row r="1008" spans="1:4" ht="11.25" customHeight="1" x14ac:dyDescent="0.15">
      <c r="A1008" s="1131"/>
      <c r="B1008" s="791">
        <v>920</v>
      </c>
      <c r="C1008" s="791">
        <v>920</v>
      </c>
      <c r="D1008" s="792" t="s">
        <v>1178</v>
      </c>
    </row>
    <row r="1009" spans="1:4" ht="11.25" customHeight="1" x14ac:dyDescent="0.15">
      <c r="A1009" s="1130"/>
      <c r="B1009" s="789">
        <v>1313</v>
      </c>
      <c r="C1009" s="789">
        <v>1313</v>
      </c>
      <c r="D1009" s="790" t="s">
        <v>11</v>
      </c>
    </row>
    <row r="1010" spans="1:4" ht="21" x14ac:dyDescent="0.15">
      <c r="A1010" s="1129" t="s">
        <v>2709</v>
      </c>
      <c r="B1010" s="787">
        <v>40</v>
      </c>
      <c r="C1010" s="787">
        <v>40</v>
      </c>
      <c r="D1010" s="788" t="s">
        <v>1177</v>
      </c>
    </row>
    <row r="1011" spans="1:4" ht="11.25" customHeight="1" x14ac:dyDescent="0.15">
      <c r="A1011" s="1131"/>
      <c r="B1011" s="791">
        <v>5581</v>
      </c>
      <c r="C1011" s="791">
        <v>5581</v>
      </c>
      <c r="D1011" s="792" t="s">
        <v>1178</v>
      </c>
    </row>
    <row r="1012" spans="1:4" ht="11.25" customHeight="1" x14ac:dyDescent="0.15">
      <c r="A1012" s="1130"/>
      <c r="B1012" s="789">
        <v>5621</v>
      </c>
      <c r="C1012" s="789">
        <v>5621</v>
      </c>
      <c r="D1012" s="790" t="s">
        <v>11</v>
      </c>
    </row>
    <row r="1013" spans="1:4" ht="21" x14ac:dyDescent="0.15">
      <c r="A1013" s="1129" t="s">
        <v>2710</v>
      </c>
      <c r="B1013" s="787">
        <v>635</v>
      </c>
      <c r="C1013" s="787">
        <v>635</v>
      </c>
      <c r="D1013" s="788" t="s">
        <v>1177</v>
      </c>
    </row>
    <row r="1014" spans="1:4" ht="11.25" customHeight="1" x14ac:dyDescent="0.15">
      <c r="A1014" s="1131"/>
      <c r="B1014" s="791">
        <v>2954</v>
      </c>
      <c r="C1014" s="791">
        <v>2954</v>
      </c>
      <c r="D1014" s="792" t="s">
        <v>1178</v>
      </c>
    </row>
    <row r="1015" spans="1:4" ht="11.25" customHeight="1" x14ac:dyDescent="0.15">
      <c r="A1015" s="1130"/>
      <c r="B1015" s="789">
        <v>3589</v>
      </c>
      <c r="C1015" s="789">
        <v>3589</v>
      </c>
      <c r="D1015" s="790" t="s">
        <v>11</v>
      </c>
    </row>
    <row r="1016" spans="1:4" ht="11.25" customHeight="1" x14ac:dyDescent="0.15">
      <c r="A1016" s="1129" t="s">
        <v>4796</v>
      </c>
      <c r="B1016" s="787">
        <v>115</v>
      </c>
      <c r="C1016" s="787">
        <v>115</v>
      </c>
      <c r="D1016" s="788" t="s">
        <v>1209</v>
      </c>
    </row>
    <row r="1017" spans="1:4" ht="11.25" customHeight="1" x14ac:dyDescent="0.15">
      <c r="A1017" s="1130"/>
      <c r="B1017" s="789">
        <v>115</v>
      </c>
      <c r="C1017" s="789">
        <v>115</v>
      </c>
      <c r="D1017" s="790" t="s">
        <v>11</v>
      </c>
    </row>
    <row r="1018" spans="1:4" ht="11.25" customHeight="1" x14ac:dyDescent="0.15">
      <c r="A1018" s="1129" t="s">
        <v>4370</v>
      </c>
      <c r="B1018" s="787">
        <v>77.06</v>
      </c>
      <c r="C1018" s="787">
        <v>77.06</v>
      </c>
      <c r="D1018" s="788" t="s">
        <v>565</v>
      </c>
    </row>
    <row r="1019" spans="1:4" ht="11.25" customHeight="1" x14ac:dyDescent="0.15">
      <c r="A1019" s="1131"/>
      <c r="B1019" s="791">
        <v>77.06</v>
      </c>
      <c r="C1019" s="791">
        <v>77.06</v>
      </c>
      <c r="D1019" s="792" t="s">
        <v>11</v>
      </c>
    </row>
    <row r="1020" spans="1:4" ht="21" x14ac:dyDescent="0.15">
      <c r="A1020" s="1129" t="s">
        <v>4797</v>
      </c>
      <c r="B1020" s="787">
        <v>100</v>
      </c>
      <c r="C1020" s="787">
        <v>100</v>
      </c>
      <c r="D1020" s="788" t="s">
        <v>1210</v>
      </c>
    </row>
    <row r="1021" spans="1:4" ht="11.25" customHeight="1" x14ac:dyDescent="0.15">
      <c r="A1021" s="1130"/>
      <c r="B1021" s="789">
        <v>100</v>
      </c>
      <c r="C1021" s="789">
        <v>100</v>
      </c>
      <c r="D1021" s="790" t="s">
        <v>11</v>
      </c>
    </row>
    <row r="1022" spans="1:4" ht="11.25" customHeight="1" x14ac:dyDescent="0.15">
      <c r="A1022" s="1129" t="s">
        <v>4367</v>
      </c>
      <c r="B1022" s="787">
        <v>300</v>
      </c>
      <c r="C1022" s="787">
        <v>300</v>
      </c>
      <c r="D1022" s="788" t="s">
        <v>1111</v>
      </c>
    </row>
    <row r="1023" spans="1:4" ht="11.25" customHeight="1" x14ac:dyDescent="0.15">
      <c r="A1023" s="1131"/>
      <c r="B1023" s="791">
        <v>300</v>
      </c>
      <c r="C1023" s="791">
        <v>300</v>
      </c>
      <c r="D1023" s="792" t="s">
        <v>562</v>
      </c>
    </row>
    <row r="1024" spans="1:4" ht="11.25" customHeight="1" x14ac:dyDescent="0.15">
      <c r="A1024" s="1130"/>
      <c r="B1024" s="789">
        <v>600</v>
      </c>
      <c r="C1024" s="789">
        <v>600</v>
      </c>
      <c r="D1024" s="790" t="s">
        <v>11</v>
      </c>
    </row>
    <row r="1025" spans="1:4" ht="11.25" customHeight="1" x14ac:dyDescent="0.15">
      <c r="A1025" s="1129" t="s">
        <v>2711</v>
      </c>
      <c r="B1025" s="787">
        <v>2861</v>
      </c>
      <c r="C1025" s="787">
        <v>2861</v>
      </c>
      <c r="D1025" s="788" t="s">
        <v>1178</v>
      </c>
    </row>
    <row r="1026" spans="1:4" ht="11.25" customHeight="1" x14ac:dyDescent="0.15">
      <c r="A1026" s="1130"/>
      <c r="B1026" s="789">
        <v>2861</v>
      </c>
      <c r="C1026" s="789">
        <v>2861</v>
      </c>
      <c r="D1026" s="790" t="s">
        <v>11</v>
      </c>
    </row>
    <row r="1027" spans="1:4" ht="11.25" customHeight="1" x14ac:dyDescent="0.15">
      <c r="A1027" s="1129" t="s">
        <v>2712</v>
      </c>
      <c r="B1027" s="787">
        <v>2.02</v>
      </c>
      <c r="C1027" s="787">
        <v>2.0139999999999998</v>
      </c>
      <c r="D1027" s="788" t="s">
        <v>1143</v>
      </c>
    </row>
    <row r="1028" spans="1:4" ht="11.25" customHeight="1" x14ac:dyDescent="0.15">
      <c r="A1028" s="1130"/>
      <c r="B1028" s="789">
        <v>2.02</v>
      </c>
      <c r="C1028" s="789">
        <v>2.0139999999999998</v>
      </c>
      <c r="D1028" s="790" t="s">
        <v>11</v>
      </c>
    </row>
    <row r="1029" spans="1:4" ht="11.25" customHeight="1" x14ac:dyDescent="0.15">
      <c r="A1029" s="1129" t="s">
        <v>2713</v>
      </c>
      <c r="B1029" s="787">
        <v>19</v>
      </c>
      <c r="C1029" s="787">
        <v>19</v>
      </c>
      <c r="D1029" s="788" t="s">
        <v>1317</v>
      </c>
    </row>
    <row r="1030" spans="1:4" ht="11.25" customHeight="1" x14ac:dyDescent="0.15">
      <c r="A1030" s="1130"/>
      <c r="B1030" s="789">
        <v>19</v>
      </c>
      <c r="C1030" s="789">
        <v>19</v>
      </c>
      <c r="D1030" s="790" t="s">
        <v>11</v>
      </c>
    </row>
    <row r="1031" spans="1:4" ht="11.25" customHeight="1" x14ac:dyDescent="0.15">
      <c r="A1031" s="1129" t="s">
        <v>631</v>
      </c>
      <c r="B1031" s="787">
        <v>229.01999999999998</v>
      </c>
      <c r="C1031" s="787">
        <v>229.01355000000001</v>
      </c>
      <c r="D1031" s="788" t="s">
        <v>1162</v>
      </c>
    </row>
    <row r="1032" spans="1:4" ht="11.25" customHeight="1" x14ac:dyDescent="0.15">
      <c r="A1032" s="1131"/>
      <c r="B1032" s="791">
        <v>125</v>
      </c>
      <c r="C1032" s="791">
        <v>125</v>
      </c>
      <c r="D1032" s="792" t="s">
        <v>621</v>
      </c>
    </row>
    <row r="1033" spans="1:4" ht="11.25" customHeight="1" x14ac:dyDescent="0.15">
      <c r="A1033" s="1130"/>
      <c r="B1033" s="789">
        <v>354.02</v>
      </c>
      <c r="C1033" s="789">
        <v>354.01355000000001</v>
      </c>
      <c r="D1033" s="790" t="s">
        <v>11</v>
      </c>
    </row>
    <row r="1034" spans="1:4" ht="21" x14ac:dyDescent="0.15">
      <c r="A1034" s="1129" t="s">
        <v>2714</v>
      </c>
      <c r="B1034" s="787">
        <v>1210</v>
      </c>
      <c r="C1034" s="787">
        <v>1210</v>
      </c>
      <c r="D1034" s="788" t="s">
        <v>1177</v>
      </c>
    </row>
    <row r="1035" spans="1:4" ht="11.25" customHeight="1" x14ac:dyDescent="0.15">
      <c r="A1035" s="1131"/>
      <c r="B1035" s="791">
        <v>6551</v>
      </c>
      <c r="C1035" s="791">
        <v>6551</v>
      </c>
      <c r="D1035" s="792" t="s">
        <v>1178</v>
      </c>
    </row>
    <row r="1036" spans="1:4" ht="11.25" customHeight="1" x14ac:dyDescent="0.15">
      <c r="A1036" s="1131"/>
      <c r="B1036" s="791">
        <v>94.84</v>
      </c>
      <c r="C1036" s="791">
        <v>94.84</v>
      </c>
      <c r="D1036" s="792" t="s">
        <v>1175</v>
      </c>
    </row>
    <row r="1037" spans="1:4" ht="11.25" customHeight="1" x14ac:dyDescent="0.15">
      <c r="A1037" s="1130"/>
      <c r="B1037" s="789">
        <v>7855.84</v>
      </c>
      <c r="C1037" s="789">
        <v>7855.84</v>
      </c>
      <c r="D1037" s="790" t="s">
        <v>11</v>
      </c>
    </row>
    <row r="1038" spans="1:4" ht="11.25" customHeight="1" x14ac:dyDescent="0.15">
      <c r="A1038" s="1129" t="s">
        <v>543</v>
      </c>
      <c r="B1038" s="787">
        <v>300</v>
      </c>
      <c r="C1038" s="787">
        <v>299.99099999999999</v>
      </c>
      <c r="D1038" s="788" t="s">
        <v>1145</v>
      </c>
    </row>
    <row r="1039" spans="1:4" ht="11.25" customHeight="1" x14ac:dyDescent="0.15">
      <c r="A1039" s="1131"/>
      <c r="B1039" s="791">
        <v>5500</v>
      </c>
      <c r="C1039" s="791">
        <v>3003.2550000000001</v>
      </c>
      <c r="D1039" s="792" t="s">
        <v>538</v>
      </c>
    </row>
    <row r="1040" spans="1:4" ht="11.25" customHeight="1" x14ac:dyDescent="0.15">
      <c r="A1040" s="1130"/>
      <c r="B1040" s="789">
        <v>5800</v>
      </c>
      <c r="C1040" s="789">
        <v>3303.2460000000001</v>
      </c>
      <c r="D1040" s="790" t="s">
        <v>11</v>
      </c>
    </row>
    <row r="1041" spans="1:4" ht="11.25" customHeight="1" x14ac:dyDescent="0.15">
      <c r="A1041" s="1129" t="s">
        <v>4798</v>
      </c>
      <c r="B1041" s="787">
        <v>111.9</v>
      </c>
      <c r="C1041" s="787">
        <v>111.9</v>
      </c>
      <c r="D1041" s="788" t="s">
        <v>3901</v>
      </c>
    </row>
    <row r="1042" spans="1:4" ht="11.25" customHeight="1" x14ac:dyDescent="0.15">
      <c r="A1042" s="1130"/>
      <c r="B1042" s="789">
        <v>111.9</v>
      </c>
      <c r="C1042" s="789">
        <v>111.9</v>
      </c>
      <c r="D1042" s="790" t="s">
        <v>11</v>
      </c>
    </row>
    <row r="1043" spans="1:4" ht="11.25" customHeight="1" x14ac:dyDescent="0.15">
      <c r="A1043" s="1129" t="s">
        <v>2715</v>
      </c>
      <c r="B1043" s="787">
        <v>1517.93</v>
      </c>
      <c r="C1043" s="787">
        <v>1517.9280000000001</v>
      </c>
      <c r="D1043" s="788" t="s">
        <v>2512</v>
      </c>
    </row>
    <row r="1044" spans="1:4" ht="11.25" customHeight="1" x14ac:dyDescent="0.15">
      <c r="A1044" s="1130"/>
      <c r="B1044" s="789">
        <v>1517.93</v>
      </c>
      <c r="C1044" s="789">
        <v>1517.9280000000001</v>
      </c>
      <c r="D1044" s="790" t="s">
        <v>11</v>
      </c>
    </row>
    <row r="1045" spans="1:4" ht="11.25" customHeight="1" x14ac:dyDescent="0.15">
      <c r="A1045" s="1129" t="s">
        <v>4799</v>
      </c>
      <c r="B1045" s="787">
        <v>255.47</v>
      </c>
      <c r="C1045" s="787">
        <v>255.46899999999999</v>
      </c>
      <c r="D1045" s="788" t="s">
        <v>2512</v>
      </c>
    </row>
    <row r="1046" spans="1:4" ht="11.25" customHeight="1" x14ac:dyDescent="0.15">
      <c r="A1046" s="1130"/>
      <c r="B1046" s="789">
        <v>255.47</v>
      </c>
      <c r="C1046" s="789">
        <v>255.46899999999999</v>
      </c>
      <c r="D1046" s="790" t="s">
        <v>11</v>
      </c>
    </row>
    <row r="1047" spans="1:4" ht="11.25" customHeight="1" x14ac:dyDescent="0.15">
      <c r="A1047" s="1129" t="s">
        <v>2716</v>
      </c>
      <c r="B1047" s="787">
        <v>420</v>
      </c>
      <c r="C1047" s="787">
        <v>362.1</v>
      </c>
      <c r="D1047" s="788" t="s">
        <v>1317</v>
      </c>
    </row>
    <row r="1048" spans="1:4" ht="11.25" customHeight="1" x14ac:dyDescent="0.15">
      <c r="A1048" s="1130"/>
      <c r="B1048" s="789">
        <v>420</v>
      </c>
      <c r="C1048" s="789">
        <v>362.1</v>
      </c>
      <c r="D1048" s="790" t="s">
        <v>11</v>
      </c>
    </row>
    <row r="1049" spans="1:4" ht="11.25" customHeight="1" x14ac:dyDescent="0.15">
      <c r="A1049" s="1129" t="s">
        <v>2717</v>
      </c>
      <c r="B1049" s="787">
        <v>15000</v>
      </c>
      <c r="C1049" s="787">
        <v>15000</v>
      </c>
      <c r="D1049" s="788" t="s">
        <v>1103</v>
      </c>
    </row>
    <row r="1050" spans="1:4" ht="11.25" customHeight="1" x14ac:dyDescent="0.15">
      <c r="A1050" s="1131"/>
      <c r="B1050" s="791">
        <v>58255.979999999996</v>
      </c>
      <c r="C1050" s="791">
        <v>51583.180419999997</v>
      </c>
      <c r="D1050" s="792" t="s">
        <v>1064</v>
      </c>
    </row>
    <row r="1051" spans="1:4" ht="11.25" customHeight="1" x14ac:dyDescent="0.15">
      <c r="A1051" s="1131"/>
      <c r="B1051" s="791">
        <v>73255.98</v>
      </c>
      <c r="C1051" s="791">
        <v>66583.180420000004</v>
      </c>
      <c r="D1051" s="792" t="s">
        <v>11</v>
      </c>
    </row>
    <row r="1052" spans="1:4" ht="11.25" customHeight="1" x14ac:dyDescent="0.15">
      <c r="A1052" s="1129" t="s">
        <v>2718</v>
      </c>
      <c r="B1052" s="787">
        <v>614</v>
      </c>
      <c r="C1052" s="787">
        <v>556.84500000000003</v>
      </c>
      <c r="D1052" s="788" t="s">
        <v>1178</v>
      </c>
    </row>
    <row r="1053" spans="1:4" ht="11.25" customHeight="1" x14ac:dyDescent="0.15">
      <c r="A1053" s="1130"/>
      <c r="B1053" s="789">
        <v>614</v>
      </c>
      <c r="C1053" s="789">
        <v>556.84500000000003</v>
      </c>
      <c r="D1053" s="790" t="s">
        <v>11</v>
      </c>
    </row>
    <row r="1054" spans="1:4" ht="11.25" customHeight="1" x14ac:dyDescent="0.15">
      <c r="A1054" s="1129" t="s">
        <v>4800</v>
      </c>
      <c r="B1054" s="787">
        <v>71.03</v>
      </c>
      <c r="C1054" s="787">
        <v>71.026859999999999</v>
      </c>
      <c r="D1054" s="788" t="s">
        <v>3884</v>
      </c>
    </row>
    <row r="1055" spans="1:4" ht="11.25" customHeight="1" x14ac:dyDescent="0.15">
      <c r="A1055" s="1130"/>
      <c r="B1055" s="789">
        <v>71.03</v>
      </c>
      <c r="C1055" s="789">
        <v>71.026859999999999</v>
      </c>
      <c r="D1055" s="790" t="s">
        <v>11</v>
      </c>
    </row>
    <row r="1056" spans="1:4" ht="11.25" customHeight="1" x14ac:dyDescent="0.15">
      <c r="A1056" s="1129" t="s">
        <v>2719</v>
      </c>
      <c r="B1056" s="787">
        <v>1217</v>
      </c>
      <c r="C1056" s="787">
        <v>1217</v>
      </c>
      <c r="D1056" s="788" t="s">
        <v>1178</v>
      </c>
    </row>
    <row r="1057" spans="1:4" ht="11.25" customHeight="1" x14ac:dyDescent="0.15">
      <c r="A1057" s="1130"/>
      <c r="B1057" s="789">
        <v>1217</v>
      </c>
      <c r="C1057" s="789">
        <v>1217</v>
      </c>
      <c r="D1057" s="790" t="s">
        <v>11</v>
      </c>
    </row>
    <row r="1058" spans="1:4" ht="11.25" customHeight="1" x14ac:dyDescent="0.15">
      <c r="A1058" s="1129" t="s">
        <v>2720</v>
      </c>
      <c r="B1058" s="787">
        <v>150</v>
      </c>
      <c r="C1058" s="787">
        <v>150</v>
      </c>
      <c r="D1058" s="788" t="s">
        <v>1211</v>
      </c>
    </row>
    <row r="1059" spans="1:4" ht="21" x14ac:dyDescent="0.15">
      <c r="A1059" s="1131"/>
      <c r="B1059" s="791">
        <v>100</v>
      </c>
      <c r="C1059" s="791">
        <v>100</v>
      </c>
      <c r="D1059" s="792" t="s">
        <v>1210</v>
      </c>
    </row>
    <row r="1060" spans="1:4" ht="11.25" customHeight="1" x14ac:dyDescent="0.15">
      <c r="A1060" s="1130"/>
      <c r="B1060" s="789">
        <v>250</v>
      </c>
      <c r="C1060" s="789">
        <v>250</v>
      </c>
      <c r="D1060" s="790" t="s">
        <v>11</v>
      </c>
    </row>
    <row r="1061" spans="1:4" ht="21" x14ac:dyDescent="0.15">
      <c r="A1061" s="1129" t="s">
        <v>4801</v>
      </c>
      <c r="B1061" s="787">
        <v>50</v>
      </c>
      <c r="C1061" s="787">
        <v>50</v>
      </c>
      <c r="D1061" s="788" t="s">
        <v>1210</v>
      </c>
    </row>
    <row r="1062" spans="1:4" ht="11.25" customHeight="1" x14ac:dyDescent="0.15">
      <c r="A1062" s="1130"/>
      <c r="B1062" s="789">
        <v>50</v>
      </c>
      <c r="C1062" s="789">
        <v>50</v>
      </c>
      <c r="D1062" s="790" t="s">
        <v>11</v>
      </c>
    </row>
    <row r="1063" spans="1:4" ht="11.25" customHeight="1" x14ac:dyDescent="0.15">
      <c r="A1063" s="1129" t="s">
        <v>530</v>
      </c>
      <c r="B1063" s="787">
        <v>1500</v>
      </c>
      <c r="C1063" s="787">
        <v>1500</v>
      </c>
      <c r="D1063" s="788" t="s">
        <v>524</v>
      </c>
    </row>
    <row r="1064" spans="1:4" ht="11.25" customHeight="1" x14ac:dyDescent="0.15">
      <c r="A1064" s="1130"/>
      <c r="B1064" s="789">
        <v>1500</v>
      </c>
      <c r="C1064" s="789">
        <v>1500</v>
      </c>
      <c r="D1064" s="790" t="s">
        <v>11</v>
      </c>
    </row>
    <row r="1065" spans="1:4" ht="11.25" customHeight="1" x14ac:dyDescent="0.15">
      <c r="A1065" s="1129" t="s">
        <v>572</v>
      </c>
      <c r="B1065" s="787">
        <v>190</v>
      </c>
      <c r="C1065" s="787">
        <v>190</v>
      </c>
      <c r="D1065" s="788" t="s">
        <v>565</v>
      </c>
    </row>
    <row r="1066" spans="1:4" ht="11.25" customHeight="1" x14ac:dyDescent="0.15">
      <c r="A1066" s="1130"/>
      <c r="B1066" s="789">
        <v>190</v>
      </c>
      <c r="C1066" s="789">
        <v>190</v>
      </c>
      <c r="D1066" s="790" t="s">
        <v>11</v>
      </c>
    </row>
    <row r="1067" spans="1:4" ht="11.25" customHeight="1" x14ac:dyDescent="0.15">
      <c r="A1067" s="1129" t="s">
        <v>4802</v>
      </c>
      <c r="B1067" s="787">
        <v>74.48</v>
      </c>
      <c r="C1067" s="787">
        <v>74.474999999999994</v>
      </c>
      <c r="D1067" s="788" t="s">
        <v>1143</v>
      </c>
    </row>
    <row r="1068" spans="1:4" ht="11.25" customHeight="1" x14ac:dyDescent="0.15">
      <c r="A1068" s="1130"/>
      <c r="B1068" s="789">
        <v>74.48</v>
      </c>
      <c r="C1068" s="789">
        <v>74.474999999999994</v>
      </c>
      <c r="D1068" s="790" t="s">
        <v>11</v>
      </c>
    </row>
    <row r="1069" spans="1:4" ht="11.25" customHeight="1" x14ac:dyDescent="0.15">
      <c r="A1069" s="1129" t="s">
        <v>4803</v>
      </c>
      <c r="B1069" s="787">
        <v>150</v>
      </c>
      <c r="C1069" s="787">
        <v>150</v>
      </c>
      <c r="D1069" s="788" t="s">
        <v>1145</v>
      </c>
    </row>
    <row r="1070" spans="1:4" ht="11.25" customHeight="1" x14ac:dyDescent="0.15">
      <c r="A1070" s="1130"/>
      <c r="B1070" s="789">
        <v>150</v>
      </c>
      <c r="C1070" s="789">
        <v>150</v>
      </c>
      <c r="D1070" s="790" t="s">
        <v>11</v>
      </c>
    </row>
    <row r="1071" spans="1:4" ht="11.25" customHeight="1" x14ac:dyDescent="0.15">
      <c r="A1071" s="1129" t="s">
        <v>2721</v>
      </c>
      <c r="B1071" s="787">
        <v>300</v>
      </c>
      <c r="C1071" s="787">
        <v>300</v>
      </c>
      <c r="D1071" s="788" t="s">
        <v>1211</v>
      </c>
    </row>
    <row r="1072" spans="1:4" ht="11.25" customHeight="1" x14ac:dyDescent="0.15">
      <c r="A1072" s="1130"/>
      <c r="B1072" s="789">
        <v>300</v>
      </c>
      <c r="C1072" s="789">
        <v>300</v>
      </c>
      <c r="D1072" s="790" t="s">
        <v>11</v>
      </c>
    </row>
    <row r="1073" spans="1:4" ht="11.25" customHeight="1" x14ac:dyDescent="0.15">
      <c r="A1073" s="1129" t="s">
        <v>704</v>
      </c>
      <c r="B1073" s="787">
        <v>150</v>
      </c>
      <c r="C1073" s="787">
        <v>150</v>
      </c>
      <c r="D1073" s="788" t="s">
        <v>683</v>
      </c>
    </row>
    <row r="1074" spans="1:4" ht="11.25" customHeight="1" x14ac:dyDescent="0.15">
      <c r="A1074" s="1130"/>
      <c r="B1074" s="789">
        <v>150</v>
      </c>
      <c r="C1074" s="789">
        <v>150</v>
      </c>
      <c r="D1074" s="790" t="s">
        <v>11</v>
      </c>
    </row>
    <row r="1075" spans="1:4" ht="11.25" customHeight="1" x14ac:dyDescent="0.15">
      <c r="A1075" s="1129" t="s">
        <v>2722</v>
      </c>
      <c r="B1075" s="787">
        <v>167.92</v>
      </c>
      <c r="C1075" s="787">
        <v>167.916</v>
      </c>
      <c r="D1075" s="788" t="s">
        <v>1160</v>
      </c>
    </row>
    <row r="1076" spans="1:4" ht="11.25" customHeight="1" x14ac:dyDescent="0.15">
      <c r="A1076" s="1131"/>
      <c r="B1076" s="791">
        <v>167.92</v>
      </c>
      <c r="C1076" s="791">
        <v>167.916</v>
      </c>
      <c r="D1076" s="792" t="s">
        <v>11</v>
      </c>
    </row>
    <row r="1077" spans="1:4" ht="11.25" customHeight="1" x14ac:dyDescent="0.15">
      <c r="A1077" s="1129" t="s">
        <v>447</v>
      </c>
      <c r="B1077" s="787">
        <v>14.4</v>
      </c>
      <c r="C1077" s="787">
        <v>14.4</v>
      </c>
      <c r="D1077" s="788" t="s">
        <v>4804</v>
      </c>
    </row>
    <row r="1078" spans="1:4" ht="11.25" customHeight="1" x14ac:dyDescent="0.15">
      <c r="A1078" s="1130"/>
      <c r="B1078" s="789">
        <v>14.4</v>
      </c>
      <c r="C1078" s="789">
        <v>14.4</v>
      </c>
      <c r="D1078" s="790" t="s">
        <v>11</v>
      </c>
    </row>
    <row r="1079" spans="1:4" ht="11.25" customHeight="1" x14ac:dyDescent="0.15">
      <c r="A1079" s="1129" t="s">
        <v>4805</v>
      </c>
      <c r="B1079" s="787">
        <v>100</v>
      </c>
      <c r="C1079" s="787">
        <v>50</v>
      </c>
      <c r="D1079" s="788" t="s">
        <v>3882</v>
      </c>
    </row>
    <row r="1080" spans="1:4" ht="11.25" customHeight="1" x14ac:dyDescent="0.15">
      <c r="A1080" s="1130"/>
      <c r="B1080" s="789">
        <v>100</v>
      </c>
      <c r="C1080" s="789">
        <v>50</v>
      </c>
      <c r="D1080" s="790" t="s">
        <v>11</v>
      </c>
    </row>
    <row r="1081" spans="1:4" ht="21" x14ac:dyDescent="0.15">
      <c r="A1081" s="1129" t="s">
        <v>4806</v>
      </c>
      <c r="B1081" s="787">
        <v>100</v>
      </c>
      <c r="C1081" s="787">
        <v>100</v>
      </c>
      <c r="D1081" s="788" t="s">
        <v>1210</v>
      </c>
    </row>
    <row r="1082" spans="1:4" ht="11.25" customHeight="1" x14ac:dyDescent="0.15">
      <c r="A1082" s="1130"/>
      <c r="B1082" s="789">
        <v>100</v>
      </c>
      <c r="C1082" s="789">
        <v>100</v>
      </c>
      <c r="D1082" s="790" t="s">
        <v>11</v>
      </c>
    </row>
    <row r="1083" spans="1:4" ht="11.25" customHeight="1" x14ac:dyDescent="0.15">
      <c r="A1083" s="1129" t="s">
        <v>596</v>
      </c>
      <c r="B1083" s="787">
        <v>105</v>
      </c>
      <c r="C1083" s="787">
        <v>105</v>
      </c>
      <c r="D1083" s="788" t="s">
        <v>2723</v>
      </c>
    </row>
    <row r="1084" spans="1:4" ht="11.25" customHeight="1" x14ac:dyDescent="0.15">
      <c r="A1084" s="1130"/>
      <c r="B1084" s="789">
        <v>105</v>
      </c>
      <c r="C1084" s="789">
        <v>105</v>
      </c>
      <c r="D1084" s="790" t="s">
        <v>11</v>
      </c>
    </row>
    <row r="1085" spans="1:4" ht="11.25" customHeight="1" x14ac:dyDescent="0.15">
      <c r="A1085" s="1129" t="s">
        <v>4807</v>
      </c>
      <c r="B1085" s="787">
        <v>288.45</v>
      </c>
      <c r="C1085" s="787">
        <v>288.44476000000003</v>
      </c>
      <c r="D1085" s="788" t="s">
        <v>3884</v>
      </c>
    </row>
    <row r="1086" spans="1:4" ht="11.25" customHeight="1" x14ac:dyDescent="0.15">
      <c r="A1086" s="1130"/>
      <c r="B1086" s="789">
        <v>288.45</v>
      </c>
      <c r="C1086" s="789">
        <v>288.44476000000003</v>
      </c>
      <c r="D1086" s="790" t="s">
        <v>11</v>
      </c>
    </row>
    <row r="1087" spans="1:4" ht="11.25" customHeight="1" x14ac:dyDescent="0.15">
      <c r="A1087" s="1129" t="s">
        <v>4808</v>
      </c>
      <c r="B1087" s="787">
        <v>49.6</v>
      </c>
      <c r="C1087" s="787">
        <v>49.6</v>
      </c>
      <c r="D1087" s="788" t="s">
        <v>1322</v>
      </c>
    </row>
    <row r="1088" spans="1:4" ht="11.25" customHeight="1" x14ac:dyDescent="0.15">
      <c r="A1088" s="1130"/>
      <c r="B1088" s="789">
        <v>49.6</v>
      </c>
      <c r="C1088" s="789">
        <v>49.6</v>
      </c>
      <c r="D1088" s="790" t="s">
        <v>11</v>
      </c>
    </row>
    <row r="1089" spans="1:4" ht="11.25" customHeight="1" x14ac:dyDescent="0.15">
      <c r="A1089" s="1129" t="s">
        <v>4809</v>
      </c>
      <c r="B1089" s="787">
        <v>207.28</v>
      </c>
      <c r="C1089" s="787">
        <v>207.28</v>
      </c>
      <c r="D1089" s="788" t="s">
        <v>3857</v>
      </c>
    </row>
    <row r="1090" spans="1:4" ht="11.25" customHeight="1" x14ac:dyDescent="0.15">
      <c r="A1090" s="1130"/>
      <c r="B1090" s="789">
        <v>207.28</v>
      </c>
      <c r="C1090" s="789">
        <v>207.28</v>
      </c>
      <c r="D1090" s="790" t="s">
        <v>11</v>
      </c>
    </row>
    <row r="1091" spans="1:4" ht="11.25" customHeight="1" x14ac:dyDescent="0.15">
      <c r="A1091" s="1129" t="s">
        <v>4810</v>
      </c>
      <c r="B1091" s="787">
        <v>217.76</v>
      </c>
      <c r="C1091" s="787">
        <v>217.76</v>
      </c>
      <c r="D1091" s="788" t="s">
        <v>3857</v>
      </c>
    </row>
    <row r="1092" spans="1:4" ht="11.25" customHeight="1" x14ac:dyDescent="0.15">
      <c r="A1092" s="1131"/>
      <c r="B1092" s="791">
        <v>50</v>
      </c>
      <c r="C1092" s="791">
        <v>41.290999999999997</v>
      </c>
      <c r="D1092" s="792" t="s">
        <v>1322</v>
      </c>
    </row>
    <row r="1093" spans="1:4" ht="11.25" customHeight="1" x14ac:dyDescent="0.15">
      <c r="A1093" s="1130"/>
      <c r="B1093" s="789">
        <v>267.76</v>
      </c>
      <c r="C1093" s="789">
        <v>259.05099999999999</v>
      </c>
      <c r="D1093" s="790" t="s">
        <v>11</v>
      </c>
    </row>
    <row r="1094" spans="1:4" ht="11.25" customHeight="1" x14ac:dyDescent="0.15">
      <c r="A1094" s="1129" t="s">
        <v>4811</v>
      </c>
      <c r="B1094" s="787">
        <v>216</v>
      </c>
      <c r="C1094" s="787">
        <v>216</v>
      </c>
      <c r="D1094" s="788" t="s">
        <v>3857</v>
      </c>
    </row>
    <row r="1095" spans="1:4" ht="11.25" customHeight="1" x14ac:dyDescent="0.15">
      <c r="A1095" s="1130"/>
      <c r="B1095" s="789">
        <v>216</v>
      </c>
      <c r="C1095" s="789">
        <v>216</v>
      </c>
      <c r="D1095" s="790" t="s">
        <v>11</v>
      </c>
    </row>
    <row r="1096" spans="1:4" ht="11.25" customHeight="1" x14ac:dyDescent="0.15">
      <c r="A1096" s="1129" t="s">
        <v>4812</v>
      </c>
      <c r="B1096" s="787">
        <v>300</v>
      </c>
      <c r="C1096" s="787">
        <v>300</v>
      </c>
      <c r="D1096" s="788" t="s">
        <v>3857</v>
      </c>
    </row>
    <row r="1097" spans="1:4" ht="11.25" customHeight="1" x14ac:dyDescent="0.15">
      <c r="A1097" s="1130"/>
      <c r="B1097" s="789">
        <v>300</v>
      </c>
      <c r="C1097" s="789">
        <v>300</v>
      </c>
      <c r="D1097" s="790" t="s">
        <v>11</v>
      </c>
    </row>
    <row r="1098" spans="1:4" ht="11.25" customHeight="1" x14ac:dyDescent="0.15">
      <c r="A1098" s="1129" t="s">
        <v>4813</v>
      </c>
      <c r="B1098" s="787">
        <v>273.83999999999997</v>
      </c>
      <c r="C1098" s="787">
        <v>273.83999999999997</v>
      </c>
      <c r="D1098" s="788" t="s">
        <v>3857</v>
      </c>
    </row>
    <row r="1099" spans="1:4" ht="11.25" customHeight="1" x14ac:dyDescent="0.15">
      <c r="A1099" s="1130"/>
      <c r="B1099" s="789">
        <v>273.83999999999997</v>
      </c>
      <c r="C1099" s="789">
        <v>273.83999999999997</v>
      </c>
      <c r="D1099" s="790" t="s">
        <v>11</v>
      </c>
    </row>
    <row r="1100" spans="1:4" ht="11.25" customHeight="1" x14ac:dyDescent="0.15">
      <c r="A1100" s="1129" t="s">
        <v>776</v>
      </c>
      <c r="B1100" s="787">
        <v>272.8</v>
      </c>
      <c r="C1100" s="787">
        <v>272.8</v>
      </c>
      <c r="D1100" s="788" t="s">
        <v>3857</v>
      </c>
    </row>
    <row r="1101" spans="1:4" ht="11.25" customHeight="1" x14ac:dyDescent="0.15">
      <c r="A1101" s="1131"/>
      <c r="B1101" s="791">
        <v>61.5</v>
      </c>
      <c r="C1101" s="791">
        <v>61.5</v>
      </c>
      <c r="D1101" s="792" t="s">
        <v>774</v>
      </c>
    </row>
    <row r="1102" spans="1:4" ht="11.25" customHeight="1" x14ac:dyDescent="0.15">
      <c r="A1102" s="1130"/>
      <c r="B1102" s="789">
        <v>334.3</v>
      </c>
      <c r="C1102" s="789">
        <v>334.3</v>
      </c>
      <c r="D1102" s="790" t="s">
        <v>11</v>
      </c>
    </row>
    <row r="1103" spans="1:4" ht="11.25" customHeight="1" x14ac:dyDescent="0.15">
      <c r="A1103" s="1129" t="s">
        <v>4814</v>
      </c>
      <c r="B1103" s="787">
        <v>203.12</v>
      </c>
      <c r="C1103" s="787">
        <v>203.12</v>
      </c>
      <c r="D1103" s="788" t="s">
        <v>3857</v>
      </c>
    </row>
    <row r="1104" spans="1:4" ht="11.25" customHeight="1" x14ac:dyDescent="0.15">
      <c r="A1104" s="1130"/>
      <c r="B1104" s="789">
        <v>203.12</v>
      </c>
      <c r="C1104" s="789">
        <v>203.12</v>
      </c>
      <c r="D1104" s="790" t="s">
        <v>11</v>
      </c>
    </row>
    <row r="1105" spans="1:4" ht="11.25" customHeight="1" x14ac:dyDescent="0.15">
      <c r="A1105" s="1129" t="s">
        <v>4815</v>
      </c>
      <c r="B1105" s="787">
        <v>1000</v>
      </c>
      <c r="C1105" s="787">
        <v>0</v>
      </c>
      <c r="D1105" s="788" t="s">
        <v>3882</v>
      </c>
    </row>
    <row r="1106" spans="1:4" ht="11.25" customHeight="1" x14ac:dyDescent="0.15">
      <c r="A1106" s="1130"/>
      <c r="B1106" s="789">
        <v>1000</v>
      </c>
      <c r="C1106" s="789">
        <v>0</v>
      </c>
      <c r="D1106" s="790" t="s">
        <v>11</v>
      </c>
    </row>
    <row r="1107" spans="1:4" ht="11.25" customHeight="1" x14ac:dyDescent="0.15">
      <c r="A1107" s="1129" t="s">
        <v>2724</v>
      </c>
      <c r="B1107" s="787">
        <v>1100</v>
      </c>
      <c r="C1107" s="787">
        <v>1100</v>
      </c>
      <c r="D1107" s="788" t="s">
        <v>1178</v>
      </c>
    </row>
    <row r="1108" spans="1:4" ht="11.25" customHeight="1" x14ac:dyDescent="0.15">
      <c r="A1108" s="1130"/>
      <c r="B1108" s="789">
        <v>1100</v>
      </c>
      <c r="C1108" s="789">
        <v>1100</v>
      </c>
      <c r="D1108" s="790" t="s">
        <v>11</v>
      </c>
    </row>
    <row r="1109" spans="1:4" ht="11.25" customHeight="1" x14ac:dyDescent="0.15">
      <c r="A1109" s="1131" t="s">
        <v>2725</v>
      </c>
      <c r="B1109" s="791">
        <v>1517.93</v>
      </c>
      <c r="C1109" s="791">
        <v>1517.9280000000001</v>
      </c>
      <c r="D1109" s="792" t="s">
        <v>2512</v>
      </c>
    </row>
    <row r="1110" spans="1:4" ht="11.25" customHeight="1" x14ac:dyDescent="0.15">
      <c r="A1110" s="1131"/>
      <c r="B1110" s="791">
        <v>1517.93</v>
      </c>
      <c r="C1110" s="791">
        <v>1517.9280000000001</v>
      </c>
      <c r="D1110" s="792" t="s">
        <v>11</v>
      </c>
    </row>
    <row r="1111" spans="1:4" ht="11.25" customHeight="1" x14ac:dyDescent="0.15">
      <c r="A1111" s="1129" t="s">
        <v>2726</v>
      </c>
      <c r="B1111" s="787">
        <v>1829.48</v>
      </c>
      <c r="C1111" s="787">
        <v>1829.48</v>
      </c>
      <c r="D1111" s="788" t="s">
        <v>2512</v>
      </c>
    </row>
    <row r="1112" spans="1:4" ht="11.25" customHeight="1" x14ac:dyDescent="0.15">
      <c r="A1112" s="1130"/>
      <c r="B1112" s="789">
        <v>1829.48</v>
      </c>
      <c r="C1112" s="789">
        <v>1829.48</v>
      </c>
      <c r="D1112" s="790" t="s">
        <v>11</v>
      </c>
    </row>
    <row r="1113" spans="1:4" ht="11.25" customHeight="1" x14ac:dyDescent="0.15">
      <c r="A1113" s="1129" t="s">
        <v>2727</v>
      </c>
      <c r="B1113" s="787">
        <v>2754.91</v>
      </c>
      <c r="C1113" s="787">
        <v>2754.9090000000001</v>
      </c>
      <c r="D1113" s="788" t="s">
        <v>2512</v>
      </c>
    </row>
    <row r="1114" spans="1:4" ht="11.25" customHeight="1" x14ac:dyDescent="0.15">
      <c r="A1114" s="1131"/>
      <c r="B1114" s="791">
        <v>2754.91</v>
      </c>
      <c r="C1114" s="791">
        <v>2754.9090000000001</v>
      </c>
      <c r="D1114" s="792" t="s">
        <v>11</v>
      </c>
    </row>
    <row r="1115" spans="1:4" ht="11.25" customHeight="1" x14ac:dyDescent="0.15">
      <c r="A1115" s="1129" t="s">
        <v>2728</v>
      </c>
      <c r="B1115" s="787">
        <v>1296.57</v>
      </c>
      <c r="C1115" s="787">
        <v>1296.5650000000001</v>
      </c>
      <c r="D1115" s="788" t="s">
        <v>2512</v>
      </c>
    </row>
    <row r="1116" spans="1:4" ht="11.25" customHeight="1" x14ac:dyDescent="0.15">
      <c r="A1116" s="1130"/>
      <c r="B1116" s="789">
        <v>1296.57</v>
      </c>
      <c r="C1116" s="789">
        <v>1296.5650000000001</v>
      </c>
      <c r="D1116" s="790" t="s">
        <v>11</v>
      </c>
    </row>
    <row r="1117" spans="1:4" ht="11.25" customHeight="1" x14ac:dyDescent="0.15">
      <c r="A1117" s="1129" t="s">
        <v>2729</v>
      </c>
      <c r="B1117" s="787">
        <v>3730.59</v>
      </c>
      <c r="C1117" s="787">
        <v>3730.5909999999999</v>
      </c>
      <c r="D1117" s="788" t="s">
        <v>2512</v>
      </c>
    </row>
    <row r="1118" spans="1:4" ht="11.25" customHeight="1" x14ac:dyDescent="0.15">
      <c r="A1118" s="1130"/>
      <c r="B1118" s="789">
        <v>3730.59</v>
      </c>
      <c r="C1118" s="789">
        <v>3730.5909999999999</v>
      </c>
      <c r="D1118" s="790" t="s">
        <v>11</v>
      </c>
    </row>
    <row r="1119" spans="1:4" ht="11.25" customHeight="1" x14ac:dyDescent="0.15">
      <c r="A1119" s="1129" t="s">
        <v>2730</v>
      </c>
      <c r="B1119" s="787">
        <v>2857.6</v>
      </c>
      <c r="C1119" s="787">
        <v>2857.6009999999997</v>
      </c>
      <c r="D1119" s="788" t="s">
        <v>2512</v>
      </c>
    </row>
    <row r="1120" spans="1:4" ht="11.25" customHeight="1" x14ac:dyDescent="0.15">
      <c r="A1120" s="1130"/>
      <c r="B1120" s="789">
        <v>2857.6</v>
      </c>
      <c r="C1120" s="789">
        <v>2857.6009999999997</v>
      </c>
      <c r="D1120" s="790" t="s">
        <v>11</v>
      </c>
    </row>
    <row r="1121" spans="1:4" ht="11.25" customHeight="1" x14ac:dyDescent="0.15">
      <c r="A1121" s="1129" t="s">
        <v>2731</v>
      </c>
      <c r="B1121" s="787">
        <v>1391.43</v>
      </c>
      <c r="C1121" s="787">
        <v>1391.434</v>
      </c>
      <c r="D1121" s="788" t="s">
        <v>2512</v>
      </c>
    </row>
    <row r="1122" spans="1:4" ht="11.25" customHeight="1" x14ac:dyDescent="0.15">
      <c r="A1122" s="1130"/>
      <c r="B1122" s="789">
        <v>1391.43</v>
      </c>
      <c r="C1122" s="789">
        <v>1391.434</v>
      </c>
      <c r="D1122" s="790" t="s">
        <v>11</v>
      </c>
    </row>
    <row r="1123" spans="1:4" ht="11.25" customHeight="1" x14ac:dyDescent="0.15">
      <c r="A1123" s="1129" t="s">
        <v>2732</v>
      </c>
      <c r="B1123" s="787">
        <v>4844.1899999999996</v>
      </c>
      <c r="C1123" s="787">
        <v>4844.1840000000002</v>
      </c>
      <c r="D1123" s="788" t="s">
        <v>2512</v>
      </c>
    </row>
    <row r="1124" spans="1:4" ht="11.25" customHeight="1" x14ac:dyDescent="0.15">
      <c r="A1124" s="1130"/>
      <c r="B1124" s="789">
        <v>4844.1899999999996</v>
      </c>
      <c r="C1124" s="789">
        <v>4844.1840000000002</v>
      </c>
      <c r="D1124" s="790" t="s">
        <v>11</v>
      </c>
    </row>
    <row r="1125" spans="1:4" ht="11.25" customHeight="1" x14ac:dyDescent="0.15">
      <c r="A1125" s="1129" t="s">
        <v>2733</v>
      </c>
      <c r="B1125" s="787">
        <v>906.77</v>
      </c>
      <c r="C1125" s="787">
        <v>906.77100000000007</v>
      </c>
      <c r="D1125" s="788" t="s">
        <v>2512</v>
      </c>
    </row>
    <row r="1126" spans="1:4" ht="11.25" customHeight="1" x14ac:dyDescent="0.15">
      <c r="A1126" s="1130"/>
      <c r="B1126" s="789">
        <v>906.77</v>
      </c>
      <c r="C1126" s="789">
        <v>906.77100000000007</v>
      </c>
      <c r="D1126" s="790" t="s">
        <v>11</v>
      </c>
    </row>
    <row r="1127" spans="1:4" ht="11.25" customHeight="1" x14ac:dyDescent="0.15">
      <c r="A1127" s="1129" t="s">
        <v>2734</v>
      </c>
      <c r="B1127" s="787">
        <v>3141.27</v>
      </c>
      <c r="C1127" s="787">
        <v>3141.2669999999998</v>
      </c>
      <c r="D1127" s="788" t="s">
        <v>2512</v>
      </c>
    </row>
    <row r="1128" spans="1:4" ht="11.25" customHeight="1" x14ac:dyDescent="0.15">
      <c r="A1128" s="1130"/>
      <c r="B1128" s="789">
        <v>3141.27</v>
      </c>
      <c r="C1128" s="789">
        <v>3141.2669999999998</v>
      </c>
      <c r="D1128" s="790" t="s">
        <v>11</v>
      </c>
    </row>
    <row r="1129" spans="1:4" ht="11.25" customHeight="1" x14ac:dyDescent="0.15">
      <c r="A1129" s="1129" t="s">
        <v>2735</v>
      </c>
      <c r="B1129" s="787">
        <v>4770.92</v>
      </c>
      <c r="C1129" s="787">
        <v>4770.92</v>
      </c>
      <c r="D1129" s="788" t="s">
        <v>2512</v>
      </c>
    </row>
    <row r="1130" spans="1:4" ht="11.25" customHeight="1" x14ac:dyDescent="0.15">
      <c r="A1130" s="1130"/>
      <c r="B1130" s="789">
        <v>4770.92</v>
      </c>
      <c r="C1130" s="789">
        <v>4770.92</v>
      </c>
      <c r="D1130" s="790" t="s">
        <v>11</v>
      </c>
    </row>
    <row r="1131" spans="1:4" ht="11.25" customHeight="1" x14ac:dyDescent="0.15">
      <c r="A1131" s="1129" t="s">
        <v>2736</v>
      </c>
      <c r="B1131" s="787">
        <v>3922.9100000000003</v>
      </c>
      <c r="C1131" s="787">
        <v>3922.9110000000001</v>
      </c>
      <c r="D1131" s="788" t="s">
        <v>2512</v>
      </c>
    </row>
    <row r="1132" spans="1:4" ht="11.25" customHeight="1" x14ac:dyDescent="0.15">
      <c r="A1132" s="1130"/>
      <c r="B1132" s="789">
        <v>3922.9100000000003</v>
      </c>
      <c r="C1132" s="789">
        <v>3922.9110000000001</v>
      </c>
      <c r="D1132" s="790" t="s">
        <v>11</v>
      </c>
    </row>
    <row r="1133" spans="1:4" ht="11.25" customHeight="1" x14ac:dyDescent="0.15">
      <c r="A1133" s="1129" t="s">
        <v>2737</v>
      </c>
      <c r="B1133" s="787">
        <v>522.09</v>
      </c>
      <c r="C1133" s="787">
        <v>522.09</v>
      </c>
      <c r="D1133" s="788" t="s">
        <v>2512</v>
      </c>
    </row>
    <row r="1134" spans="1:4" ht="11.25" customHeight="1" x14ac:dyDescent="0.15">
      <c r="A1134" s="1131"/>
      <c r="B1134" s="791">
        <v>336</v>
      </c>
      <c r="C1134" s="791">
        <v>0</v>
      </c>
      <c r="D1134" s="792" t="s">
        <v>1320</v>
      </c>
    </row>
    <row r="1135" spans="1:4" ht="11.25" customHeight="1" x14ac:dyDescent="0.15">
      <c r="A1135" s="1130"/>
      <c r="B1135" s="789">
        <v>858.09</v>
      </c>
      <c r="C1135" s="789">
        <v>522.09</v>
      </c>
      <c r="D1135" s="790" t="s">
        <v>11</v>
      </c>
    </row>
    <row r="1136" spans="1:4" ht="11.25" customHeight="1" x14ac:dyDescent="0.15">
      <c r="A1136" s="1129" t="s">
        <v>2738</v>
      </c>
      <c r="B1136" s="787">
        <v>3995.16</v>
      </c>
      <c r="C1136" s="787">
        <v>3995.1559999999999</v>
      </c>
      <c r="D1136" s="788" t="s">
        <v>2512</v>
      </c>
    </row>
    <row r="1137" spans="1:4" ht="11.25" customHeight="1" x14ac:dyDescent="0.15">
      <c r="A1137" s="1131"/>
      <c r="B1137" s="791">
        <v>70</v>
      </c>
      <c r="C1137" s="791">
        <v>70</v>
      </c>
      <c r="D1137" s="792" t="s">
        <v>1322</v>
      </c>
    </row>
    <row r="1138" spans="1:4" ht="11.25" customHeight="1" x14ac:dyDescent="0.15">
      <c r="A1138" s="1130"/>
      <c r="B1138" s="789">
        <v>4065.16</v>
      </c>
      <c r="C1138" s="789">
        <v>4065.1559999999999</v>
      </c>
      <c r="D1138" s="790" t="s">
        <v>11</v>
      </c>
    </row>
    <row r="1139" spans="1:4" ht="11.25" customHeight="1" x14ac:dyDescent="0.15">
      <c r="A1139" s="1129" t="s">
        <v>2739</v>
      </c>
      <c r="B1139" s="787">
        <v>1861.44</v>
      </c>
      <c r="C1139" s="787">
        <v>1861.4349999999999</v>
      </c>
      <c r="D1139" s="788" t="s">
        <v>2512</v>
      </c>
    </row>
    <row r="1140" spans="1:4" ht="11.25" customHeight="1" x14ac:dyDescent="0.15">
      <c r="A1140" s="1130"/>
      <c r="B1140" s="789">
        <v>1861.44</v>
      </c>
      <c r="C1140" s="789">
        <v>1861.4349999999999</v>
      </c>
      <c r="D1140" s="790" t="s">
        <v>11</v>
      </c>
    </row>
    <row r="1141" spans="1:4" ht="11.25" customHeight="1" x14ac:dyDescent="0.15">
      <c r="A1141" s="1129" t="s">
        <v>2740</v>
      </c>
      <c r="B1141" s="787">
        <v>40.51</v>
      </c>
      <c r="C1141" s="787">
        <v>40.501440000000002</v>
      </c>
      <c r="D1141" s="788" t="s">
        <v>4118</v>
      </c>
    </row>
    <row r="1142" spans="1:4" ht="11.25" customHeight="1" x14ac:dyDescent="0.15">
      <c r="A1142" s="1131"/>
      <c r="B1142" s="791">
        <v>40.51</v>
      </c>
      <c r="C1142" s="791">
        <v>40.501440000000002</v>
      </c>
      <c r="D1142" s="792" t="s">
        <v>11</v>
      </c>
    </row>
    <row r="1143" spans="1:4" ht="11.25" customHeight="1" x14ac:dyDescent="0.15">
      <c r="A1143" s="1129" t="s">
        <v>531</v>
      </c>
      <c r="B1143" s="787">
        <v>171.69</v>
      </c>
      <c r="C1143" s="787">
        <v>171.69300000000001</v>
      </c>
      <c r="D1143" s="788" t="s">
        <v>524</v>
      </c>
    </row>
    <row r="1144" spans="1:4" ht="11.25" customHeight="1" x14ac:dyDescent="0.15">
      <c r="A1144" s="1130"/>
      <c r="B1144" s="789">
        <v>171.69</v>
      </c>
      <c r="C1144" s="789">
        <v>171.69300000000001</v>
      </c>
      <c r="D1144" s="790" t="s">
        <v>11</v>
      </c>
    </row>
    <row r="1145" spans="1:4" ht="11.25" customHeight="1" x14ac:dyDescent="0.15">
      <c r="A1145" s="1129" t="s">
        <v>4371</v>
      </c>
      <c r="B1145" s="787">
        <v>92</v>
      </c>
      <c r="C1145" s="787">
        <v>92</v>
      </c>
      <c r="D1145" s="788" t="s">
        <v>565</v>
      </c>
    </row>
    <row r="1146" spans="1:4" ht="11.25" customHeight="1" x14ac:dyDescent="0.15">
      <c r="A1146" s="1130"/>
      <c r="B1146" s="789">
        <v>92</v>
      </c>
      <c r="C1146" s="789">
        <v>92</v>
      </c>
      <c r="D1146" s="790" t="s">
        <v>11</v>
      </c>
    </row>
    <row r="1147" spans="1:4" ht="11.25" customHeight="1" x14ac:dyDescent="0.15">
      <c r="A1147" s="1129" t="s">
        <v>2741</v>
      </c>
      <c r="B1147" s="787">
        <v>70</v>
      </c>
      <c r="C1147" s="787">
        <v>70</v>
      </c>
      <c r="D1147" s="788" t="s">
        <v>1145</v>
      </c>
    </row>
    <row r="1148" spans="1:4" ht="11.25" customHeight="1" x14ac:dyDescent="0.15">
      <c r="A1148" s="1130"/>
      <c r="B1148" s="789">
        <v>70</v>
      </c>
      <c r="C1148" s="789">
        <v>70</v>
      </c>
      <c r="D1148" s="790" t="s">
        <v>11</v>
      </c>
    </row>
    <row r="1149" spans="1:4" ht="11.25" customHeight="1" x14ac:dyDescent="0.15">
      <c r="A1149" s="1129" t="s">
        <v>2742</v>
      </c>
      <c r="B1149" s="787">
        <v>752.41</v>
      </c>
      <c r="C1149" s="787">
        <v>752.40499999999997</v>
      </c>
      <c r="D1149" s="788" t="s">
        <v>1058</v>
      </c>
    </row>
    <row r="1150" spans="1:4" ht="11.25" customHeight="1" x14ac:dyDescent="0.15">
      <c r="A1150" s="1130"/>
      <c r="B1150" s="789">
        <v>752.41</v>
      </c>
      <c r="C1150" s="789">
        <v>752.40499999999997</v>
      </c>
      <c r="D1150" s="790" t="s">
        <v>11</v>
      </c>
    </row>
    <row r="1151" spans="1:4" ht="11.25" customHeight="1" x14ac:dyDescent="0.15">
      <c r="A1151" s="1129" t="s">
        <v>2743</v>
      </c>
      <c r="B1151" s="787">
        <v>523</v>
      </c>
      <c r="C1151" s="787">
        <v>484.74896999999999</v>
      </c>
      <c r="D1151" s="788" t="s">
        <v>1143</v>
      </c>
    </row>
    <row r="1152" spans="1:4" ht="11.25" customHeight="1" x14ac:dyDescent="0.15">
      <c r="A1152" s="1130"/>
      <c r="B1152" s="789">
        <v>523</v>
      </c>
      <c r="C1152" s="789">
        <v>484.74896999999999</v>
      </c>
      <c r="D1152" s="790" t="s">
        <v>11</v>
      </c>
    </row>
    <row r="1153" spans="1:4" ht="21" x14ac:dyDescent="0.15">
      <c r="A1153" s="1129" t="s">
        <v>2744</v>
      </c>
      <c r="B1153" s="787">
        <v>771</v>
      </c>
      <c r="C1153" s="787">
        <v>771</v>
      </c>
      <c r="D1153" s="788" t="s">
        <v>1177</v>
      </c>
    </row>
    <row r="1154" spans="1:4" ht="11.25" customHeight="1" x14ac:dyDescent="0.15">
      <c r="A1154" s="1131"/>
      <c r="B1154" s="791">
        <v>3511</v>
      </c>
      <c r="C1154" s="791">
        <v>3511</v>
      </c>
      <c r="D1154" s="792" t="s">
        <v>1178</v>
      </c>
    </row>
    <row r="1155" spans="1:4" ht="11.25" customHeight="1" x14ac:dyDescent="0.15">
      <c r="A1155" s="1131"/>
      <c r="B1155" s="791">
        <v>560.79999999999995</v>
      </c>
      <c r="C1155" s="791">
        <v>560.79999999999995</v>
      </c>
      <c r="D1155" s="792" t="s">
        <v>1175</v>
      </c>
    </row>
    <row r="1156" spans="1:4" ht="21" x14ac:dyDescent="0.15">
      <c r="A1156" s="1131"/>
      <c r="B1156" s="791">
        <v>50</v>
      </c>
      <c r="C1156" s="791">
        <v>50</v>
      </c>
      <c r="D1156" s="792" t="s">
        <v>3902</v>
      </c>
    </row>
    <row r="1157" spans="1:4" ht="11.25" customHeight="1" x14ac:dyDescent="0.15">
      <c r="A1157" s="1130"/>
      <c r="B1157" s="789">
        <v>4892.8</v>
      </c>
      <c r="C1157" s="789">
        <v>4892.8</v>
      </c>
      <c r="D1157" s="790" t="s">
        <v>11</v>
      </c>
    </row>
    <row r="1158" spans="1:4" ht="11.25" customHeight="1" x14ac:dyDescent="0.15">
      <c r="A1158" s="1129" t="s">
        <v>2745</v>
      </c>
      <c r="B1158" s="787">
        <v>293.2</v>
      </c>
      <c r="C1158" s="787">
        <v>293.2</v>
      </c>
      <c r="D1158" s="788" t="s">
        <v>1275</v>
      </c>
    </row>
    <row r="1159" spans="1:4" ht="11.25" customHeight="1" x14ac:dyDescent="0.15">
      <c r="A1159" s="1131"/>
      <c r="B1159" s="791">
        <v>72</v>
      </c>
      <c r="C1159" s="791">
        <v>72</v>
      </c>
      <c r="D1159" s="792" t="s">
        <v>1178</v>
      </c>
    </row>
    <row r="1160" spans="1:4" ht="11.25" customHeight="1" x14ac:dyDescent="0.15">
      <c r="A1160" s="1131"/>
      <c r="B1160" s="791">
        <v>80</v>
      </c>
      <c r="C1160" s="791">
        <v>80</v>
      </c>
      <c r="D1160" s="792" t="s">
        <v>1173</v>
      </c>
    </row>
    <row r="1161" spans="1:4" ht="11.25" customHeight="1" x14ac:dyDescent="0.15">
      <c r="A1161" s="1130"/>
      <c r="B1161" s="789">
        <v>445.2</v>
      </c>
      <c r="C1161" s="789">
        <v>445.2</v>
      </c>
      <c r="D1161" s="790" t="s">
        <v>11</v>
      </c>
    </row>
    <row r="1162" spans="1:4" ht="11.25" customHeight="1" x14ac:dyDescent="0.15">
      <c r="A1162" s="1129" t="s">
        <v>653</v>
      </c>
      <c r="B1162" s="787">
        <v>68</v>
      </c>
      <c r="C1162" s="787">
        <v>58.484999999999999</v>
      </c>
      <c r="D1162" s="788" t="s">
        <v>3901</v>
      </c>
    </row>
    <row r="1163" spans="1:4" ht="21" x14ac:dyDescent="0.15">
      <c r="A1163" s="1131"/>
      <c r="B1163" s="791">
        <v>300</v>
      </c>
      <c r="C1163" s="791">
        <v>276.62567000000001</v>
      </c>
      <c r="D1163" s="792" t="s">
        <v>1174</v>
      </c>
    </row>
    <row r="1164" spans="1:4" ht="11.25" customHeight="1" x14ac:dyDescent="0.15">
      <c r="A1164" s="1130"/>
      <c r="B1164" s="789">
        <v>368</v>
      </c>
      <c r="C1164" s="789">
        <v>335.11067000000003</v>
      </c>
      <c r="D1164" s="790" t="s">
        <v>11</v>
      </c>
    </row>
    <row r="1165" spans="1:4" ht="11.25" customHeight="1" x14ac:dyDescent="0.15">
      <c r="A1165" s="1129" t="s">
        <v>2746</v>
      </c>
      <c r="B1165" s="787">
        <v>400</v>
      </c>
      <c r="C1165" s="787">
        <v>400</v>
      </c>
      <c r="D1165" s="788" t="s">
        <v>565</v>
      </c>
    </row>
    <row r="1166" spans="1:4" ht="11.25" customHeight="1" x14ac:dyDescent="0.15">
      <c r="A1166" s="1130"/>
      <c r="B1166" s="789">
        <v>400</v>
      </c>
      <c r="C1166" s="789">
        <v>400</v>
      </c>
      <c r="D1166" s="790" t="s">
        <v>11</v>
      </c>
    </row>
    <row r="1167" spans="1:4" ht="11.25" customHeight="1" x14ac:dyDescent="0.15">
      <c r="A1167" s="1129" t="s">
        <v>2747</v>
      </c>
      <c r="B1167" s="787">
        <v>100</v>
      </c>
      <c r="C1167" s="787">
        <v>100</v>
      </c>
      <c r="D1167" s="788" t="s">
        <v>3901</v>
      </c>
    </row>
    <row r="1168" spans="1:4" ht="21" x14ac:dyDescent="0.15">
      <c r="A1168" s="1131"/>
      <c r="B1168" s="791">
        <v>461</v>
      </c>
      <c r="C1168" s="791">
        <v>461</v>
      </c>
      <c r="D1168" s="792" t="s">
        <v>1177</v>
      </c>
    </row>
    <row r="1169" spans="1:4" ht="11.25" customHeight="1" x14ac:dyDescent="0.15">
      <c r="A1169" s="1131"/>
      <c r="B1169" s="791">
        <v>100</v>
      </c>
      <c r="C1169" s="791">
        <v>100</v>
      </c>
      <c r="D1169" s="792" t="s">
        <v>1173</v>
      </c>
    </row>
    <row r="1170" spans="1:4" ht="11.25" customHeight="1" x14ac:dyDescent="0.15">
      <c r="A1170" s="1131"/>
      <c r="B1170" s="791">
        <v>620</v>
      </c>
      <c r="C1170" s="791">
        <v>620</v>
      </c>
      <c r="D1170" s="792" t="s">
        <v>1175</v>
      </c>
    </row>
    <row r="1171" spans="1:4" ht="21" x14ac:dyDescent="0.15">
      <c r="A1171" s="1131"/>
      <c r="B1171" s="791">
        <v>400</v>
      </c>
      <c r="C1171" s="791">
        <v>400</v>
      </c>
      <c r="D1171" s="792" t="s">
        <v>1174</v>
      </c>
    </row>
    <row r="1172" spans="1:4" ht="11.25" customHeight="1" x14ac:dyDescent="0.15">
      <c r="A1172" s="1131"/>
      <c r="B1172" s="791">
        <v>9096.02</v>
      </c>
      <c r="C1172" s="791">
        <v>9096</v>
      </c>
      <c r="D1172" s="792" t="s">
        <v>1203</v>
      </c>
    </row>
    <row r="1173" spans="1:4" ht="11.25" customHeight="1" x14ac:dyDescent="0.15">
      <c r="A1173" s="1130"/>
      <c r="B1173" s="789">
        <v>10777.02</v>
      </c>
      <c r="C1173" s="789">
        <v>10777</v>
      </c>
      <c r="D1173" s="790" t="s">
        <v>11</v>
      </c>
    </row>
    <row r="1174" spans="1:4" ht="11.25" customHeight="1" x14ac:dyDescent="0.15">
      <c r="A1174" s="1129" t="s">
        <v>682</v>
      </c>
      <c r="B1174" s="787">
        <v>2950</v>
      </c>
      <c r="C1174" s="787">
        <v>2650</v>
      </c>
      <c r="D1174" s="788" t="s">
        <v>959</v>
      </c>
    </row>
    <row r="1175" spans="1:4" ht="11.25" customHeight="1" x14ac:dyDescent="0.15">
      <c r="A1175" s="1131"/>
      <c r="B1175" s="791">
        <v>33</v>
      </c>
      <c r="C1175" s="791">
        <v>33</v>
      </c>
      <c r="D1175" s="792" t="s">
        <v>730</v>
      </c>
    </row>
    <row r="1176" spans="1:4" ht="11.25" customHeight="1" x14ac:dyDescent="0.15">
      <c r="A1176" s="1130"/>
      <c r="B1176" s="789">
        <v>2983</v>
      </c>
      <c r="C1176" s="789">
        <v>2683</v>
      </c>
      <c r="D1176" s="790" t="s">
        <v>11</v>
      </c>
    </row>
    <row r="1177" spans="1:4" ht="11.25" customHeight="1" x14ac:dyDescent="0.15">
      <c r="A1177" s="1129" t="s">
        <v>2748</v>
      </c>
      <c r="B1177" s="787">
        <v>4000</v>
      </c>
      <c r="C1177" s="787">
        <v>4000</v>
      </c>
      <c r="D1177" s="788" t="s">
        <v>1211</v>
      </c>
    </row>
    <row r="1178" spans="1:4" ht="11.25" customHeight="1" x14ac:dyDescent="0.15">
      <c r="A1178" s="1130"/>
      <c r="B1178" s="789">
        <v>4000</v>
      </c>
      <c r="C1178" s="789">
        <v>4000</v>
      </c>
      <c r="D1178" s="790" t="s">
        <v>11</v>
      </c>
    </row>
    <row r="1179" spans="1:4" ht="11.25" customHeight="1" x14ac:dyDescent="0.15">
      <c r="A1179" s="1129" t="s">
        <v>4404</v>
      </c>
      <c r="B1179" s="787">
        <v>199.89</v>
      </c>
      <c r="C1179" s="787">
        <v>199.8836</v>
      </c>
      <c r="D1179" s="788" t="s">
        <v>683</v>
      </c>
    </row>
    <row r="1180" spans="1:4" ht="11.25" customHeight="1" x14ac:dyDescent="0.15">
      <c r="A1180" s="1130"/>
      <c r="B1180" s="789">
        <v>199.89</v>
      </c>
      <c r="C1180" s="789">
        <v>199.8836</v>
      </c>
      <c r="D1180" s="790" t="s">
        <v>11</v>
      </c>
    </row>
    <row r="1181" spans="1:4" ht="11.25" customHeight="1" x14ac:dyDescent="0.15">
      <c r="A1181" s="1129" t="s">
        <v>632</v>
      </c>
      <c r="B1181" s="787">
        <v>200</v>
      </c>
      <c r="C1181" s="787">
        <v>200</v>
      </c>
      <c r="D1181" s="788" t="s">
        <v>621</v>
      </c>
    </row>
    <row r="1182" spans="1:4" ht="11.25" customHeight="1" x14ac:dyDescent="0.15">
      <c r="A1182" s="1130"/>
      <c r="B1182" s="789">
        <v>200</v>
      </c>
      <c r="C1182" s="789">
        <v>200</v>
      </c>
      <c r="D1182" s="790" t="s">
        <v>11</v>
      </c>
    </row>
    <row r="1183" spans="1:4" ht="11.25" customHeight="1" x14ac:dyDescent="0.15">
      <c r="A1183" s="1129" t="s">
        <v>574</v>
      </c>
      <c r="B1183" s="787">
        <v>47.98</v>
      </c>
      <c r="C1183" s="787">
        <v>0</v>
      </c>
      <c r="D1183" s="788" t="s">
        <v>565</v>
      </c>
    </row>
    <row r="1184" spans="1:4" ht="11.25" customHeight="1" x14ac:dyDescent="0.15">
      <c r="A1184" s="1130"/>
      <c r="B1184" s="789">
        <v>47.98</v>
      </c>
      <c r="C1184" s="789">
        <v>0</v>
      </c>
      <c r="D1184" s="790" t="s">
        <v>11</v>
      </c>
    </row>
    <row r="1185" spans="1:4" ht="11.25" customHeight="1" x14ac:dyDescent="0.15">
      <c r="A1185" s="1129" t="s">
        <v>4816</v>
      </c>
      <c r="B1185" s="787">
        <v>145</v>
      </c>
      <c r="C1185" s="787">
        <v>145</v>
      </c>
      <c r="D1185" s="788" t="s">
        <v>1111</v>
      </c>
    </row>
    <row r="1186" spans="1:4" ht="11.25" customHeight="1" x14ac:dyDescent="0.15">
      <c r="A1186" s="1130"/>
      <c r="B1186" s="789">
        <v>145</v>
      </c>
      <c r="C1186" s="789">
        <v>145</v>
      </c>
      <c r="D1186" s="790" t="s">
        <v>11</v>
      </c>
    </row>
    <row r="1187" spans="1:4" ht="11.25" customHeight="1" x14ac:dyDescent="0.15">
      <c r="A1187" s="1129" t="s">
        <v>2749</v>
      </c>
      <c r="B1187" s="787">
        <v>398.46</v>
      </c>
      <c r="C1187" s="787">
        <v>398.45299999999997</v>
      </c>
      <c r="D1187" s="788" t="s">
        <v>1162</v>
      </c>
    </row>
    <row r="1188" spans="1:4" ht="11.25" customHeight="1" x14ac:dyDescent="0.15">
      <c r="A1188" s="1130"/>
      <c r="B1188" s="789">
        <v>398.46</v>
      </c>
      <c r="C1188" s="789">
        <v>398.45299999999997</v>
      </c>
      <c r="D1188" s="790" t="s">
        <v>11</v>
      </c>
    </row>
    <row r="1189" spans="1:4" ht="11.25" customHeight="1" x14ac:dyDescent="0.15">
      <c r="A1189" s="1129" t="s">
        <v>674</v>
      </c>
      <c r="B1189" s="787">
        <v>180</v>
      </c>
      <c r="C1189" s="787">
        <v>180</v>
      </c>
      <c r="D1189" s="788" t="s">
        <v>4817</v>
      </c>
    </row>
    <row r="1190" spans="1:4" ht="11.25" customHeight="1" x14ac:dyDescent="0.15">
      <c r="A1190" s="1130"/>
      <c r="B1190" s="789">
        <v>180</v>
      </c>
      <c r="C1190" s="789">
        <v>180</v>
      </c>
      <c r="D1190" s="790" t="s">
        <v>11</v>
      </c>
    </row>
    <row r="1191" spans="1:4" ht="21" x14ac:dyDescent="0.15">
      <c r="A1191" s="1129" t="s">
        <v>2750</v>
      </c>
      <c r="B1191" s="787">
        <v>258</v>
      </c>
      <c r="C1191" s="787">
        <v>258</v>
      </c>
      <c r="D1191" s="788" t="s">
        <v>1177</v>
      </c>
    </row>
    <row r="1192" spans="1:4" ht="11.25" customHeight="1" x14ac:dyDescent="0.15">
      <c r="A1192" s="1131"/>
      <c r="B1192" s="791">
        <v>3426</v>
      </c>
      <c r="C1192" s="791">
        <v>3359.3389999999999</v>
      </c>
      <c r="D1192" s="792" t="s">
        <v>1178</v>
      </c>
    </row>
    <row r="1193" spans="1:4" ht="11.25" customHeight="1" x14ac:dyDescent="0.15">
      <c r="A1193" s="1131"/>
      <c r="B1193" s="791">
        <v>300</v>
      </c>
      <c r="C1193" s="791">
        <v>300</v>
      </c>
      <c r="D1193" s="792" t="s">
        <v>1175</v>
      </c>
    </row>
    <row r="1194" spans="1:4" ht="21" x14ac:dyDescent="0.15">
      <c r="A1194" s="1131"/>
      <c r="B1194" s="791">
        <v>140</v>
      </c>
      <c r="C1194" s="791">
        <v>75.266999999999996</v>
      </c>
      <c r="D1194" s="792" t="s">
        <v>1174</v>
      </c>
    </row>
    <row r="1195" spans="1:4" ht="11.25" customHeight="1" x14ac:dyDescent="0.15">
      <c r="A1195" s="1131"/>
      <c r="B1195" s="791">
        <v>195</v>
      </c>
      <c r="C1195" s="791">
        <v>140.55099999999999</v>
      </c>
      <c r="D1195" s="792" t="s">
        <v>4818</v>
      </c>
    </row>
    <row r="1196" spans="1:4" ht="11.25" customHeight="1" x14ac:dyDescent="0.15">
      <c r="A1196" s="1131"/>
      <c r="B1196" s="791">
        <v>1203.51</v>
      </c>
      <c r="C1196" s="791">
        <v>1203.5</v>
      </c>
      <c r="D1196" s="792" t="s">
        <v>1203</v>
      </c>
    </row>
    <row r="1197" spans="1:4" ht="11.25" customHeight="1" x14ac:dyDescent="0.15">
      <c r="A1197" s="1131"/>
      <c r="B1197" s="791">
        <v>5522.51</v>
      </c>
      <c r="C1197" s="791">
        <v>5336.6570000000002</v>
      </c>
      <c r="D1197" s="792" t="s">
        <v>11</v>
      </c>
    </row>
    <row r="1198" spans="1:4" ht="11.25" customHeight="1" x14ac:dyDescent="0.15">
      <c r="A1198" s="1129" t="s">
        <v>2751</v>
      </c>
      <c r="B1198" s="787">
        <v>300</v>
      </c>
      <c r="C1198" s="787">
        <v>263.25700000000001</v>
      </c>
      <c r="D1198" s="788" t="s">
        <v>1111</v>
      </c>
    </row>
    <row r="1199" spans="1:4" ht="11.25" customHeight="1" x14ac:dyDescent="0.15">
      <c r="A1199" s="1130"/>
      <c r="B1199" s="789">
        <v>300</v>
      </c>
      <c r="C1199" s="789">
        <v>263.25700000000001</v>
      </c>
      <c r="D1199" s="790" t="s">
        <v>11</v>
      </c>
    </row>
    <row r="1200" spans="1:4" ht="11.25" customHeight="1" x14ac:dyDescent="0.15">
      <c r="A1200" s="1129" t="s">
        <v>2752</v>
      </c>
      <c r="B1200" s="787">
        <v>87.5</v>
      </c>
      <c r="C1200" s="787">
        <v>0</v>
      </c>
      <c r="D1200" s="788" t="s">
        <v>1143</v>
      </c>
    </row>
    <row r="1201" spans="1:4" ht="11.25" customHeight="1" x14ac:dyDescent="0.15">
      <c r="A1201" s="1130"/>
      <c r="B1201" s="789">
        <v>87.5</v>
      </c>
      <c r="C1201" s="789">
        <v>0</v>
      </c>
      <c r="D1201" s="790" t="s">
        <v>11</v>
      </c>
    </row>
    <row r="1202" spans="1:4" ht="11.25" customHeight="1" x14ac:dyDescent="0.15">
      <c r="A1202" s="1129" t="s">
        <v>4819</v>
      </c>
      <c r="B1202" s="787">
        <v>112.13</v>
      </c>
      <c r="C1202" s="787">
        <v>112.125</v>
      </c>
      <c r="D1202" s="788" t="s">
        <v>1143</v>
      </c>
    </row>
    <row r="1203" spans="1:4" ht="11.25" customHeight="1" x14ac:dyDescent="0.15">
      <c r="A1203" s="1130"/>
      <c r="B1203" s="789">
        <v>112.13</v>
      </c>
      <c r="C1203" s="789">
        <v>112.125</v>
      </c>
      <c r="D1203" s="790" t="s">
        <v>11</v>
      </c>
    </row>
    <row r="1204" spans="1:4" ht="11.25" customHeight="1" x14ac:dyDescent="0.15">
      <c r="A1204" s="1129" t="s">
        <v>4820</v>
      </c>
      <c r="B1204" s="787">
        <v>244.4</v>
      </c>
      <c r="C1204" s="787">
        <v>244.4</v>
      </c>
      <c r="D1204" s="788" t="s">
        <v>3857</v>
      </c>
    </row>
    <row r="1205" spans="1:4" ht="11.25" customHeight="1" x14ac:dyDescent="0.15">
      <c r="A1205" s="1130"/>
      <c r="B1205" s="789">
        <v>244.4</v>
      </c>
      <c r="C1205" s="789">
        <v>244.4</v>
      </c>
      <c r="D1205" s="790" t="s">
        <v>11</v>
      </c>
    </row>
    <row r="1206" spans="1:4" ht="11.25" customHeight="1" x14ac:dyDescent="0.15">
      <c r="A1206" s="1129" t="s">
        <v>4821</v>
      </c>
      <c r="B1206" s="787">
        <v>256.8</v>
      </c>
      <c r="C1206" s="787">
        <v>256.8</v>
      </c>
      <c r="D1206" s="788" t="s">
        <v>3857</v>
      </c>
    </row>
    <row r="1207" spans="1:4" ht="11.25" customHeight="1" x14ac:dyDescent="0.15">
      <c r="A1207" s="1130"/>
      <c r="B1207" s="789">
        <v>256.8</v>
      </c>
      <c r="C1207" s="789">
        <v>256.8</v>
      </c>
      <c r="D1207" s="790" t="s">
        <v>11</v>
      </c>
    </row>
    <row r="1208" spans="1:4" ht="11.25" customHeight="1" x14ac:dyDescent="0.15">
      <c r="A1208" s="1129" t="s">
        <v>634</v>
      </c>
      <c r="B1208" s="787">
        <v>200</v>
      </c>
      <c r="C1208" s="787">
        <v>200</v>
      </c>
      <c r="D1208" s="788" t="s">
        <v>4822</v>
      </c>
    </row>
    <row r="1209" spans="1:4" ht="11.25" customHeight="1" x14ac:dyDescent="0.15">
      <c r="A1209" s="1130"/>
      <c r="B1209" s="789">
        <v>200</v>
      </c>
      <c r="C1209" s="789">
        <v>200</v>
      </c>
      <c r="D1209" s="790" t="s">
        <v>11</v>
      </c>
    </row>
    <row r="1210" spans="1:4" ht="11.25" customHeight="1" x14ac:dyDescent="0.15">
      <c r="A1210" s="1129" t="s">
        <v>575</v>
      </c>
      <c r="B1210" s="787">
        <v>200</v>
      </c>
      <c r="C1210" s="787">
        <v>200</v>
      </c>
      <c r="D1210" s="788" t="s">
        <v>565</v>
      </c>
    </row>
    <row r="1211" spans="1:4" ht="11.25" customHeight="1" x14ac:dyDescent="0.15">
      <c r="A1211" s="1130"/>
      <c r="B1211" s="789">
        <v>200</v>
      </c>
      <c r="C1211" s="789">
        <v>200</v>
      </c>
      <c r="D1211" s="790" t="s">
        <v>11</v>
      </c>
    </row>
    <row r="1212" spans="1:4" ht="11.25" customHeight="1" x14ac:dyDescent="0.15">
      <c r="A1212" s="1129" t="s">
        <v>2753</v>
      </c>
      <c r="B1212" s="787">
        <v>30</v>
      </c>
      <c r="C1212" s="787">
        <v>0</v>
      </c>
      <c r="D1212" s="788" t="s">
        <v>1318</v>
      </c>
    </row>
    <row r="1213" spans="1:4" ht="11.25" customHeight="1" x14ac:dyDescent="0.15">
      <c r="A1213" s="1130"/>
      <c r="B1213" s="789">
        <v>30</v>
      </c>
      <c r="C1213" s="789">
        <v>0</v>
      </c>
      <c r="D1213" s="790" t="s">
        <v>11</v>
      </c>
    </row>
    <row r="1214" spans="1:4" ht="21" x14ac:dyDescent="0.15">
      <c r="A1214" s="1129" t="s">
        <v>2754</v>
      </c>
      <c r="B1214" s="787">
        <v>50</v>
      </c>
      <c r="C1214" s="787">
        <v>50</v>
      </c>
      <c r="D1214" s="788" t="s">
        <v>1210</v>
      </c>
    </row>
    <row r="1215" spans="1:4" ht="11.25" customHeight="1" x14ac:dyDescent="0.15">
      <c r="A1215" s="1130"/>
      <c r="B1215" s="789">
        <v>50</v>
      </c>
      <c r="C1215" s="789">
        <v>50</v>
      </c>
      <c r="D1215" s="790" t="s">
        <v>11</v>
      </c>
    </row>
    <row r="1216" spans="1:4" ht="11.25" customHeight="1" x14ac:dyDescent="0.15">
      <c r="A1216" s="1129" t="s">
        <v>576</v>
      </c>
      <c r="B1216" s="787">
        <v>1200</v>
      </c>
      <c r="C1216" s="787">
        <v>1191.93</v>
      </c>
      <c r="D1216" s="788" t="s">
        <v>1275</v>
      </c>
    </row>
    <row r="1217" spans="1:4" ht="11.25" customHeight="1" x14ac:dyDescent="0.15">
      <c r="A1217" s="1131"/>
      <c r="B1217" s="791">
        <v>1078</v>
      </c>
      <c r="C1217" s="791">
        <v>1078</v>
      </c>
      <c r="D1217" s="792" t="s">
        <v>1178</v>
      </c>
    </row>
    <row r="1218" spans="1:4" ht="11.25" customHeight="1" x14ac:dyDescent="0.15">
      <c r="A1218" s="1131"/>
      <c r="B1218" s="791">
        <v>73.599999999999994</v>
      </c>
      <c r="C1218" s="791">
        <v>12.360999999999997</v>
      </c>
      <c r="D1218" s="792" t="s">
        <v>1173</v>
      </c>
    </row>
    <row r="1219" spans="1:4" ht="11.25" customHeight="1" x14ac:dyDescent="0.15">
      <c r="A1219" s="1131"/>
      <c r="B1219" s="791">
        <v>60</v>
      </c>
      <c r="C1219" s="791">
        <v>59.649000000000001</v>
      </c>
      <c r="D1219" s="792" t="s">
        <v>1175</v>
      </c>
    </row>
    <row r="1220" spans="1:4" ht="11.25" customHeight="1" x14ac:dyDescent="0.15">
      <c r="A1220" s="1131"/>
      <c r="B1220" s="791">
        <v>150</v>
      </c>
      <c r="C1220" s="791">
        <v>0</v>
      </c>
      <c r="D1220" s="792" t="s">
        <v>4823</v>
      </c>
    </row>
    <row r="1221" spans="1:4" ht="11.25" customHeight="1" x14ac:dyDescent="0.15">
      <c r="A1221" s="1130"/>
      <c r="B1221" s="789">
        <v>2561.6</v>
      </c>
      <c r="C1221" s="789">
        <v>2341.94</v>
      </c>
      <c r="D1221" s="790" t="s">
        <v>11</v>
      </c>
    </row>
    <row r="1222" spans="1:4" ht="21" x14ac:dyDescent="0.15">
      <c r="A1222" s="1129" t="s">
        <v>2755</v>
      </c>
      <c r="B1222" s="787">
        <v>646</v>
      </c>
      <c r="C1222" s="787">
        <v>646</v>
      </c>
      <c r="D1222" s="788" t="s">
        <v>1177</v>
      </c>
    </row>
    <row r="1223" spans="1:4" ht="11.25" customHeight="1" x14ac:dyDescent="0.15">
      <c r="A1223" s="1131"/>
      <c r="B1223" s="791">
        <v>7251</v>
      </c>
      <c r="C1223" s="791">
        <v>7251</v>
      </c>
      <c r="D1223" s="792" t="s">
        <v>1178</v>
      </c>
    </row>
    <row r="1224" spans="1:4" ht="11.25" customHeight="1" x14ac:dyDescent="0.15">
      <c r="A1224" s="1131"/>
      <c r="B1224" s="791">
        <v>7897</v>
      </c>
      <c r="C1224" s="791">
        <v>7897</v>
      </c>
      <c r="D1224" s="792" t="s">
        <v>11</v>
      </c>
    </row>
    <row r="1225" spans="1:4" ht="11.25" customHeight="1" x14ac:dyDescent="0.15">
      <c r="A1225" s="1129" t="s">
        <v>635</v>
      </c>
      <c r="B1225" s="787">
        <v>800</v>
      </c>
      <c r="C1225" s="787">
        <v>400</v>
      </c>
      <c r="D1225" s="788" t="s">
        <v>3882</v>
      </c>
    </row>
    <row r="1226" spans="1:4" ht="11.25" customHeight="1" x14ac:dyDescent="0.15">
      <c r="A1226" s="1131"/>
      <c r="B1226" s="791">
        <v>150</v>
      </c>
      <c r="C1226" s="791">
        <v>150</v>
      </c>
      <c r="D1226" s="792" t="s">
        <v>621</v>
      </c>
    </row>
    <row r="1227" spans="1:4" ht="11.25" customHeight="1" x14ac:dyDescent="0.15">
      <c r="A1227" s="1130"/>
      <c r="B1227" s="789">
        <v>950</v>
      </c>
      <c r="C1227" s="789">
        <v>550</v>
      </c>
      <c r="D1227" s="790" t="s">
        <v>11</v>
      </c>
    </row>
    <row r="1228" spans="1:4" ht="11.25" customHeight="1" x14ac:dyDescent="0.15">
      <c r="A1228" s="1129" t="s">
        <v>2756</v>
      </c>
      <c r="B1228" s="787">
        <v>3536.2000000000003</v>
      </c>
      <c r="C1228" s="787">
        <v>3536.201</v>
      </c>
      <c r="D1228" s="788" t="s">
        <v>2512</v>
      </c>
    </row>
    <row r="1229" spans="1:4" ht="11.25" customHeight="1" x14ac:dyDescent="0.15">
      <c r="A1229" s="1130"/>
      <c r="B1229" s="789">
        <v>3536.2000000000003</v>
      </c>
      <c r="C1229" s="789">
        <v>3536.201</v>
      </c>
      <c r="D1229" s="790" t="s">
        <v>11</v>
      </c>
    </row>
    <row r="1230" spans="1:4" ht="21" x14ac:dyDescent="0.15">
      <c r="A1230" s="1129" t="s">
        <v>4824</v>
      </c>
      <c r="B1230" s="787">
        <v>40</v>
      </c>
      <c r="C1230" s="787">
        <v>40</v>
      </c>
      <c r="D1230" s="788" t="s">
        <v>1210</v>
      </c>
    </row>
    <row r="1231" spans="1:4" ht="11.25" customHeight="1" x14ac:dyDescent="0.15">
      <c r="A1231" s="1130"/>
      <c r="B1231" s="789">
        <v>40</v>
      </c>
      <c r="C1231" s="789">
        <v>40</v>
      </c>
      <c r="D1231" s="790" t="s">
        <v>11</v>
      </c>
    </row>
    <row r="1232" spans="1:4" ht="11.25" customHeight="1" x14ac:dyDescent="0.15">
      <c r="A1232" s="1129" t="s">
        <v>678</v>
      </c>
      <c r="B1232" s="787">
        <v>355.16</v>
      </c>
      <c r="C1232" s="787">
        <v>355.15132</v>
      </c>
      <c r="D1232" s="788" t="s">
        <v>677</v>
      </c>
    </row>
    <row r="1233" spans="1:4" ht="11.25" customHeight="1" x14ac:dyDescent="0.15">
      <c r="A1233" s="1131"/>
      <c r="B1233" s="791">
        <v>500</v>
      </c>
      <c r="C1233" s="791">
        <v>500</v>
      </c>
      <c r="D1233" s="792" t="s">
        <v>683</v>
      </c>
    </row>
    <row r="1234" spans="1:4" ht="11.25" customHeight="1" x14ac:dyDescent="0.15">
      <c r="A1234" s="1130"/>
      <c r="B1234" s="789">
        <v>855.16000000000008</v>
      </c>
      <c r="C1234" s="789">
        <v>855.15131999999994</v>
      </c>
      <c r="D1234" s="790" t="s">
        <v>11</v>
      </c>
    </row>
    <row r="1235" spans="1:4" ht="11.25" customHeight="1" x14ac:dyDescent="0.15">
      <c r="A1235" s="1129" t="s">
        <v>2757</v>
      </c>
      <c r="B1235" s="787">
        <v>199.62</v>
      </c>
      <c r="C1235" s="787">
        <v>199.61500000000001</v>
      </c>
      <c r="D1235" s="788" t="s">
        <v>4825</v>
      </c>
    </row>
    <row r="1236" spans="1:4" ht="11.25" customHeight="1" x14ac:dyDescent="0.15">
      <c r="A1236" s="1131"/>
      <c r="B1236" s="791">
        <v>1650</v>
      </c>
      <c r="C1236" s="791">
        <v>1650</v>
      </c>
      <c r="D1236" s="792" t="s">
        <v>605</v>
      </c>
    </row>
    <row r="1237" spans="1:4" ht="11.25" customHeight="1" x14ac:dyDescent="0.15">
      <c r="A1237" s="1130"/>
      <c r="B1237" s="789">
        <v>1849.62</v>
      </c>
      <c r="C1237" s="789">
        <v>1849.615</v>
      </c>
      <c r="D1237" s="790" t="s">
        <v>11</v>
      </c>
    </row>
    <row r="1238" spans="1:4" ht="11.25" customHeight="1" x14ac:dyDescent="0.15">
      <c r="A1238" s="1129" t="s">
        <v>2758</v>
      </c>
      <c r="B1238" s="787">
        <v>4907.9799999999996</v>
      </c>
      <c r="C1238" s="787">
        <v>4907.9809999999998</v>
      </c>
      <c r="D1238" s="788" t="s">
        <v>2512</v>
      </c>
    </row>
    <row r="1239" spans="1:4" ht="11.25" customHeight="1" x14ac:dyDescent="0.15">
      <c r="A1239" s="1130"/>
      <c r="B1239" s="789">
        <v>4907.9799999999996</v>
      </c>
      <c r="C1239" s="789">
        <v>4907.9809999999998</v>
      </c>
      <c r="D1239" s="790" t="s">
        <v>11</v>
      </c>
    </row>
    <row r="1240" spans="1:4" ht="11.25" customHeight="1" x14ac:dyDescent="0.15">
      <c r="A1240" s="1129" t="s">
        <v>616</v>
      </c>
      <c r="B1240" s="787">
        <v>11650</v>
      </c>
      <c r="C1240" s="787">
        <v>11650</v>
      </c>
      <c r="D1240" s="788" t="s">
        <v>615</v>
      </c>
    </row>
    <row r="1241" spans="1:4" ht="11.25" customHeight="1" x14ac:dyDescent="0.15">
      <c r="A1241" s="1130"/>
      <c r="B1241" s="789">
        <v>11650</v>
      </c>
      <c r="C1241" s="789">
        <v>11650</v>
      </c>
      <c r="D1241" s="790" t="s">
        <v>11</v>
      </c>
    </row>
    <row r="1242" spans="1:4" ht="21" x14ac:dyDescent="0.15">
      <c r="A1242" s="1129" t="s">
        <v>4826</v>
      </c>
      <c r="B1242" s="787">
        <v>50</v>
      </c>
      <c r="C1242" s="787">
        <v>50</v>
      </c>
      <c r="D1242" s="788" t="s">
        <v>1210</v>
      </c>
    </row>
    <row r="1243" spans="1:4" ht="11.25" customHeight="1" x14ac:dyDescent="0.15">
      <c r="A1243" s="1130"/>
      <c r="B1243" s="789">
        <v>50</v>
      </c>
      <c r="C1243" s="789">
        <v>50</v>
      </c>
      <c r="D1243" s="790" t="s">
        <v>11</v>
      </c>
    </row>
    <row r="1244" spans="1:4" ht="21" x14ac:dyDescent="0.15">
      <c r="A1244" s="1129" t="s">
        <v>2759</v>
      </c>
      <c r="B1244" s="787">
        <v>33.799999999999997</v>
      </c>
      <c r="C1244" s="787">
        <v>33.799999999999997</v>
      </c>
      <c r="D1244" s="788" t="s">
        <v>1210</v>
      </c>
    </row>
    <row r="1245" spans="1:4" ht="11.25" customHeight="1" x14ac:dyDescent="0.15">
      <c r="A1245" s="1131"/>
      <c r="B1245" s="791">
        <v>3250</v>
      </c>
      <c r="C1245" s="791">
        <v>3250</v>
      </c>
      <c r="D1245" s="792" t="s">
        <v>959</v>
      </c>
    </row>
    <row r="1246" spans="1:4" ht="11.25" customHeight="1" x14ac:dyDescent="0.15">
      <c r="A1246" s="1130"/>
      <c r="B1246" s="789">
        <v>3283.8</v>
      </c>
      <c r="C1246" s="789">
        <v>3283.8</v>
      </c>
      <c r="D1246" s="790" t="s">
        <v>11</v>
      </c>
    </row>
    <row r="1247" spans="1:4" ht="11.25" customHeight="1" x14ac:dyDescent="0.15">
      <c r="A1247" s="1129" t="s">
        <v>705</v>
      </c>
      <c r="B1247" s="787">
        <v>400</v>
      </c>
      <c r="C1247" s="787">
        <v>332.37</v>
      </c>
      <c r="D1247" s="788" t="s">
        <v>683</v>
      </c>
    </row>
    <row r="1248" spans="1:4" ht="11.25" customHeight="1" x14ac:dyDescent="0.15">
      <c r="A1248" s="1130"/>
      <c r="B1248" s="789">
        <v>400</v>
      </c>
      <c r="C1248" s="789">
        <v>332.37</v>
      </c>
      <c r="D1248" s="790" t="s">
        <v>11</v>
      </c>
    </row>
    <row r="1249" spans="1:4" ht="11.25" customHeight="1" x14ac:dyDescent="0.15">
      <c r="A1249" s="1129" t="s">
        <v>4376</v>
      </c>
      <c r="B1249" s="787">
        <v>543</v>
      </c>
      <c r="C1249" s="787">
        <v>0</v>
      </c>
      <c r="D1249" s="788" t="s">
        <v>679</v>
      </c>
    </row>
    <row r="1250" spans="1:4" ht="11.25" customHeight="1" x14ac:dyDescent="0.15">
      <c r="A1250" s="1131"/>
      <c r="B1250" s="791">
        <v>1400</v>
      </c>
      <c r="C1250" s="791">
        <v>1400</v>
      </c>
      <c r="D1250" s="792" t="s">
        <v>605</v>
      </c>
    </row>
    <row r="1251" spans="1:4" ht="11.25" customHeight="1" x14ac:dyDescent="0.15">
      <c r="A1251" s="1130"/>
      <c r="B1251" s="789">
        <v>1943</v>
      </c>
      <c r="C1251" s="789">
        <v>1400</v>
      </c>
      <c r="D1251" s="790" t="s">
        <v>11</v>
      </c>
    </row>
    <row r="1252" spans="1:4" ht="11.25" customHeight="1" x14ac:dyDescent="0.15">
      <c r="A1252" s="1129" t="s">
        <v>4827</v>
      </c>
      <c r="B1252" s="787">
        <v>60</v>
      </c>
      <c r="C1252" s="787">
        <v>59.1</v>
      </c>
      <c r="D1252" s="788" t="s">
        <v>1317</v>
      </c>
    </row>
    <row r="1253" spans="1:4" ht="11.25" customHeight="1" x14ac:dyDescent="0.15">
      <c r="A1253" s="1130"/>
      <c r="B1253" s="789">
        <v>60</v>
      </c>
      <c r="C1253" s="789">
        <v>59.1</v>
      </c>
      <c r="D1253" s="790" t="s">
        <v>11</v>
      </c>
    </row>
    <row r="1254" spans="1:4" ht="11.25" customHeight="1" x14ac:dyDescent="0.15">
      <c r="A1254" s="1129" t="s">
        <v>4828</v>
      </c>
      <c r="B1254" s="787">
        <v>225.68</v>
      </c>
      <c r="C1254" s="787">
        <v>225.67500000000001</v>
      </c>
      <c r="D1254" s="788" t="s">
        <v>1143</v>
      </c>
    </row>
    <row r="1255" spans="1:4" ht="11.25" customHeight="1" x14ac:dyDescent="0.15">
      <c r="A1255" s="1130"/>
      <c r="B1255" s="789">
        <v>225.68</v>
      </c>
      <c r="C1255" s="789">
        <v>225.67500000000001</v>
      </c>
      <c r="D1255" s="790" t="s">
        <v>11</v>
      </c>
    </row>
    <row r="1256" spans="1:4" ht="11.25" customHeight="1" x14ac:dyDescent="0.15">
      <c r="A1256" s="1129" t="s">
        <v>2760</v>
      </c>
      <c r="B1256" s="787">
        <v>2276.8999999999996</v>
      </c>
      <c r="C1256" s="787">
        <v>2276.8919999999998</v>
      </c>
      <c r="D1256" s="788" t="s">
        <v>2512</v>
      </c>
    </row>
    <row r="1257" spans="1:4" ht="11.25" customHeight="1" x14ac:dyDescent="0.15">
      <c r="A1257" s="1130"/>
      <c r="B1257" s="789">
        <v>2276.8999999999996</v>
      </c>
      <c r="C1257" s="789">
        <v>2276.8919999999998</v>
      </c>
      <c r="D1257" s="790" t="s">
        <v>11</v>
      </c>
    </row>
    <row r="1258" spans="1:4" ht="11.25" customHeight="1" x14ac:dyDescent="0.15">
      <c r="A1258" s="1129" t="s">
        <v>458</v>
      </c>
      <c r="B1258" s="787">
        <v>100</v>
      </c>
      <c r="C1258" s="787">
        <v>100</v>
      </c>
      <c r="D1258" s="788" t="s">
        <v>456</v>
      </c>
    </row>
    <row r="1259" spans="1:4" ht="11.25" customHeight="1" x14ac:dyDescent="0.15">
      <c r="A1259" s="1130"/>
      <c r="B1259" s="789">
        <v>100</v>
      </c>
      <c r="C1259" s="789">
        <v>100</v>
      </c>
      <c r="D1259" s="790" t="s">
        <v>11</v>
      </c>
    </row>
    <row r="1260" spans="1:4" ht="11.25" customHeight="1" x14ac:dyDescent="0.15">
      <c r="A1260" s="1129" t="s">
        <v>4829</v>
      </c>
      <c r="B1260" s="787">
        <v>140</v>
      </c>
      <c r="C1260" s="787">
        <v>101</v>
      </c>
      <c r="D1260" s="788" t="s">
        <v>1274</v>
      </c>
    </row>
    <row r="1261" spans="1:4" ht="11.25" customHeight="1" x14ac:dyDescent="0.15">
      <c r="A1261" s="1130"/>
      <c r="B1261" s="789">
        <v>140</v>
      </c>
      <c r="C1261" s="789">
        <v>101</v>
      </c>
      <c r="D1261" s="790" t="s">
        <v>11</v>
      </c>
    </row>
    <row r="1262" spans="1:4" ht="11.25" customHeight="1" x14ac:dyDescent="0.15">
      <c r="A1262" s="1129" t="s">
        <v>4830</v>
      </c>
      <c r="B1262" s="787">
        <v>42.4</v>
      </c>
      <c r="C1262" s="787">
        <v>42.4</v>
      </c>
      <c r="D1262" s="788" t="s">
        <v>1274</v>
      </c>
    </row>
    <row r="1263" spans="1:4" ht="11.25" customHeight="1" x14ac:dyDescent="0.15">
      <c r="A1263" s="1130"/>
      <c r="B1263" s="789">
        <v>42.4</v>
      </c>
      <c r="C1263" s="789">
        <v>42.4</v>
      </c>
      <c r="D1263" s="790" t="s">
        <v>11</v>
      </c>
    </row>
    <row r="1264" spans="1:4" ht="11.25" customHeight="1" x14ac:dyDescent="0.15">
      <c r="A1264" s="1129" t="s">
        <v>760</v>
      </c>
      <c r="B1264" s="787">
        <v>106.1</v>
      </c>
      <c r="C1264" s="787">
        <v>61.895999999999994</v>
      </c>
      <c r="D1264" s="788" t="s">
        <v>1274</v>
      </c>
    </row>
    <row r="1265" spans="1:4" ht="11.25" customHeight="1" x14ac:dyDescent="0.15">
      <c r="A1265" s="1130"/>
      <c r="B1265" s="789">
        <v>106.1</v>
      </c>
      <c r="C1265" s="789">
        <v>61.895999999999994</v>
      </c>
      <c r="D1265" s="790" t="s">
        <v>11</v>
      </c>
    </row>
    <row r="1266" spans="1:4" ht="11.25" customHeight="1" x14ac:dyDescent="0.15">
      <c r="A1266" s="1129" t="s">
        <v>577</v>
      </c>
      <c r="B1266" s="787">
        <v>53.76</v>
      </c>
      <c r="C1266" s="787">
        <v>0</v>
      </c>
      <c r="D1266" s="788" t="s">
        <v>565</v>
      </c>
    </row>
    <row r="1267" spans="1:4" ht="11.25" customHeight="1" x14ac:dyDescent="0.15">
      <c r="A1267" s="1130"/>
      <c r="B1267" s="789">
        <v>53.76</v>
      </c>
      <c r="C1267" s="789">
        <v>0</v>
      </c>
      <c r="D1267" s="790" t="s">
        <v>11</v>
      </c>
    </row>
    <row r="1268" spans="1:4" ht="11.25" customHeight="1" x14ac:dyDescent="0.15">
      <c r="A1268" s="1129" t="s">
        <v>2761</v>
      </c>
      <c r="B1268" s="787">
        <v>2022</v>
      </c>
      <c r="C1268" s="787">
        <v>2022</v>
      </c>
      <c r="D1268" s="788" t="s">
        <v>1178</v>
      </c>
    </row>
    <row r="1269" spans="1:4" ht="11.25" customHeight="1" x14ac:dyDescent="0.15">
      <c r="A1269" s="1130"/>
      <c r="B1269" s="789">
        <v>2022</v>
      </c>
      <c r="C1269" s="789">
        <v>2022</v>
      </c>
      <c r="D1269" s="790" t="s">
        <v>11</v>
      </c>
    </row>
    <row r="1270" spans="1:4" ht="11.25" customHeight="1" x14ac:dyDescent="0.15">
      <c r="A1270" s="1129" t="s">
        <v>2762</v>
      </c>
      <c r="B1270" s="787">
        <v>139.5</v>
      </c>
      <c r="C1270" s="787">
        <v>139.5</v>
      </c>
      <c r="D1270" s="788" t="s">
        <v>1110</v>
      </c>
    </row>
    <row r="1271" spans="1:4" ht="11.25" customHeight="1" x14ac:dyDescent="0.15">
      <c r="A1271" s="1130"/>
      <c r="B1271" s="789">
        <v>139.5</v>
      </c>
      <c r="C1271" s="789">
        <v>139.5</v>
      </c>
      <c r="D1271" s="790" t="s">
        <v>11</v>
      </c>
    </row>
    <row r="1272" spans="1:4" ht="11.25" customHeight="1" x14ac:dyDescent="0.15">
      <c r="A1272" s="1129" t="s">
        <v>4831</v>
      </c>
      <c r="B1272" s="787">
        <v>337.5</v>
      </c>
      <c r="C1272" s="787">
        <v>337.5</v>
      </c>
      <c r="D1272" s="788" t="s">
        <v>1143</v>
      </c>
    </row>
    <row r="1273" spans="1:4" ht="11.25" customHeight="1" x14ac:dyDescent="0.15">
      <c r="A1273" s="1130"/>
      <c r="B1273" s="789">
        <v>337.5</v>
      </c>
      <c r="C1273" s="789">
        <v>337.5</v>
      </c>
      <c r="D1273" s="790" t="s">
        <v>11</v>
      </c>
    </row>
    <row r="1274" spans="1:4" ht="11.25" customHeight="1" x14ac:dyDescent="0.15">
      <c r="A1274" s="1129" t="s">
        <v>782</v>
      </c>
      <c r="B1274" s="787">
        <v>405</v>
      </c>
      <c r="C1274" s="787">
        <v>405</v>
      </c>
      <c r="D1274" s="788" t="s">
        <v>778</v>
      </c>
    </row>
    <row r="1275" spans="1:4" ht="11.25" customHeight="1" x14ac:dyDescent="0.15">
      <c r="A1275" s="1130"/>
      <c r="B1275" s="789">
        <v>405</v>
      </c>
      <c r="C1275" s="789">
        <v>405</v>
      </c>
      <c r="D1275" s="790" t="s">
        <v>11</v>
      </c>
    </row>
    <row r="1276" spans="1:4" ht="11.25" customHeight="1" x14ac:dyDescent="0.15">
      <c r="A1276" s="1129" t="s">
        <v>706</v>
      </c>
      <c r="B1276" s="787">
        <v>600</v>
      </c>
      <c r="C1276" s="787">
        <v>300</v>
      </c>
      <c r="D1276" s="788" t="s">
        <v>683</v>
      </c>
    </row>
    <row r="1277" spans="1:4" ht="11.25" customHeight="1" x14ac:dyDescent="0.15">
      <c r="A1277" s="1131"/>
      <c r="B1277" s="791">
        <v>600</v>
      </c>
      <c r="C1277" s="791">
        <v>300</v>
      </c>
      <c r="D1277" s="792" t="s">
        <v>11</v>
      </c>
    </row>
    <row r="1278" spans="1:4" ht="11.25" customHeight="1" x14ac:dyDescent="0.15">
      <c r="A1278" s="1129" t="s">
        <v>4375</v>
      </c>
      <c r="B1278" s="787">
        <v>100</v>
      </c>
      <c r="C1278" s="787">
        <v>100</v>
      </c>
      <c r="D1278" s="788" t="s">
        <v>4832</v>
      </c>
    </row>
    <row r="1279" spans="1:4" ht="11.25" customHeight="1" x14ac:dyDescent="0.15">
      <c r="A1279" s="1130"/>
      <c r="B1279" s="789">
        <v>100</v>
      </c>
      <c r="C1279" s="789">
        <v>100</v>
      </c>
      <c r="D1279" s="790" t="s">
        <v>11</v>
      </c>
    </row>
    <row r="1280" spans="1:4" ht="11.25" customHeight="1" x14ac:dyDescent="0.15">
      <c r="A1280" s="1129" t="s">
        <v>751</v>
      </c>
      <c r="B1280" s="787">
        <v>200</v>
      </c>
      <c r="C1280" s="787">
        <v>200</v>
      </c>
      <c r="D1280" s="788" t="s">
        <v>4833</v>
      </c>
    </row>
    <row r="1281" spans="1:4" ht="11.25" customHeight="1" x14ac:dyDescent="0.15">
      <c r="A1281" s="1130"/>
      <c r="B1281" s="789">
        <v>200</v>
      </c>
      <c r="C1281" s="789">
        <v>200</v>
      </c>
      <c r="D1281" s="790" t="s">
        <v>11</v>
      </c>
    </row>
    <row r="1282" spans="1:4" ht="11.25" customHeight="1" x14ac:dyDescent="0.15">
      <c r="A1282" s="1129" t="s">
        <v>707</v>
      </c>
      <c r="B1282" s="787">
        <v>3000</v>
      </c>
      <c r="C1282" s="787">
        <v>3000</v>
      </c>
      <c r="D1282" s="788" t="s">
        <v>683</v>
      </c>
    </row>
    <row r="1283" spans="1:4" ht="11.25" customHeight="1" x14ac:dyDescent="0.15">
      <c r="A1283" s="1130"/>
      <c r="B1283" s="789">
        <v>3000</v>
      </c>
      <c r="C1283" s="789">
        <v>3000</v>
      </c>
      <c r="D1283" s="790" t="s">
        <v>11</v>
      </c>
    </row>
    <row r="1284" spans="1:4" ht="11.25" customHeight="1" x14ac:dyDescent="0.15">
      <c r="A1284" s="1129" t="s">
        <v>564</v>
      </c>
      <c r="B1284" s="787">
        <v>1000</v>
      </c>
      <c r="C1284" s="787">
        <v>0</v>
      </c>
      <c r="D1284" s="788" t="s">
        <v>736</v>
      </c>
    </row>
    <row r="1285" spans="1:4" ht="11.25" customHeight="1" x14ac:dyDescent="0.15">
      <c r="A1285" s="1130"/>
      <c r="B1285" s="789">
        <v>1000</v>
      </c>
      <c r="C1285" s="789">
        <v>0</v>
      </c>
      <c r="D1285" s="790" t="s">
        <v>11</v>
      </c>
    </row>
    <row r="1286" spans="1:4" ht="11.25" customHeight="1" x14ac:dyDescent="0.15">
      <c r="A1286" s="1129" t="s">
        <v>752</v>
      </c>
      <c r="B1286" s="787">
        <v>40</v>
      </c>
      <c r="C1286" s="787">
        <v>40</v>
      </c>
      <c r="D1286" s="788" t="s">
        <v>4686</v>
      </c>
    </row>
    <row r="1287" spans="1:4" ht="11.25" customHeight="1" x14ac:dyDescent="0.15">
      <c r="A1287" s="1130"/>
      <c r="B1287" s="789">
        <v>40</v>
      </c>
      <c r="C1287" s="789">
        <v>40</v>
      </c>
      <c r="D1287" s="790" t="s">
        <v>11</v>
      </c>
    </row>
    <row r="1288" spans="1:4" ht="11.25" customHeight="1" x14ac:dyDescent="0.15">
      <c r="A1288" s="1129" t="s">
        <v>4350</v>
      </c>
      <c r="B1288" s="787">
        <v>200</v>
      </c>
      <c r="C1288" s="787">
        <v>200</v>
      </c>
      <c r="D1288" s="788" t="s">
        <v>4834</v>
      </c>
    </row>
    <row r="1289" spans="1:4" ht="11.25" customHeight="1" x14ac:dyDescent="0.15">
      <c r="A1289" s="1130"/>
      <c r="B1289" s="789">
        <v>200</v>
      </c>
      <c r="C1289" s="789">
        <v>200</v>
      </c>
      <c r="D1289" s="790" t="s">
        <v>11</v>
      </c>
    </row>
    <row r="1290" spans="1:4" ht="21" x14ac:dyDescent="0.15">
      <c r="A1290" s="1129" t="s">
        <v>4388</v>
      </c>
      <c r="B1290" s="787">
        <v>63.5</v>
      </c>
      <c r="C1290" s="787">
        <v>63.5</v>
      </c>
      <c r="D1290" s="788" t="s">
        <v>1174</v>
      </c>
    </row>
    <row r="1291" spans="1:4" ht="11.25" customHeight="1" x14ac:dyDescent="0.15">
      <c r="A1291" s="1131"/>
      <c r="B1291" s="791">
        <v>50</v>
      </c>
      <c r="C1291" s="791">
        <v>50</v>
      </c>
      <c r="D1291" s="792" t="s">
        <v>666</v>
      </c>
    </row>
    <row r="1292" spans="1:4" ht="11.25" customHeight="1" x14ac:dyDescent="0.15">
      <c r="A1292" s="1130"/>
      <c r="B1292" s="789">
        <v>113.5</v>
      </c>
      <c r="C1292" s="789">
        <v>113.5</v>
      </c>
      <c r="D1292" s="790" t="s">
        <v>11</v>
      </c>
    </row>
    <row r="1293" spans="1:4" ht="11.25" customHeight="1" x14ac:dyDescent="0.15">
      <c r="A1293" s="1129" t="s">
        <v>2763</v>
      </c>
      <c r="B1293" s="787">
        <v>149.80000000000001</v>
      </c>
      <c r="C1293" s="787">
        <v>149.80000000000001</v>
      </c>
      <c r="D1293" s="788" t="s">
        <v>1322</v>
      </c>
    </row>
    <row r="1294" spans="1:4" ht="11.25" customHeight="1" x14ac:dyDescent="0.15">
      <c r="A1294" s="1130"/>
      <c r="B1294" s="789">
        <v>149.80000000000001</v>
      </c>
      <c r="C1294" s="789">
        <v>149.80000000000001</v>
      </c>
      <c r="D1294" s="790" t="s">
        <v>11</v>
      </c>
    </row>
    <row r="1295" spans="1:4" ht="11.25" customHeight="1" x14ac:dyDescent="0.15">
      <c r="A1295" s="1129" t="s">
        <v>2764</v>
      </c>
      <c r="B1295" s="787">
        <v>750</v>
      </c>
      <c r="C1295" s="787">
        <v>450</v>
      </c>
      <c r="D1295" s="788" t="s">
        <v>605</v>
      </c>
    </row>
    <row r="1296" spans="1:4" ht="11.25" customHeight="1" x14ac:dyDescent="0.15">
      <c r="A1296" s="1130"/>
      <c r="B1296" s="789">
        <v>750</v>
      </c>
      <c r="C1296" s="789">
        <v>450</v>
      </c>
      <c r="D1296" s="790" t="s">
        <v>11</v>
      </c>
    </row>
    <row r="1297" spans="1:4" ht="11.25" customHeight="1" x14ac:dyDescent="0.15">
      <c r="A1297" s="1129" t="s">
        <v>4835</v>
      </c>
      <c r="B1297" s="787">
        <v>79.95</v>
      </c>
      <c r="C1297" s="787">
        <v>79.95</v>
      </c>
      <c r="D1297" s="788" t="s">
        <v>1143</v>
      </c>
    </row>
    <row r="1298" spans="1:4" ht="11.25" customHeight="1" x14ac:dyDescent="0.15">
      <c r="A1298" s="1131"/>
      <c r="B1298" s="791">
        <v>70</v>
      </c>
      <c r="C1298" s="791">
        <v>70</v>
      </c>
      <c r="D1298" s="792" t="s">
        <v>1145</v>
      </c>
    </row>
    <row r="1299" spans="1:4" ht="11.25" customHeight="1" x14ac:dyDescent="0.15">
      <c r="A1299" s="1130"/>
      <c r="B1299" s="789">
        <v>149.94999999999999</v>
      </c>
      <c r="C1299" s="789">
        <v>149.94999999999999</v>
      </c>
      <c r="D1299" s="790" t="s">
        <v>11</v>
      </c>
    </row>
    <row r="1300" spans="1:4" ht="11.25" customHeight="1" x14ac:dyDescent="0.15">
      <c r="A1300" s="1129" t="s">
        <v>2765</v>
      </c>
      <c r="B1300" s="787">
        <v>1178</v>
      </c>
      <c r="C1300" s="787">
        <v>1178</v>
      </c>
      <c r="D1300" s="788" t="s">
        <v>1178</v>
      </c>
    </row>
    <row r="1301" spans="1:4" ht="11.25" customHeight="1" x14ac:dyDescent="0.15">
      <c r="A1301" s="1130"/>
      <c r="B1301" s="789">
        <v>1178</v>
      </c>
      <c r="C1301" s="789">
        <v>1178</v>
      </c>
      <c r="D1301" s="790" t="s">
        <v>11</v>
      </c>
    </row>
    <row r="1302" spans="1:4" ht="11.25" customHeight="1" x14ac:dyDescent="0.15">
      <c r="A1302" s="1129" t="s">
        <v>2766</v>
      </c>
      <c r="B1302" s="787">
        <v>1943</v>
      </c>
      <c r="C1302" s="787">
        <v>1943</v>
      </c>
      <c r="D1302" s="788" t="s">
        <v>1178</v>
      </c>
    </row>
    <row r="1303" spans="1:4" ht="11.25" customHeight="1" x14ac:dyDescent="0.15">
      <c r="A1303" s="1130"/>
      <c r="B1303" s="789">
        <v>1943</v>
      </c>
      <c r="C1303" s="789">
        <v>1943</v>
      </c>
      <c r="D1303" s="790" t="s">
        <v>11</v>
      </c>
    </row>
    <row r="1304" spans="1:4" ht="11.25" customHeight="1" x14ac:dyDescent="0.15">
      <c r="A1304" s="1129" t="s">
        <v>4836</v>
      </c>
      <c r="B1304" s="787">
        <v>70</v>
      </c>
      <c r="C1304" s="787">
        <v>70</v>
      </c>
      <c r="D1304" s="788" t="s">
        <v>1145</v>
      </c>
    </row>
    <row r="1305" spans="1:4" ht="11.25" customHeight="1" x14ac:dyDescent="0.15">
      <c r="A1305" s="1131"/>
      <c r="B1305" s="791">
        <v>70</v>
      </c>
      <c r="C1305" s="791">
        <v>70</v>
      </c>
      <c r="D1305" s="792" t="s">
        <v>11</v>
      </c>
    </row>
    <row r="1306" spans="1:4" ht="11.25" customHeight="1" x14ac:dyDescent="0.15">
      <c r="A1306" s="1129" t="s">
        <v>532</v>
      </c>
      <c r="B1306" s="787">
        <v>235.94</v>
      </c>
      <c r="C1306" s="787">
        <v>235.9255</v>
      </c>
      <c r="D1306" s="788" t="s">
        <v>524</v>
      </c>
    </row>
    <row r="1307" spans="1:4" ht="11.25" customHeight="1" x14ac:dyDescent="0.15">
      <c r="A1307" s="1131"/>
      <c r="B1307" s="791">
        <v>350</v>
      </c>
      <c r="C1307" s="791">
        <v>350</v>
      </c>
      <c r="D1307" s="792" t="s">
        <v>565</v>
      </c>
    </row>
    <row r="1308" spans="1:4" ht="11.25" customHeight="1" x14ac:dyDescent="0.15">
      <c r="A1308" s="1130"/>
      <c r="B1308" s="789">
        <v>585.94000000000005</v>
      </c>
      <c r="C1308" s="789">
        <v>585.92550000000006</v>
      </c>
      <c r="D1308" s="790" t="s">
        <v>11</v>
      </c>
    </row>
    <row r="1309" spans="1:4" ht="11.25" customHeight="1" x14ac:dyDescent="0.15">
      <c r="A1309" s="1129" t="s">
        <v>2767</v>
      </c>
      <c r="B1309" s="787">
        <v>148.9</v>
      </c>
      <c r="C1309" s="787">
        <v>148.9</v>
      </c>
      <c r="D1309" s="788" t="s">
        <v>1145</v>
      </c>
    </row>
    <row r="1310" spans="1:4" ht="11.25" customHeight="1" x14ac:dyDescent="0.15">
      <c r="A1310" s="1130"/>
      <c r="B1310" s="789">
        <v>148.9</v>
      </c>
      <c r="C1310" s="789">
        <v>148.9</v>
      </c>
      <c r="D1310" s="790" t="s">
        <v>11</v>
      </c>
    </row>
    <row r="1311" spans="1:4" ht="21" x14ac:dyDescent="0.15">
      <c r="A1311" s="1129" t="s">
        <v>2768</v>
      </c>
      <c r="B1311" s="787">
        <v>60.2</v>
      </c>
      <c r="C1311" s="787">
        <v>60.2</v>
      </c>
      <c r="D1311" s="788" t="s">
        <v>3900</v>
      </c>
    </row>
    <row r="1312" spans="1:4" ht="11.25" customHeight="1" x14ac:dyDescent="0.15">
      <c r="A1312" s="1130"/>
      <c r="B1312" s="789">
        <v>60.2</v>
      </c>
      <c r="C1312" s="789">
        <v>60.2</v>
      </c>
      <c r="D1312" s="790" t="s">
        <v>11</v>
      </c>
    </row>
    <row r="1313" spans="1:4" ht="21" x14ac:dyDescent="0.15">
      <c r="A1313" s="1129" t="s">
        <v>4837</v>
      </c>
      <c r="B1313" s="787">
        <v>208</v>
      </c>
      <c r="C1313" s="787">
        <v>208</v>
      </c>
      <c r="D1313" s="788" t="s">
        <v>1177</v>
      </c>
    </row>
    <row r="1314" spans="1:4" ht="11.25" customHeight="1" x14ac:dyDescent="0.15">
      <c r="A1314" s="1131"/>
      <c r="B1314" s="791">
        <v>3458.5099999999998</v>
      </c>
      <c r="C1314" s="791">
        <v>3458.5</v>
      </c>
      <c r="D1314" s="792" t="s">
        <v>940</v>
      </c>
    </row>
    <row r="1315" spans="1:4" ht="11.25" customHeight="1" x14ac:dyDescent="0.15">
      <c r="A1315" s="1130"/>
      <c r="B1315" s="789">
        <v>3666.5099999999998</v>
      </c>
      <c r="C1315" s="789">
        <v>3666.5</v>
      </c>
      <c r="D1315" s="790" t="s">
        <v>11</v>
      </c>
    </row>
    <row r="1316" spans="1:4" ht="11.25" customHeight="1" x14ac:dyDescent="0.15">
      <c r="A1316" s="1129" t="s">
        <v>2769</v>
      </c>
      <c r="B1316" s="787">
        <v>300</v>
      </c>
      <c r="C1316" s="787">
        <v>300</v>
      </c>
      <c r="D1316" s="788" t="s">
        <v>1162</v>
      </c>
    </row>
    <row r="1317" spans="1:4" ht="11.25" customHeight="1" x14ac:dyDescent="0.15">
      <c r="A1317" s="1130"/>
      <c r="B1317" s="789">
        <v>300</v>
      </c>
      <c r="C1317" s="789">
        <v>300</v>
      </c>
      <c r="D1317" s="790" t="s">
        <v>11</v>
      </c>
    </row>
    <row r="1318" spans="1:4" ht="11.25" customHeight="1" x14ac:dyDescent="0.15">
      <c r="A1318" s="1129" t="s">
        <v>4372</v>
      </c>
      <c r="B1318" s="787">
        <v>80</v>
      </c>
      <c r="C1318" s="787">
        <v>80</v>
      </c>
      <c r="D1318" s="788" t="s">
        <v>565</v>
      </c>
    </row>
    <row r="1319" spans="1:4" ht="11.25" customHeight="1" x14ac:dyDescent="0.15">
      <c r="A1319" s="1130"/>
      <c r="B1319" s="789">
        <v>80</v>
      </c>
      <c r="C1319" s="789">
        <v>80</v>
      </c>
      <c r="D1319" s="790" t="s">
        <v>11</v>
      </c>
    </row>
    <row r="1320" spans="1:4" ht="11.25" customHeight="1" x14ac:dyDescent="0.15">
      <c r="A1320" s="1129" t="s">
        <v>2770</v>
      </c>
      <c r="B1320" s="787">
        <v>79</v>
      </c>
      <c r="C1320" s="787">
        <v>42.997999999999998</v>
      </c>
      <c r="D1320" s="788" t="s">
        <v>1109</v>
      </c>
    </row>
    <row r="1321" spans="1:4" ht="11.25" customHeight="1" x14ac:dyDescent="0.15">
      <c r="A1321" s="1131"/>
      <c r="B1321" s="791">
        <v>205</v>
      </c>
      <c r="C1321" s="791">
        <v>175.84199999999998</v>
      </c>
      <c r="D1321" s="792" t="s">
        <v>1111</v>
      </c>
    </row>
    <row r="1322" spans="1:4" ht="11.25" customHeight="1" x14ac:dyDescent="0.15">
      <c r="A1322" s="1130"/>
      <c r="B1322" s="789">
        <v>284</v>
      </c>
      <c r="C1322" s="789">
        <v>218.84</v>
      </c>
      <c r="D1322" s="790" t="s">
        <v>11</v>
      </c>
    </row>
    <row r="1323" spans="1:4" ht="21" x14ac:dyDescent="0.15">
      <c r="A1323" s="1129" t="s">
        <v>2771</v>
      </c>
      <c r="B1323" s="787">
        <v>646</v>
      </c>
      <c r="C1323" s="787">
        <v>646</v>
      </c>
      <c r="D1323" s="788" t="s">
        <v>1177</v>
      </c>
    </row>
    <row r="1324" spans="1:4" ht="11.25" customHeight="1" x14ac:dyDescent="0.15">
      <c r="A1324" s="1131"/>
      <c r="B1324" s="791">
        <v>2363</v>
      </c>
      <c r="C1324" s="791">
        <v>2363</v>
      </c>
      <c r="D1324" s="792" t="s">
        <v>1178</v>
      </c>
    </row>
    <row r="1325" spans="1:4" ht="11.25" customHeight="1" x14ac:dyDescent="0.15">
      <c r="A1325" s="1131"/>
      <c r="B1325" s="791">
        <v>218.5</v>
      </c>
      <c r="C1325" s="791">
        <v>218.5</v>
      </c>
      <c r="D1325" s="792" t="s">
        <v>1175</v>
      </c>
    </row>
    <row r="1326" spans="1:4" ht="21" x14ac:dyDescent="0.15">
      <c r="A1326" s="1131"/>
      <c r="B1326" s="791">
        <v>48</v>
      </c>
      <c r="C1326" s="791">
        <v>48</v>
      </c>
      <c r="D1326" s="792" t="s">
        <v>3902</v>
      </c>
    </row>
    <row r="1327" spans="1:4" ht="11.25" customHeight="1" x14ac:dyDescent="0.15">
      <c r="A1327" s="1130"/>
      <c r="B1327" s="789">
        <v>3275.5</v>
      </c>
      <c r="C1327" s="789">
        <v>3275.5</v>
      </c>
      <c r="D1327" s="790" t="s">
        <v>11</v>
      </c>
    </row>
    <row r="1328" spans="1:4" ht="11.25" customHeight="1" x14ac:dyDescent="0.15">
      <c r="A1328" s="1129" t="s">
        <v>2772</v>
      </c>
      <c r="B1328" s="787">
        <v>6416.9</v>
      </c>
      <c r="C1328" s="787">
        <v>6416.9030000000002</v>
      </c>
      <c r="D1328" s="788" t="s">
        <v>2512</v>
      </c>
    </row>
    <row r="1329" spans="1:4" ht="11.25" customHeight="1" x14ac:dyDescent="0.15">
      <c r="A1329" s="1130"/>
      <c r="B1329" s="789">
        <v>6416.9</v>
      </c>
      <c r="C1329" s="789">
        <v>6416.9030000000002</v>
      </c>
      <c r="D1329" s="790" t="s">
        <v>11</v>
      </c>
    </row>
    <row r="1330" spans="1:4" ht="11.25" customHeight="1" x14ac:dyDescent="0.15">
      <c r="A1330" s="1129" t="s">
        <v>2773</v>
      </c>
      <c r="B1330" s="787">
        <v>4109</v>
      </c>
      <c r="C1330" s="787">
        <v>4109</v>
      </c>
      <c r="D1330" s="788" t="s">
        <v>1178</v>
      </c>
    </row>
    <row r="1331" spans="1:4" ht="11.25" customHeight="1" x14ac:dyDescent="0.15">
      <c r="A1331" s="1131"/>
      <c r="B1331" s="791">
        <v>100</v>
      </c>
      <c r="C1331" s="791">
        <v>100</v>
      </c>
      <c r="D1331" s="792" t="s">
        <v>1175</v>
      </c>
    </row>
    <row r="1332" spans="1:4" ht="11.25" customHeight="1" x14ac:dyDescent="0.15">
      <c r="A1332" s="1130"/>
      <c r="B1332" s="789">
        <v>4209</v>
      </c>
      <c r="C1332" s="789">
        <v>4209</v>
      </c>
      <c r="D1332" s="790" t="s">
        <v>11</v>
      </c>
    </row>
    <row r="1333" spans="1:4" ht="11.25" customHeight="1" x14ac:dyDescent="0.15">
      <c r="A1333" s="1129" t="s">
        <v>459</v>
      </c>
      <c r="B1333" s="787">
        <v>170</v>
      </c>
      <c r="C1333" s="787">
        <v>170</v>
      </c>
      <c r="D1333" s="788" t="s">
        <v>456</v>
      </c>
    </row>
    <row r="1334" spans="1:4" ht="11.25" customHeight="1" x14ac:dyDescent="0.15">
      <c r="A1334" s="1130"/>
      <c r="B1334" s="789">
        <v>170</v>
      </c>
      <c r="C1334" s="789">
        <v>170</v>
      </c>
      <c r="D1334" s="790" t="s">
        <v>11</v>
      </c>
    </row>
    <row r="1335" spans="1:4" ht="11.25" customHeight="1" x14ac:dyDescent="0.15">
      <c r="A1335" s="1129" t="s">
        <v>2774</v>
      </c>
      <c r="B1335" s="787">
        <v>50.39</v>
      </c>
      <c r="C1335" s="787">
        <v>50.383000000000003</v>
      </c>
      <c r="D1335" s="788" t="s">
        <v>1160</v>
      </c>
    </row>
    <row r="1336" spans="1:4" ht="11.25" customHeight="1" x14ac:dyDescent="0.15">
      <c r="A1336" s="1130"/>
      <c r="B1336" s="789">
        <v>50.39</v>
      </c>
      <c r="C1336" s="789">
        <v>50.383000000000003</v>
      </c>
      <c r="D1336" s="790" t="s">
        <v>11</v>
      </c>
    </row>
    <row r="1337" spans="1:4" ht="11.25" customHeight="1" x14ac:dyDescent="0.15">
      <c r="A1337" s="1129" t="s">
        <v>2775</v>
      </c>
      <c r="B1337" s="787">
        <v>635</v>
      </c>
      <c r="C1337" s="787">
        <v>630.79999999999995</v>
      </c>
      <c r="D1337" s="788" t="s">
        <v>1317</v>
      </c>
    </row>
    <row r="1338" spans="1:4" ht="11.25" customHeight="1" x14ac:dyDescent="0.15">
      <c r="A1338" s="1130"/>
      <c r="B1338" s="789">
        <v>635</v>
      </c>
      <c r="C1338" s="789">
        <v>630.79999999999995</v>
      </c>
      <c r="D1338" s="790" t="s">
        <v>11</v>
      </c>
    </row>
    <row r="1339" spans="1:4" ht="11.25" customHeight="1" x14ac:dyDescent="0.15">
      <c r="A1339" s="1129" t="s">
        <v>4353</v>
      </c>
      <c r="B1339" s="787">
        <v>200</v>
      </c>
      <c r="C1339" s="787">
        <v>200</v>
      </c>
      <c r="D1339" s="788" t="s">
        <v>3760</v>
      </c>
    </row>
    <row r="1340" spans="1:4" ht="11.25" customHeight="1" x14ac:dyDescent="0.15">
      <c r="A1340" s="1130"/>
      <c r="B1340" s="789">
        <v>200</v>
      </c>
      <c r="C1340" s="789">
        <v>200</v>
      </c>
      <c r="D1340" s="790" t="s">
        <v>11</v>
      </c>
    </row>
    <row r="1341" spans="1:4" ht="11.25" customHeight="1" x14ac:dyDescent="0.15">
      <c r="A1341" s="1129" t="s">
        <v>4405</v>
      </c>
      <c r="B1341" s="787">
        <v>50</v>
      </c>
      <c r="C1341" s="787">
        <v>50</v>
      </c>
      <c r="D1341" s="788" t="s">
        <v>683</v>
      </c>
    </row>
    <row r="1342" spans="1:4" ht="11.25" customHeight="1" x14ac:dyDescent="0.15">
      <c r="A1342" s="1130"/>
      <c r="B1342" s="789">
        <v>50</v>
      </c>
      <c r="C1342" s="789">
        <v>50</v>
      </c>
      <c r="D1342" s="790" t="s">
        <v>11</v>
      </c>
    </row>
    <row r="1343" spans="1:4" ht="11.25" customHeight="1" x14ac:dyDescent="0.15">
      <c r="A1343" s="1129" t="s">
        <v>4838</v>
      </c>
      <c r="B1343" s="787">
        <v>239.4</v>
      </c>
      <c r="C1343" s="787">
        <v>239.4</v>
      </c>
      <c r="D1343" s="788" t="s">
        <v>1143</v>
      </c>
    </row>
    <row r="1344" spans="1:4" ht="11.25" customHeight="1" x14ac:dyDescent="0.15">
      <c r="A1344" s="1130"/>
      <c r="B1344" s="789">
        <v>239.4</v>
      </c>
      <c r="C1344" s="789">
        <v>239.4</v>
      </c>
      <c r="D1344" s="790" t="s">
        <v>11</v>
      </c>
    </row>
    <row r="1345" spans="1:4" ht="11.25" customHeight="1" x14ac:dyDescent="0.15">
      <c r="A1345" s="1129" t="s">
        <v>4839</v>
      </c>
      <c r="B1345" s="787">
        <v>800</v>
      </c>
      <c r="C1345" s="787">
        <v>400</v>
      </c>
      <c r="D1345" s="788" t="s">
        <v>3882</v>
      </c>
    </row>
    <row r="1346" spans="1:4" ht="11.25" customHeight="1" x14ac:dyDescent="0.15">
      <c r="A1346" s="1130"/>
      <c r="B1346" s="789">
        <v>800</v>
      </c>
      <c r="C1346" s="789">
        <v>400</v>
      </c>
      <c r="D1346" s="790" t="s">
        <v>11</v>
      </c>
    </row>
    <row r="1347" spans="1:4" ht="11.25" customHeight="1" x14ac:dyDescent="0.15">
      <c r="A1347" s="1129" t="s">
        <v>2776</v>
      </c>
      <c r="B1347" s="787">
        <v>30</v>
      </c>
      <c r="C1347" s="787">
        <v>30</v>
      </c>
      <c r="D1347" s="788" t="s">
        <v>4686</v>
      </c>
    </row>
    <row r="1348" spans="1:4" ht="11.25" customHeight="1" x14ac:dyDescent="0.15">
      <c r="A1348" s="1130"/>
      <c r="B1348" s="789">
        <v>30</v>
      </c>
      <c r="C1348" s="789">
        <v>30</v>
      </c>
      <c r="D1348" s="790" t="s">
        <v>11</v>
      </c>
    </row>
    <row r="1349" spans="1:4" ht="11.25" customHeight="1" x14ac:dyDescent="0.15">
      <c r="A1349" s="1129" t="s">
        <v>2777</v>
      </c>
      <c r="B1349" s="787">
        <v>521</v>
      </c>
      <c r="C1349" s="787">
        <v>521</v>
      </c>
      <c r="D1349" s="788" t="s">
        <v>1178</v>
      </c>
    </row>
    <row r="1350" spans="1:4" ht="11.25" customHeight="1" x14ac:dyDescent="0.15">
      <c r="A1350" s="1130"/>
      <c r="B1350" s="789">
        <v>521</v>
      </c>
      <c r="C1350" s="789">
        <v>521</v>
      </c>
      <c r="D1350" s="790" t="s">
        <v>11</v>
      </c>
    </row>
    <row r="1351" spans="1:4" ht="21" x14ac:dyDescent="0.15">
      <c r="A1351" s="1129" t="s">
        <v>2778</v>
      </c>
      <c r="B1351" s="787">
        <v>209</v>
      </c>
      <c r="C1351" s="787">
        <v>209</v>
      </c>
      <c r="D1351" s="788" t="s">
        <v>1177</v>
      </c>
    </row>
    <row r="1352" spans="1:4" ht="11.25" customHeight="1" x14ac:dyDescent="0.15">
      <c r="A1352" s="1131"/>
      <c r="B1352" s="791">
        <v>2356</v>
      </c>
      <c r="C1352" s="791">
        <v>2356</v>
      </c>
      <c r="D1352" s="792" t="s">
        <v>1178</v>
      </c>
    </row>
    <row r="1353" spans="1:4" ht="11.25" customHeight="1" x14ac:dyDescent="0.15">
      <c r="A1353" s="1131"/>
      <c r="B1353" s="791">
        <v>2565</v>
      </c>
      <c r="C1353" s="791">
        <v>2565</v>
      </c>
      <c r="D1353" s="792" t="s">
        <v>11</v>
      </c>
    </row>
    <row r="1354" spans="1:4" ht="11.25" customHeight="1" x14ac:dyDescent="0.15">
      <c r="A1354" s="1129" t="s">
        <v>4422</v>
      </c>
      <c r="B1354" s="787">
        <v>140.74</v>
      </c>
      <c r="C1354" s="787">
        <v>140.73500000000001</v>
      </c>
      <c r="D1354" s="788" t="s">
        <v>736</v>
      </c>
    </row>
    <row r="1355" spans="1:4" ht="11.25" customHeight="1" x14ac:dyDescent="0.15">
      <c r="A1355" s="1130"/>
      <c r="B1355" s="789">
        <v>140.74</v>
      </c>
      <c r="C1355" s="789">
        <v>140.73500000000001</v>
      </c>
      <c r="D1355" s="790" t="s">
        <v>11</v>
      </c>
    </row>
    <row r="1356" spans="1:4" ht="11.25" customHeight="1" x14ac:dyDescent="0.15">
      <c r="A1356" s="1129" t="s">
        <v>761</v>
      </c>
      <c r="B1356" s="787">
        <v>28</v>
      </c>
      <c r="C1356" s="787">
        <v>14.56</v>
      </c>
      <c r="D1356" s="788" t="s">
        <v>1274</v>
      </c>
    </row>
    <row r="1357" spans="1:4" ht="11.25" customHeight="1" x14ac:dyDescent="0.15">
      <c r="A1357" s="1130"/>
      <c r="B1357" s="789">
        <v>28</v>
      </c>
      <c r="C1357" s="789">
        <v>14.56</v>
      </c>
      <c r="D1357" s="790" t="s">
        <v>11</v>
      </c>
    </row>
    <row r="1358" spans="1:4" ht="11.25" customHeight="1" x14ac:dyDescent="0.15">
      <c r="A1358" s="1129" t="s">
        <v>4406</v>
      </c>
      <c r="B1358" s="787">
        <v>60</v>
      </c>
      <c r="C1358" s="787">
        <v>60</v>
      </c>
      <c r="D1358" s="788" t="s">
        <v>683</v>
      </c>
    </row>
    <row r="1359" spans="1:4" ht="11.25" customHeight="1" x14ac:dyDescent="0.15">
      <c r="A1359" s="1130"/>
      <c r="B1359" s="789">
        <v>60</v>
      </c>
      <c r="C1359" s="789">
        <v>60</v>
      </c>
      <c r="D1359" s="790" t="s">
        <v>11</v>
      </c>
    </row>
    <row r="1360" spans="1:4" ht="21" x14ac:dyDescent="0.15">
      <c r="A1360" s="1129" t="s">
        <v>2779</v>
      </c>
      <c r="B1360" s="787">
        <v>200</v>
      </c>
      <c r="C1360" s="787">
        <v>182.124</v>
      </c>
      <c r="D1360" s="788" t="s">
        <v>1210</v>
      </c>
    </row>
    <row r="1361" spans="1:4" ht="11.25" customHeight="1" x14ac:dyDescent="0.15">
      <c r="A1361" s="1130"/>
      <c r="B1361" s="789">
        <v>200</v>
      </c>
      <c r="C1361" s="789">
        <v>182.124</v>
      </c>
      <c r="D1361" s="790" t="s">
        <v>11</v>
      </c>
    </row>
    <row r="1362" spans="1:4" ht="21" x14ac:dyDescent="0.15">
      <c r="A1362" s="1129" t="s">
        <v>4840</v>
      </c>
      <c r="B1362" s="787">
        <v>50</v>
      </c>
      <c r="C1362" s="787">
        <v>0</v>
      </c>
      <c r="D1362" s="788" t="s">
        <v>1210</v>
      </c>
    </row>
    <row r="1363" spans="1:4" ht="11.25" customHeight="1" x14ac:dyDescent="0.15">
      <c r="A1363" s="1130"/>
      <c r="B1363" s="789">
        <v>50</v>
      </c>
      <c r="C1363" s="789">
        <v>0</v>
      </c>
      <c r="D1363" s="790" t="s">
        <v>11</v>
      </c>
    </row>
    <row r="1364" spans="1:4" ht="21" x14ac:dyDescent="0.15">
      <c r="A1364" s="1129" t="s">
        <v>4841</v>
      </c>
      <c r="B1364" s="787">
        <v>100</v>
      </c>
      <c r="C1364" s="787">
        <v>100</v>
      </c>
      <c r="D1364" s="788" t="s">
        <v>1210</v>
      </c>
    </row>
    <row r="1365" spans="1:4" ht="11.25" customHeight="1" x14ac:dyDescent="0.15">
      <c r="A1365" s="1130"/>
      <c r="B1365" s="789">
        <v>100</v>
      </c>
      <c r="C1365" s="789">
        <v>100</v>
      </c>
      <c r="D1365" s="790" t="s">
        <v>11</v>
      </c>
    </row>
    <row r="1366" spans="1:4" ht="11.25" customHeight="1" x14ac:dyDescent="0.15">
      <c r="A1366" s="1129" t="s">
        <v>4432</v>
      </c>
      <c r="B1366" s="787">
        <v>182</v>
      </c>
      <c r="C1366" s="787">
        <v>182</v>
      </c>
      <c r="D1366" s="788" t="s">
        <v>778</v>
      </c>
    </row>
    <row r="1367" spans="1:4" ht="11.25" customHeight="1" x14ac:dyDescent="0.15">
      <c r="A1367" s="1130"/>
      <c r="B1367" s="789">
        <v>182</v>
      </c>
      <c r="C1367" s="789">
        <v>182</v>
      </c>
      <c r="D1367" s="790" t="s">
        <v>11</v>
      </c>
    </row>
    <row r="1368" spans="1:4" ht="21" x14ac:dyDescent="0.15">
      <c r="A1368" s="1129" t="s">
        <v>4842</v>
      </c>
      <c r="B1368" s="787">
        <v>60</v>
      </c>
      <c r="C1368" s="787">
        <v>60</v>
      </c>
      <c r="D1368" s="788" t="s">
        <v>1174</v>
      </c>
    </row>
    <row r="1369" spans="1:4" ht="11.25" customHeight="1" x14ac:dyDescent="0.15">
      <c r="A1369" s="1130"/>
      <c r="B1369" s="789">
        <v>60</v>
      </c>
      <c r="C1369" s="789">
        <v>60</v>
      </c>
      <c r="D1369" s="790" t="s">
        <v>11</v>
      </c>
    </row>
    <row r="1370" spans="1:4" ht="11.25" customHeight="1" x14ac:dyDescent="0.15">
      <c r="A1370" s="1129" t="s">
        <v>448</v>
      </c>
      <c r="B1370" s="787">
        <v>2160</v>
      </c>
      <c r="C1370" s="787">
        <v>2160</v>
      </c>
      <c r="D1370" s="788" t="s">
        <v>1142</v>
      </c>
    </row>
    <row r="1371" spans="1:4" ht="11.25" customHeight="1" x14ac:dyDescent="0.15">
      <c r="A1371" s="1131"/>
      <c r="B1371" s="791">
        <v>36</v>
      </c>
      <c r="C1371" s="791">
        <v>36</v>
      </c>
      <c r="D1371" s="792" t="s">
        <v>749</v>
      </c>
    </row>
    <row r="1372" spans="1:4" ht="11.25" customHeight="1" x14ac:dyDescent="0.15">
      <c r="A1372" s="1131"/>
      <c r="B1372" s="791">
        <v>120</v>
      </c>
      <c r="C1372" s="791">
        <v>70</v>
      </c>
      <c r="D1372" s="792" t="s">
        <v>959</v>
      </c>
    </row>
    <row r="1373" spans="1:4" ht="11.25" customHeight="1" x14ac:dyDescent="0.15">
      <c r="A1373" s="1131"/>
      <c r="B1373" s="791">
        <v>59.85</v>
      </c>
      <c r="C1373" s="791">
        <v>59.84666</v>
      </c>
      <c r="D1373" s="792" t="s">
        <v>4843</v>
      </c>
    </row>
    <row r="1374" spans="1:4" ht="11.25" customHeight="1" x14ac:dyDescent="0.15">
      <c r="A1374" s="1131"/>
      <c r="B1374" s="791">
        <v>375</v>
      </c>
      <c r="C1374" s="791">
        <v>374.99700000000001</v>
      </c>
      <c r="D1374" s="792" t="s">
        <v>605</v>
      </c>
    </row>
    <row r="1375" spans="1:4" ht="11.25" customHeight="1" x14ac:dyDescent="0.15">
      <c r="A1375" s="1131"/>
      <c r="B1375" s="791">
        <v>350</v>
      </c>
      <c r="C1375" s="791">
        <v>350</v>
      </c>
      <c r="D1375" s="792" t="s">
        <v>755</v>
      </c>
    </row>
    <row r="1376" spans="1:4" ht="11.25" customHeight="1" x14ac:dyDescent="0.15">
      <c r="A1376" s="1131"/>
      <c r="B1376" s="791">
        <v>3100.85</v>
      </c>
      <c r="C1376" s="791">
        <v>3050.84366</v>
      </c>
      <c r="D1376" s="792" t="s">
        <v>11</v>
      </c>
    </row>
    <row r="1377" spans="1:4" ht="11.25" customHeight="1" x14ac:dyDescent="0.15">
      <c r="A1377" s="1129" t="s">
        <v>581</v>
      </c>
      <c r="B1377" s="787">
        <v>1000</v>
      </c>
      <c r="C1377" s="787">
        <v>1000</v>
      </c>
      <c r="D1377" s="788" t="s">
        <v>524</v>
      </c>
    </row>
    <row r="1378" spans="1:4" ht="11.25" customHeight="1" x14ac:dyDescent="0.15">
      <c r="A1378" s="1131"/>
      <c r="B1378" s="791">
        <v>200</v>
      </c>
      <c r="C1378" s="791">
        <v>200</v>
      </c>
      <c r="D1378" s="792" t="s">
        <v>565</v>
      </c>
    </row>
    <row r="1379" spans="1:4" ht="11.25" customHeight="1" x14ac:dyDescent="0.15">
      <c r="A1379" s="1130"/>
      <c r="B1379" s="789">
        <v>1200</v>
      </c>
      <c r="C1379" s="789">
        <v>1200</v>
      </c>
      <c r="D1379" s="790" t="s">
        <v>11</v>
      </c>
    </row>
    <row r="1380" spans="1:4" ht="11.25" customHeight="1" x14ac:dyDescent="0.15">
      <c r="A1380" s="1129" t="s">
        <v>2780</v>
      </c>
      <c r="B1380" s="787">
        <v>607.29999999999995</v>
      </c>
      <c r="C1380" s="787">
        <v>371.8</v>
      </c>
      <c r="D1380" s="788" t="s">
        <v>1317</v>
      </c>
    </row>
    <row r="1381" spans="1:4" ht="11.25" customHeight="1" x14ac:dyDescent="0.15">
      <c r="A1381" s="1130"/>
      <c r="B1381" s="789">
        <v>607.29999999999995</v>
      </c>
      <c r="C1381" s="789">
        <v>371.8</v>
      </c>
      <c r="D1381" s="790" t="s">
        <v>11</v>
      </c>
    </row>
    <row r="1382" spans="1:4" ht="21" x14ac:dyDescent="0.15">
      <c r="A1382" s="1129" t="s">
        <v>2781</v>
      </c>
      <c r="B1382" s="787">
        <v>100</v>
      </c>
      <c r="C1382" s="787">
        <v>100</v>
      </c>
      <c r="D1382" s="788" t="s">
        <v>1210</v>
      </c>
    </row>
    <row r="1383" spans="1:4" ht="11.25" customHeight="1" x14ac:dyDescent="0.15">
      <c r="A1383" s="1130"/>
      <c r="B1383" s="789">
        <v>100</v>
      </c>
      <c r="C1383" s="789">
        <v>100</v>
      </c>
      <c r="D1383" s="790" t="s">
        <v>11</v>
      </c>
    </row>
    <row r="1384" spans="1:4" ht="11.25" customHeight="1" x14ac:dyDescent="0.15">
      <c r="A1384" s="1129" t="s">
        <v>4407</v>
      </c>
      <c r="B1384" s="787">
        <v>100</v>
      </c>
      <c r="C1384" s="787">
        <v>100</v>
      </c>
      <c r="D1384" s="788" t="s">
        <v>683</v>
      </c>
    </row>
    <row r="1385" spans="1:4" ht="11.25" customHeight="1" x14ac:dyDescent="0.15">
      <c r="A1385" s="1130"/>
      <c r="B1385" s="789">
        <v>100</v>
      </c>
      <c r="C1385" s="789">
        <v>100</v>
      </c>
      <c r="D1385" s="790" t="s">
        <v>11</v>
      </c>
    </row>
    <row r="1386" spans="1:4" ht="11.25" customHeight="1" x14ac:dyDescent="0.15">
      <c r="A1386" s="1129" t="s">
        <v>533</v>
      </c>
      <c r="B1386" s="787">
        <v>800</v>
      </c>
      <c r="C1386" s="787">
        <v>800</v>
      </c>
      <c r="D1386" s="788" t="s">
        <v>524</v>
      </c>
    </row>
    <row r="1387" spans="1:4" ht="11.25" customHeight="1" x14ac:dyDescent="0.15">
      <c r="A1387" s="1130"/>
      <c r="B1387" s="789">
        <v>800</v>
      </c>
      <c r="C1387" s="789">
        <v>800</v>
      </c>
      <c r="D1387" s="790" t="s">
        <v>11</v>
      </c>
    </row>
    <row r="1388" spans="1:4" ht="11.25" customHeight="1" x14ac:dyDescent="0.15">
      <c r="A1388" s="1129" t="s">
        <v>2782</v>
      </c>
      <c r="B1388" s="787">
        <v>34.9</v>
      </c>
      <c r="C1388" s="787">
        <v>34.9</v>
      </c>
      <c r="D1388" s="788" t="s">
        <v>1317</v>
      </c>
    </row>
    <row r="1389" spans="1:4" ht="11.25" customHeight="1" x14ac:dyDescent="0.15">
      <c r="A1389" s="1130"/>
      <c r="B1389" s="789">
        <v>34.9</v>
      </c>
      <c r="C1389" s="789">
        <v>34.9</v>
      </c>
      <c r="D1389" s="790" t="s">
        <v>11</v>
      </c>
    </row>
    <row r="1390" spans="1:4" ht="11.25" customHeight="1" x14ac:dyDescent="0.15">
      <c r="A1390" s="1129" t="s">
        <v>2783</v>
      </c>
      <c r="B1390" s="787">
        <v>257.89999999999998</v>
      </c>
      <c r="C1390" s="787">
        <v>257.89800000000002</v>
      </c>
      <c r="D1390" s="788" t="s">
        <v>1143</v>
      </c>
    </row>
    <row r="1391" spans="1:4" ht="11.25" customHeight="1" x14ac:dyDescent="0.15">
      <c r="A1391" s="1130"/>
      <c r="B1391" s="789">
        <v>257.89999999999998</v>
      </c>
      <c r="C1391" s="789">
        <v>257.89800000000002</v>
      </c>
      <c r="D1391" s="790" t="s">
        <v>11</v>
      </c>
    </row>
    <row r="1392" spans="1:4" ht="11.25" customHeight="1" x14ac:dyDescent="0.15">
      <c r="A1392" s="1129" t="s">
        <v>2784</v>
      </c>
      <c r="B1392" s="787">
        <v>17</v>
      </c>
      <c r="C1392" s="787">
        <v>14.6</v>
      </c>
      <c r="D1392" s="788" t="s">
        <v>1317</v>
      </c>
    </row>
    <row r="1393" spans="1:4" ht="11.25" customHeight="1" x14ac:dyDescent="0.15">
      <c r="A1393" s="1130"/>
      <c r="B1393" s="789">
        <v>17</v>
      </c>
      <c r="C1393" s="789">
        <v>14.6</v>
      </c>
      <c r="D1393" s="790" t="s">
        <v>11</v>
      </c>
    </row>
    <row r="1394" spans="1:4" ht="11.25" customHeight="1" x14ac:dyDescent="0.15">
      <c r="A1394" s="1129" t="s">
        <v>2785</v>
      </c>
      <c r="B1394" s="787">
        <v>35.93</v>
      </c>
      <c r="C1394" s="787">
        <v>35.924999999999997</v>
      </c>
      <c r="D1394" s="788" t="s">
        <v>1143</v>
      </c>
    </row>
    <row r="1395" spans="1:4" ht="11.25" customHeight="1" x14ac:dyDescent="0.15">
      <c r="A1395" s="1130"/>
      <c r="B1395" s="789">
        <v>35.93</v>
      </c>
      <c r="C1395" s="789">
        <v>35.924999999999997</v>
      </c>
      <c r="D1395" s="790" t="s">
        <v>11</v>
      </c>
    </row>
    <row r="1396" spans="1:4" ht="11.25" customHeight="1" x14ac:dyDescent="0.15">
      <c r="A1396" s="1129" t="s">
        <v>2786</v>
      </c>
      <c r="B1396" s="787">
        <v>871</v>
      </c>
      <c r="C1396" s="787">
        <v>871</v>
      </c>
      <c r="D1396" s="788" t="s">
        <v>1178</v>
      </c>
    </row>
    <row r="1397" spans="1:4" ht="11.25" customHeight="1" x14ac:dyDescent="0.15">
      <c r="A1397" s="1131"/>
      <c r="B1397" s="791">
        <v>871</v>
      </c>
      <c r="C1397" s="791">
        <v>871</v>
      </c>
      <c r="D1397" s="792" t="s">
        <v>11</v>
      </c>
    </row>
    <row r="1398" spans="1:4" ht="21" x14ac:dyDescent="0.15">
      <c r="A1398" s="1129" t="s">
        <v>2787</v>
      </c>
      <c r="B1398" s="787">
        <v>350</v>
      </c>
      <c r="C1398" s="787">
        <v>350</v>
      </c>
      <c r="D1398" s="788" t="s">
        <v>1177</v>
      </c>
    </row>
    <row r="1399" spans="1:4" ht="11.25" customHeight="1" x14ac:dyDescent="0.15">
      <c r="A1399" s="1131"/>
      <c r="B1399" s="791">
        <v>2745</v>
      </c>
      <c r="C1399" s="791">
        <v>2745</v>
      </c>
      <c r="D1399" s="792" t="s">
        <v>1178</v>
      </c>
    </row>
    <row r="1400" spans="1:4" ht="11.25" customHeight="1" x14ac:dyDescent="0.15">
      <c r="A1400" s="1131"/>
      <c r="B1400" s="791">
        <v>51.2</v>
      </c>
      <c r="C1400" s="791">
        <v>51.2</v>
      </c>
      <c r="D1400" s="792" t="s">
        <v>1175</v>
      </c>
    </row>
    <row r="1401" spans="1:4" ht="11.25" customHeight="1" x14ac:dyDescent="0.15">
      <c r="A1401" s="1130"/>
      <c r="B1401" s="789">
        <v>3146.2</v>
      </c>
      <c r="C1401" s="789">
        <v>3146.2</v>
      </c>
      <c r="D1401" s="790" t="s">
        <v>11</v>
      </c>
    </row>
    <row r="1402" spans="1:4" ht="11.25" customHeight="1" x14ac:dyDescent="0.15">
      <c r="A1402" s="1129" t="s">
        <v>2788</v>
      </c>
      <c r="B1402" s="787">
        <v>568</v>
      </c>
      <c r="C1402" s="787">
        <v>568</v>
      </c>
      <c r="D1402" s="788" t="s">
        <v>1178</v>
      </c>
    </row>
    <row r="1403" spans="1:4" ht="11.25" customHeight="1" x14ac:dyDescent="0.15">
      <c r="A1403" s="1130"/>
      <c r="B1403" s="789">
        <v>568</v>
      </c>
      <c r="C1403" s="789">
        <v>568</v>
      </c>
      <c r="D1403" s="790" t="s">
        <v>11</v>
      </c>
    </row>
    <row r="1404" spans="1:4" ht="11.25" customHeight="1" x14ac:dyDescent="0.15">
      <c r="A1404" s="1129" t="s">
        <v>2789</v>
      </c>
      <c r="B1404" s="787">
        <v>3315</v>
      </c>
      <c r="C1404" s="787">
        <v>3315</v>
      </c>
      <c r="D1404" s="788" t="s">
        <v>1178</v>
      </c>
    </row>
    <row r="1405" spans="1:4" ht="11.25" customHeight="1" x14ac:dyDescent="0.15">
      <c r="A1405" s="1130"/>
      <c r="B1405" s="789">
        <v>3315</v>
      </c>
      <c r="C1405" s="789">
        <v>3315</v>
      </c>
      <c r="D1405" s="790" t="s">
        <v>11</v>
      </c>
    </row>
    <row r="1406" spans="1:4" ht="11.25" customHeight="1" x14ac:dyDescent="0.15">
      <c r="A1406" s="1129" t="s">
        <v>2790</v>
      </c>
      <c r="B1406" s="787">
        <v>87.14</v>
      </c>
      <c r="C1406" s="787">
        <v>87.132999999999996</v>
      </c>
      <c r="D1406" s="788" t="s">
        <v>1160</v>
      </c>
    </row>
    <row r="1407" spans="1:4" ht="11.25" customHeight="1" x14ac:dyDescent="0.15">
      <c r="A1407" s="1130"/>
      <c r="B1407" s="789">
        <v>87.14</v>
      </c>
      <c r="C1407" s="789">
        <v>87.132999999999996</v>
      </c>
      <c r="D1407" s="790" t="s">
        <v>11</v>
      </c>
    </row>
    <row r="1408" spans="1:4" ht="11.25" customHeight="1" x14ac:dyDescent="0.15">
      <c r="A1408" s="1129" t="s">
        <v>4844</v>
      </c>
      <c r="B1408" s="787">
        <v>300</v>
      </c>
      <c r="C1408" s="787">
        <v>300</v>
      </c>
      <c r="D1408" s="788" t="s">
        <v>1111</v>
      </c>
    </row>
    <row r="1409" spans="1:4" ht="11.25" customHeight="1" x14ac:dyDescent="0.15">
      <c r="A1409" s="1131"/>
      <c r="B1409" s="791">
        <v>300</v>
      </c>
      <c r="C1409" s="791">
        <v>300</v>
      </c>
      <c r="D1409" s="792" t="s">
        <v>11</v>
      </c>
    </row>
    <row r="1410" spans="1:4" ht="11.25" customHeight="1" x14ac:dyDescent="0.15">
      <c r="A1410" s="1129" t="s">
        <v>4845</v>
      </c>
      <c r="B1410" s="787">
        <v>200</v>
      </c>
      <c r="C1410" s="787">
        <v>200</v>
      </c>
      <c r="D1410" s="788" t="s">
        <v>3882</v>
      </c>
    </row>
    <row r="1411" spans="1:4" ht="11.25" customHeight="1" x14ac:dyDescent="0.15">
      <c r="A1411" s="1130"/>
      <c r="B1411" s="789">
        <v>200</v>
      </c>
      <c r="C1411" s="789">
        <v>200</v>
      </c>
      <c r="D1411" s="790" t="s">
        <v>11</v>
      </c>
    </row>
    <row r="1412" spans="1:4" ht="11.25" customHeight="1" x14ac:dyDescent="0.15">
      <c r="A1412" s="1129" t="s">
        <v>2791</v>
      </c>
      <c r="B1412" s="787">
        <v>90.3</v>
      </c>
      <c r="C1412" s="787">
        <v>67.2</v>
      </c>
      <c r="D1412" s="788" t="s">
        <v>1145</v>
      </c>
    </row>
    <row r="1413" spans="1:4" ht="11.25" customHeight="1" x14ac:dyDescent="0.15">
      <c r="A1413" s="1130"/>
      <c r="B1413" s="789">
        <v>90.3</v>
      </c>
      <c r="C1413" s="789">
        <v>67.2</v>
      </c>
      <c r="D1413" s="790" t="s">
        <v>11</v>
      </c>
    </row>
    <row r="1414" spans="1:4" ht="11.25" customHeight="1" x14ac:dyDescent="0.15">
      <c r="A1414" s="1129" t="s">
        <v>4408</v>
      </c>
      <c r="B1414" s="787">
        <v>140</v>
      </c>
      <c r="C1414" s="787">
        <v>140</v>
      </c>
      <c r="D1414" s="788" t="s">
        <v>683</v>
      </c>
    </row>
    <row r="1415" spans="1:4" ht="11.25" customHeight="1" x14ac:dyDescent="0.15">
      <c r="A1415" s="1130"/>
      <c r="B1415" s="789">
        <v>140</v>
      </c>
      <c r="C1415" s="789">
        <v>140</v>
      </c>
      <c r="D1415" s="790" t="s">
        <v>11</v>
      </c>
    </row>
    <row r="1416" spans="1:4" ht="11.25" customHeight="1" x14ac:dyDescent="0.15">
      <c r="A1416" s="1129" t="s">
        <v>2792</v>
      </c>
      <c r="B1416" s="787">
        <v>50</v>
      </c>
      <c r="C1416" s="787">
        <v>50</v>
      </c>
      <c r="D1416" s="788" t="s">
        <v>3982</v>
      </c>
    </row>
    <row r="1417" spans="1:4" ht="11.25" customHeight="1" x14ac:dyDescent="0.15">
      <c r="A1417" s="1130"/>
      <c r="B1417" s="789">
        <v>50</v>
      </c>
      <c r="C1417" s="789">
        <v>50</v>
      </c>
      <c r="D1417" s="790" t="s">
        <v>11</v>
      </c>
    </row>
    <row r="1418" spans="1:4" ht="11.25" customHeight="1" x14ac:dyDescent="0.15">
      <c r="A1418" s="1129" t="s">
        <v>2793</v>
      </c>
      <c r="B1418" s="787">
        <v>50</v>
      </c>
      <c r="C1418" s="787">
        <v>49.460999999999999</v>
      </c>
      <c r="D1418" s="788" t="s">
        <v>3982</v>
      </c>
    </row>
    <row r="1419" spans="1:4" ht="11.25" customHeight="1" x14ac:dyDescent="0.15">
      <c r="A1419" s="1131"/>
      <c r="B1419" s="791">
        <v>50</v>
      </c>
      <c r="C1419" s="791">
        <v>49.460999999999999</v>
      </c>
      <c r="D1419" s="792" t="s">
        <v>11</v>
      </c>
    </row>
    <row r="1420" spans="1:4" ht="11.25" customHeight="1" x14ac:dyDescent="0.15">
      <c r="A1420" s="1129" t="s">
        <v>2794</v>
      </c>
      <c r="B1420" s="787">
        <v>2767.8900000000003</v>
      </c>
      <c r="C1420" s="787">
        <v>2767.8909999999996</v>
      </c>
      <c r="D1420" s="788" t="s">
        <v>2512</v>
      </c>
    </row>
    <row r="1421" spans="1:4" ht="11.25" customHeight="1" x14ac:dyDescent="0.15">
      <c r="A1421" s="1131"/>
      <c r="B1421" s="791">
        <v>15.96</v>
      </c>
      <c r="C1421" s="791">
        <v>7.9860000000000007</v>
      </c>
      <c r="D1421" s="792" t="s">
        <v>999</v>
      </c>
    </row>
    <row r="1422" spans="1:4" ht="11.25" customHeight="1" x14ac:dyDescent="0.15">
      <c r="A1422" s="1131"/>
      <c r="B1422" s="791">
        <v>24.64</v>
      </c>
      <c r="C1422" s="791">
        <v>24.641999999999999</v>
      </c>
      <c r="D1422" s="792" t="s">
        <v>2481</v>
      </c>
    </row>
    <row r="1423" spans="1:4" ht="11.25" customHeight="1" x14ac:dyDescent="0.15">
      <c r="A1423" s="1130"/>
      <c r="B1423" s="789">
        <v>2808.4900000000002</v>
      </c>
      <c r="C1423" s="789">
        <v>2800.5189999999993</v>
      </c>
      <c r="D1423" s="790" t="s">
        <v>11</v>
      </c>
    </row>
    <row r="1424" spans="1:4" ht="11.25" customHeight="1" x14ac:dyDescent="0.15">
      <c r="A1424" s="1129" t="s">
        <v>2795</v>
      </c>
      <c r="B1424" s="787">
        <v>76.739999999999995</v>
      </c>
      <c r="C1424" s="787">
        <v>76.7316</v>
      </c>
      <c r="D1424" s="788" t="s">
        <v>1143</v>
      </c>
    </row>
    <row r="1425" spans="1:4" ht="11.25" customHeight="1" x14ac:dyDescent="0.15">
      <c r="A1425" s="1130"/>
      <c r="B1425" s="789">
        <v>76.739999999999995</v>
      </c>
      <c r="C1425" s="789">
        <v>76.7316</v>
      </c>
      <c r="D1425" s="790" t="s">
        <v>11</v>
      </c>
    </row>
    <row r="1426" spans="1:4" ht="21" x14ac:dyDescent="0.15">
      <c r="A1426" s="1129" t="s">
        <v>2796</v>
      </c>
      <c r="B1426" s="787">
        <v>2438</v>
      </c>
      <c r="C1426" s="787">
        <v>2438</v>
      </c>
      <c r="D1426" s="788" t="s">
        <v>1177</v>
      </c>
    </row>
    <row r="1427" spans="1:4" ht="11.25" customHeight="1" x14ac:dyDescent="0.15">
      <c r="A1427" s="1131"/>
      <c r="B1427" s="791">
        <v>26200</v>
      </c>
      <c r="C1427" s="791">
        <v>26200</v>
      </c>
      <c r="D1427" s="792" t="s">
        <v>1178</v>
      </c>
    </row>
    <row r="1428" spans="1:4" ht="11.25" customHeight="1" x14ac:dyDescent="0.15">
      <c r="A1428" s="1131"/>
      <c r="B1428" s="791">
        <v>271</v>
      </c>
      <c r="C1428" s="791">
        <v>271</v>
      </c>
      <c r="D1428" s="792" t="s">
        <v>1175</v>
      </c>
    </row>
    <row r="1429" spans="1:4" ht="11.25" customHeight="1" x14ac:dyDescent="0.15">
      <c r="A1429" s="1130"/>
      <c r="B1429" s="789">
        <v>28909</v>
      </c>
      <c r="C1429" s="789">
        <v>28909</v>
      </c>
      <c r="D1429" s="790" t="s">
        <v>11</v>
      </c>
    </row>
    <row r="1430" spans="1:4" ht="11.25" customHeight="1" x14ac:dyDescent="0.15">
      <c r="A1430" s="1129" t="s">
        <v>2797</v>
      </c>
      <c r="B1430" s="787">
        <v>1928</v>
      </c>
      <c r="C1430" s="787">
        <v>1928</v>
      </c>
      <c r="D1430" s="788" t="s">
        <v>1178</v>
      </c>
    </row>
    <row r="1431" spans="1:4" ht="11.25" customHeight="1" x14ac:dyDescent="0.15">
      <c r="A1431" s="1130"/>
      <c r="B1431" s="789">
        <v>1928</v>
      </c>
      <c r="C1431" s="789">
        <v>1928</v>
      </c>
      <c r="D1431" s="790" t="s">
        <v>11</v>
      </c>
    </row>
    <row r="1432" spans="1:4" ht="11.25" customHeight="1" x14ac:dyDescent="0.15">
      <c r="A1432" s="1129" t="s">
        <v>2798</v>
      </c>
      <c r="B1432" s="787">
        <v>150</v>
      </c>
      <c r="C1432" s="787">
        <v>150</v>
      </c>
      <c r="D1432" s="788" t="s">
        <v>4846</v>
      </c>
    </row>
    <row r="1433" spans="1:4" ht="11.25" customHeight="1" x14ac:dyDescent="0.15">
      <c r="A1433" s="1130"/>
      <c r="B1433" s="789">
        <v>150</v>
      </c>
      <c r="C1433" s="789">
        <v>150</v>
      </c>
      <c r="D1433" s="790" t="s">
        <v>11</v>
      </c>
    </row>
    <row r="1434" spans="1:4" ht="11.25" customHeight="1" x14ac:dyDescent="0.15">
      <c r="A1434" s="1129" t="s">
        <v>2799</v>
      </c>
      <c r="B1434" s="787">
        <v>298</v>
      </c>
      <c r="C1434" s="787">
        <v>298</v>
      </c>
      <c r="D1434" s="788" t="s">
        <v>1111</v>
      </c>
    </row>
    <row r="1435" spans="1:4" ht="11.25" customHeight="1" x14ac:dyDescent="0.15">
      <c r="A1435" s="1130"/>
      <c r="B1435" s="789">
        <v>298</v>
      </c>
      <c r="C1435" s="789">
        <v>298</v>
      </c>
      <c r="D1435" s="790" t="s">
        <v>11</v>
      </c>
    </row>
    <row r="1436" spans="1:4" ht="11.25" customHeight="1" x14ac:dyDescent="0.15">
      <c r="A1436" s="1129" t="s">
        <v>2800</v>
      </c>
      <c r="B1436" s="787">
        <v>2713</v>
      </c>
      <c r="C1436" s="787">
        <v>2713</v>
      </c>
      <c r="D1436" s="788" t="s">
        <v>1178</v>
      </c>
    </row>
    <row r="1437" spans="1:4" ht="11.25" customHeight="1" x14ac:dyDescent="0.15">
      <c r="A1437" s="1130"/>
      <c r="B1437" s="789">
        <v>2713</v>
      </c>
      <c r="C1437" s="789">
        <v>2713</v>
      </c>
      <c r="D1437" s="790" t="s">
        <v>11</v>
      </c>
    </row>
    <row r="1438" spans="1:4" ht="11.25" customHeight="1" x14ac:dyDescent="0.15">
      <c r="A1438" s="1129" t="s">
        <v>4847</v>
      </c>
      <c r="B1438" s="787">
        <v>300</v>
      </c>
      <c r="C1438" s="787">
        <v>150</v>
      </c>
      <c r="D1438" s="788" t="s">
        <v>3882</v>
      </c>
    </row>
    <row r="1439" spans="1:4" ht="11.25" customHeight="1" x14ac:dyDescent="0.15">
      <c r="A1439" s="1130"/>
      <c r="B1439" s="789">
        <v>300</v>
      </c>
      <c r="C1439" s="789">
        <v>150</v>
      </c>
      <c r="D1439" s="790" t="s">
        <v>11</v>
      </c>
    </row>
    <row r="1440" spans="1:4" ht="11.25" customHeight="1" x14ac:dyDescent="0.15">
      <c r="A1440" s="1129" t="s">
        <v>4848</v>
      </c>
      <c r="B1440" s="787">
        <v>52.5</v>
      </c>
      <c r="C1440" s="787">
        <v>52.5</v>
      </c>
      <c r="D1440" s="788" t="s">
        <v>1143</v>
      </c>
    </row>
    <row r="1441" spans="1:4" ht="11.25" customHeight="1" x14ac:dyDescent="0.15">
      <c r="A1441" s="1130"/>
      <c r="B1441" s="789">
        <v>52.5</v>
      </c>
      <c r="C1441" s="789">
        <v>52.5</v>
      </c>
      <c r="D1441" s="790" t="s">
        <v>11</v>
      </c>
    </row>
    <row r="1442" spans="1:4" ht="11.25" customHeight="1" x14ac:dyDescent="0.15">
      <c r="A1442" s="1129" t="s">
        <v>2801</v>
      </c>
      <c r="B1442" s="787">
        <v>44.1</v>
      </c>
      <c r="C1442" s="787">
        <v>44.1</v>
      </c>
      <c r="D1442" s="788" t="s">
        <v>1145</v>
      </c>
    </row>
    <row r="1443" spans="1:4" ht="11.25" customHeight="1" x14ac:dyDescent="0.15">
      <c r="A1443" s="1130"/>
      <c r="B1443" s="789">
        <v>44.1</v>
      </c>
      <c r="C1443" s="789">
        <v>44.1</v>
      </c>
      <c r="D1443" s="790" t="s">
        <v>11</v>
      </c>
    </row>
    <row r="1444" spans="1:4" ht="11.25" customHeight="1" x14ac:dyDescent="0.15">
      <c r="A1444" s="1129" t="s">
        <v>4380</v>
      </c>
      <c r="B1444" s="787">
        <v>239</v>
      </c>
      <c r="C1444" s="787">
        <v>229.29007000000001</v>
      </c>
      <c r="D1444" s="788" t="s">
        <v>621</v>
      </c>
    </row>
    <row r="1445" spans="1:4" ht="11.25" customHeight="1" x14ac:dyDescent="0.15">
      <c r="A1445" s="1130"/>
      <c r="B1445" s="789">
        <v>239</v>
      </c>
      <c r="C1445" s="789">
        <v>229.29007000000001</v>
      </c>
      <c r="D1445" s="790" t="s">
        <v>11</v>
      </c>
    </row>
    <row r="1446" spans="1:4" ht="21" x14ac:dyDescent="0.15">
      <c r="A1446" s="1129" t="s">
        <v>2802</v>
      </c>
      <c r="B1446" s="787">
        <v>600</v>
      </c>
      <c r="C1446" s="787">
        <v>600</v>
      </c>
      <c r="D1446" s="788" t="s">
        <v>1174</v>
      </c>
    </row>
    <row r="1447" spans="1:4" ht="11.25" customHeight="1" x14ac:dyDescent="0.15">
      <c r="A1447" s="1131"/>
      <c r="B1447" s="791">
        <v>600</v>
      </c>
      <c r="C1447" s="791">
        <v>600</v>
      </c>
      <c r="D1447" s="792" t="s">
        <v>11</v>
      </c>
    </row>
    <row r="1448" spans="1:4" ht="21" x14ac:dyDescent="0.15">
      <c r="A1448" s="1129" t="s">
        <v>636</v>
      </c>
      <c r="B1448" s="787">
        <v>40</v>
      </c>
      <c r="C1448" s="787">
        <v>40</v>
      </c>
      <c r="D1448" s="788" t="s">
        <v>1210</v>
      </c>
    </row>
    <row r="1449" spans="1:4" ht="11.25" customHeight="1" x14ac:dyDescent="0.15">
      <c r="A1449" s="1131"/>
      <c r="B1449" s="791">
        <v>30</v>
      </c>
      <c r="C1449" s="791">
        <v>30</v>
      </c>
      <c r="D1449" s="792" t="s">
        <v>621</v>
      </c>
    </row>
    <row r="1450" spans="1:4" ht="11.25" customHeight="1" x14ac:dyDescent="0.15">
      <c r="A1450" s="1130"/>
      <c r="B1450" s="789">
        <v>70</v>
      </c>
      <c r="C1450" s="789">
        <v>70</v>
      </c>
      <c r="D1450" s="790" t="s">
        <v>11</v>
      </c>
    </row>
    <row r="1451" spans="1:4" ht="21" x14ac:dyDescent="0.15">
      <c r="A1451" s="1129" t="s">
        <v>2803</v>
      </c>
      <c r="B1451" s="787">
        <v>262</v>
      </c>
      <c r="C1451" s="787">
        <v>262</v>
      </c>
      <c r="D1451" s="788" t="s">
        <v>1177</v>
      </c>
    </row>
    <row r="1452" spans="1:4" ht="11.25" customHeight="1" x14ac:dyDescent="0.15">
      <c r="A1452" s="1131"/>
      <c r="B1452" s="791">
        <v>1110</v>
      </c>
      <c r="C1452" s="791">
        <v>1110</v>
      </c>
      <c r="D1452" s="792" t="s">
        <v>1178</v>
      </c>
    </row>
    <row r="1453" spans="1:4" ht="21" x14ac:dyDescent="0.15">
      <c r="A1453" s="1131"/>
      <c r="B1453" s="791">
        <v>150</v>
      </c>
      <c r="C1453" s="791">
        <v>106.3</v>
      </c>
      <c r="D1453" s="792" t="s">
        <v>1174</v>
      </c>
    </row>
    <row r="1454" spans="1:4" ht="11.25" customHeight="1" x14ac:dyDescent="0.15">
      <c r="A1454" s="1131"/>
      <c r="B1454" s="791">
        <v>2345.87</v>
      </c>
      <c r="C1454" s="791">
        <v>2345.85</v>
      </c>
      <c r="D1454" s="792" t="s">
        <v>1203</v>
      </c>
    </row>
    <row r="1455" spans="1:4" ht="11.25" customHeight="1" x14ac:dyDescent="0.15">
      <c r="A1455" s="1130"/>
      <c r="B1455" s="789">
        <v>3867.87</v>
      </c>
      <c r="C1455" s="789">
        <v>3824.15</v>
      </c>
      <c r="D1455" s="790" t="s">
        <v>11</v>
      </c>
    </row>
    <row r="1456" spans="1:4" ht="11.25" customHeight="1" x14ac:dyDescent="0.15">
      <c r="A1456" s="1129" t="s">
        <v>2804</v>
      </c>
      <c r="B1456" s="787">
        <v>8879.89</v>
      </c>
      <c r="C1456" s="787">
        <v>8879.8889999999992</v>
      </c>
      <c r="D1456" s="788" t="s">
        <v>2512</v>
      </c>
    </row>
    <row r="1457" spans="1:4" ht="11.25" customHeight="1" x14ac:dyDescent="0.15">
      <c r="A1457" s="1130"/>
      <c r="B1457" s="789">
        <v>8879.89</v>
      </c>
      <c r="C1457" s="789">
        <v>8879.8889999999992</v>
      </c>
      <c r="D1457" s="790" t="s">
        <v>11</v>
      </c>
    </row>
    <row r="1458" spans="1:4" ht="11.25" customHeight="1" x14ac:dyDescent="0.15">
      <c r="A1458" s="1129" t="s">
        <v>2805</v>
      </c>
      <c r="B1458" s="787">
        <v>131.80000000000001</v>
      </c>
      <c r="C1458" s="787">
        <v>131.80000000000001</v>
      </c>
      <c r="D1458" s="788" t="s">
        <v>1145</v>
      </c>
    </row>
    <row r="1459" spans="1:4" ht="11.25" customHeight="1" x14ac:dyDescent="0.15">
      <c r="A1459" s="1130"/>
      <c r="B1459" s="789">
        <v>131.80000000000001</v>
      </c>
      <c r="C1459" s="789">
        <v>131.80000000000001</v>
      </c>
      <c r="D1459" s="790" t="s">
        <v>11</v>
      </c>
    </row>
    <row r="1460" spans="1:4" ht="11.25" customHeight="1" x14ac:dyDescent="0.15">
      <c r="A1460" s="1129" t="s">
        <v>637</v>
      </c>
      <c r="B1460" s="787">
        <v>200</v>
      </c>
      <c r="C1460" s="787">
        <v>200</v>
      </c>
      <c r="D1460" s="788" t="s">
        <v>621</v>
      </c>
    </row>
    <row r="1461" spans="1:4" ht="11.25" customHeight="1" x14ac:dyDescent="0.15">
      <c r="A1461" s="1130"/>
      <c r="B1461" s="789">
        <v>200</v>
      </c>
      <c r="C1461" s="789">
        <v>200</v>
      </c>
      <c r="D1461" s="790" t="s">
        <v>11</v>
      </c>
    </row>
    <row r="1462" spans="1:4" ht="11.25" customHeight="1" x14ac:dyDescent="0.15">
      <c r="A1462" s="1129" t="s">
        <v>4849</v>
      </c>
      <c r="B1462" s="787">
        <v>291.52999999999997</v>
      </c>
      <c r="C1462" s="787">
        <v>291.52499999999998</v>
      </c>
      <c r="D1462" s="788" t="s">
        <v>1143</v>
      </c>
    </row>
    <row r="1463" spans="1:4" ht="11.25" customHeight="1" x14ac:dyDescent="0.15">
      <c r="A1463" s="1130"/>
      <c r="B1463" s="789">
        <v>291.52999999999997</v>
      </c>
      <c r="C1463" s="789">
        <v>291.52499999999998</v>
      </c>
      <c r="D1463" s="790" t="s">
        <v>11</v>
      </c>
    </row>
    <row r="1464" spans="1:4" ht="11.25" customHeight="1" x14ac:dyDescent="0.15">
      <c r="A1464" s="1129" t="s">
        <v>534</v>
      </c>
      <c r="B1464" s="787">
        <v>800</v>
      </c>
      <c r="C1464" s="787">
        <v>800</v>
      </c>
      <c r="D1464" s="788" t="s">
        <v>524</v>
      </c>
    </row>
    <row r="1465" spans="1:4" ht="11.25" customHeight="1" x14ac:dyDescent="0.15">
      <c r="A1465" s="1130"/>
      <c r="B1465" s="789">
        <v>800</v>
      </c>
      <c r="C1465" s="789">
        <v>800</v>
      </c>
      <c r="D1465" s="790" t="s">
        <v>11</v>
      </c>
    </row>
    <row r="1466" spans="1:4" ht="11.25" customHeight="1" x14ac:dyDescent="0.15">
      <c r="A1466" s="1129" t="s">
        <v>4850</v>
      </c>
      <c r="B1466" s="787">
        <v>122</v>
      </c>
      <c r="C1466" s="787">
        <v>122</v>
      </c>
      <c r="D1466" s="788" t="s">
        <v>1111</v>
      </c>
    </row>
    <row r="1467" spans="1:4" ht="11.25" customHeight="1" x14ac:dyDescent="0.15">
      <c r="A1467" s="1130"/>
      <c r="B1467" s="789">
        <v>122</v>
      </c>
      <c r="C1467" s="789">
        <v>122</v>
      </c>
      <c r="D1467" s="790" t="s">
        <v>11</v>
      </c>
    </row>
    <row r="1468" spans="1:4" ht="11.25" customHeight="1" x14ac:dyDescent="0.15">
      <c r="A1468" s="1129" t="s">
        <v>2806</v>
      </c>
      <c r="B1468" s="787">
        <v>16556.830000000002</v>
      </c>
      <c r="C1468" s="787">
        <v>16556.830999999998</v>
      </c>
      <c r="D1468" s="788" t="s">
        <v>2512</v>
      </c>
    </row>
    <row r="1469" spans="1:4" ht="11.25" customHeight="1" x14ac:dyDescent="0.15">
      <c r="A1469" s="1130"/>
      <c r="B1469" s="789">
        <v>16556.830000000002</v>
      </c>
      <c r="C1469" s="789">
        <v>16556.830999999998</v>
      </c>
      <c r="D1469" s="790" t="s">
        <v>11</v>
      </c>
    </row>
    <row r="1470" spans="1:4" ht="11.25" customHeight="1" x14ac:dyDescent="0.15">
      <c r="A1470" s="1129" t="s">
        <v>2807</v>
      </c>
      <c r="B1470" s="787">
        <v>366.44</v>
      </c>
      <c r="C1470" s="787">
        <v>366.44</v>
      </c>
      <c r="D1470" s="788" t="s">
        <v>1162</v>
      </c>
    </row>
    <row r="1471" spans="1:4" ht="11.25" customHeight="1" x14ac:dyDescent="0.15">
      <c r="A1471" s="1131"/>
      <c r="B1471" s="791">
        <v>150</v>
      </c>
      <c r="C1471" s="791">
        <v>135.828</v>
      </c>
      <c r="D1471" s="792" t="s">
        <v>1322</v>
      </c>
    </row>
    <row r="1472" spans="1:4" ht="11.25" customHeight="1" x14ac:dyDescent="0.15">
      <c r="A1472" s="1130"/>
      <c r="B1472" s="789">
        <v>516.44000000000005</v>
      </c>
      <c r="C1472" s="789">
        <v>502.26800000000003</v>
      </c>
      <c r="D1472" s="790" t="s">
        <v>11</v>
      </c>
    </row>
    <row r="1473" spans="1:4" ht="21" x14ac:dyDescent="0.15">
      <c r="A1473" s="1129" t="s">
        <v>2808</v>
      </c>
      <c r="B1473" s="787">
        <v>298.5</v>
      </c>
      <c r="C1473" s="787">
        <v>298.5</v>
      </c>
      <c r="D1473" s="788" t="s">
        <v>1174</v>
      </c>
    </row>
    <row r="1474" spans="1:4" ht="11.25" customHeight="1" x14ac:dyDescent="0.15">
      <c r="A1474" s="1130"/>
      <c r="B1474" s="789">
        <v>298.5</v>
      </c>
      <c r="C1474" s="789">
        <v>298.5</v>
      </c>
      <c r="D1474" s="790" t="s">
        <v>11</v>
      </c>
    </row>
    <row r="1475" spans="1:4" ht="11.25" customHeight="1" x14ac:dyDescent="0.15">
      <c r="A1475" s="1129" t="s">
        <v>638</v>
      </c>
      <c r="B1475" s="787">
        <v>279.94</v>
      </c>
      <c r="C1475" s="787">
        <v>279.93299999999999</v>
      </c>
      <c r="D1475" s="788" t="s">
        <v>1160</v>
      </c>
    </row>
    <row r="1476" spans="1:4" ht="11.25" customHeight="1" x14ac:dyDescent="0.15">
      <c r="A1476" s="1131"/>
      <c r="B1476" s="791">
        <v>200</v>
      </c>
      <c r="C1476" s="791">
        <v>50</v>
      </c>
      <c r="D1476" s="792" t="s">
        <v>621</v>
      </c>
    </row>
    <row r="1477" spans="1:4" ht="11.25" customHeight="1" x14ac:dyDescent="0.15">
      <c r="A1477" s="1130"/>
      <c r="B1477" s="789">
        <v>479.94</v>
      </c>
      <c r="C1477" s="789">
        <v>329.93299999999999</v>
      </c>
      <c r="D1477" s="790" t="s">
        <v>11</v>
      </c>
    </row>
    <row r="1478" spans="1:4" ht="11.25" customHeight="1" x14ac:dyDescent="0.15">
      <c r="A1478" s="1129" t="s">
        <v>4851</v>
      </c>
      <c r="B1478" s="787">
        <v>44.1</v>
      </c>
      <c r="C1478" s="787">
        <v>44.1</v>
      </c>
      <c r="D1478" s="788" t="s">
        <v>1145</v>
      </c>
    </row>
    <row r="1479" spans="1:4" ht="11.25" customHeight="1" x14ac:dyDescent="0.15">
      <c r="A1479" s="1130"/>
      <c r="B1479" s="789">
        <v>44.1</v>
      </c>
      <c r="C1479" s="789">
        <v>44.1</v>
      </c>
      <c r="D1479" s="790" t="s">
        <v>11</v>
      </c>
    </row>
    <row r="1480" spans="1:4" ht="11.25" customHeight="1" x14ac:dyDescent="0.15">
      <c r="A1480" s="1129" t="s">
        <v>4423</v>
      </c>
      <c r="B1480" s="787">
        <v>60</v>
      </c>
      <c r="C1480" s="787">
        <v>60</v>
      </c>
      <c r="D1480" s="788" t="s">
        <v>736</v>
      </c>
    </row>
    <row r="1481" spans="1:4" ht="11.25" customHeight="1" x14ac:dyDescent="0.15">
      <c r="A1481" s="1131"/>
      <c r="B1481" s="791">
        <v>60</v>
      </c>
      <c r="C1481" s="791">
        <v>60</v>
      </c>
      <c r="D1481" s="792" t="s">
        <v>11</v>
      </c>
    </row>
    <row r="1482" spans="1:4" ht="11.25" customHeight="1" x14ac:dyDescent="0.15">
      <c r="A1482" s="1129" t="s">
        <v>2809</v>
      </c>
      <c r="B1482" s="787">
        <v>337.5</v>
      </c>
      <c r="C1482" s="787">
        <v>337.5</v>
      </c>
      <c r="D1482" s="788" t="s">
        <v>1143</v>
      </c>
    </row>
    <row r="1483" spans="1:4" ht="11.25" customHeight="1" x14ac:dyDescent="0.15">
      <c r="A1483" s="1131"/>
      <c r="B1483" s="791">
        <v>140.94</v>
      </c>
      <c r="C1483" s="791">
        <v>140.93470000000002</v>
      </c>
      <c r="D1483" s="792" t="s">
        <v>1145</v>
      </c>
    </row>
    <row r="1484" spans="1:4" ht="11.25" customHeight="1" x14ac:dyDescent="0.15">
      <c r="A1484" s="1130"/>
      <c r="B1484" s="789">
        <v>478.44</v>
      </c>
      <c r="C1484" s="789">
        <v>478.43470000000002</v>
      </c>
      <c r="D1484" s="790" t="s">
        <v>11</v>
      </c>
    </row>
    <row r="1485" spans="1:4" ht="11.25" customHeight="1" x14ac:dyDescent="0.15">
      <c r="A1485" s="1129" t="s">
        <v>708</v>
      </c>
      <c r="B1485" s="787">
        <v>500</v>
      </c>
      <c r="C1485" s="787">
        <v>500</v>
      </c>
      <c r="D1485" s="788" t="s">
        <v>683</v>
      </c>
    </row>
    <row r="1486" spans="1:4" ht="11.25" customHeight="1" x14ac:dyDescent="0.15">
      <c r="A1486" s="1130"/>
      <c r="B1486" s="789">
        <v>500</v>
      </c>
      <c r="C1486" s="789">
        <v>500</v>
      </c>
      <c r="D1486" s="790" t="s">
        <v>11</v>
      </c>
    </row>
    <row r="1487" spans="1:4" ht="11.25" customHeight="1" x14ac:dyDescent="0.15">
      <c r="A1487" s="1129" t="s">
        <v>2810</v>
      </c>
      <c r="B1487" s="787">
        <v>11978.64</v>
      </c>
      <c r="C1487" s="787">
        <v>11978.641</v>
      </c>
      <c r="D1487" s="788" t="s">
        <v>2512</v>
      </c>
    </row>
    <row r="1488" spans="1:4" ht="11.25" customHeight="1" x14ac:dyDescent="0.15">
      <c r="A1488" s="1130"/>
      <c r="B1488" s="789">
        <v>11978.64</v>
      </c>
      <c r="C1488" s="789">
        <v>11978.641</v>
      </c>
      <c r="D1488" s="790" t="s">
        <v>11</v>
      </c>
    </row>
    <row r="1489" spans="1:4" ht="11.25" customHeight="1" x14ac:dyDescent="0.15">
      <c r="A1489" s="1129" t="s">
        <v>4852</v>
      </c>
      <c r="B1489" s="787">
        <v>1450.98</v>
      </c>
      <c r="C1489" s="787">
        <v>1450.9760700000002</v>
      </c>
      <c r="D1489" s="788" t="s">
        <v>3884</v>
      </c>
    </row>
    <row r="1490" spans="1:4" ht="11.25" customHeight="1" x14ac:dyDescent="0.15">
      <c r="A1490" s="1130"/>
      <c r="B1490" s="789">
        <v>1450.98</v>
      </c>
      <c r="C1490" s="789">
        <v>1450.9760700000002</v>
      </c>
      <c r="D1490" s="790" t="s">
        <v>11</v>
      </c>
    </row>
    <row r="1491" spans="1:4" ht="11.25" customHeight="1" x14ac:dyDescent="0.15">
      <c r="A1491" s="1129" t="s">
        <v>2811</v>
      </c>
      <c r="B1491" s="787">
        <v>360</v>
      </c>
      <c r="C1491" s="787">
        <v>360</v>
      </c>
      <c r="D1491" s="788" t="s">
        <v>1164</v>
      </c>
    </row>
    <row r="1492" spans="1:4" ht="11.25" customHeight="1" x14ac:dyDescent="0.15">
      <c r="A1492" s="1130"/>
      <c r="B1492" s="789">
        <v>360</v>
      </c>
      <c r="C1492" s="789">
        <v>360</v>
      </c>
      <c r="D1492" s="790" t="s">
        <v>11</v>
      </c>
    </row>
    <row r="1493" spans="1:4" ht="11.25" customHeight="1" x14ac:dyDescent="0.15">
      <c r="A1493" s="1129" t="s">
        <v>4853</v>
      </c>
      <c r="B1493" s="787">
        <v>228</v>
      </c>
      <c r="C1493" s="787">
        <v>0</v>
      </c>
      <c r="D1493" s="788" t="s">
        <v>988</v>
      </c>
    </row>
    <row r="1494" spans="1:4" ht="11.25" customHeight="1" x14ac:dyDescent="0.15">
      <c r="A1494" s="1130"/>
      <c r="B1494" s="789">
        <v>228</v>
      </c>
      <c r="C1494" s="789">
        <v>0</v>
      </c>
      <c r="D1494" s="790" t="s">
        <v>11</v>
      </c>
    </row>
    <row r="1495" spans="1:4" ht="11.25" customHeight="1" x14ac:dyDescent="0.15">
      <c r="A1495" s="1129" t="s">
        <v>2812</v>
      </c>
      <c r="B1495" s="787">
        <v>383.64</v>
      </c>
      <c r="C1495" s="787">
        <v>383.62186000000003</v>
      </c>
      <c r="D1495" s="788" t="s">
        <v>1162</v>
      </c>
    </row>
    <row r="1496" spans="1:4" ht="11.25" customHeight="1" x14ac:dyDescent="0.15">
      <c r="A1496" s="1130"/>
      <c r="B1496" s="789">
        <v>383.64</v>
      </c>
      <c r="C1496" s="789">
        <v>383.62186000000003</v>
      </c>
      <c r="D1496" s="790" t="s">
        <v>11</v>
      </c>
    </row>
    <row r="1497" spans="1:4" ht="11.25" customHeight="1" x14ac:dyDescent="0.15">
      <c r="A1497" s="1129" t="s">
        <v>2813</v>
      </c>
      <c r="B1497" s="787">
        <v>0.01</v>
      </c>
      <c r="C1497" s="787">
        <v>0</v>
      </c>
      <c r="D1497" s="788" t="s">
        <v>1143</v>
      </c>
    </row>
    <row r="1498" spans="1:4" ht="11.25" customHeight="1" x14ac:dyDescent="0.15">
      <c r="A1498" s="1130"/>
      <c r="B1498" s="789">
        <v>0.01</v>
      </c>
      <c r="C1498" s="789">
        <v>0</v>
      </c>
      <c r="D1498" s="790" t="s">
        <v>11</v>
      </c>
    </row>
    <row r="1499" spans="1:4" ht="11.25" customHeight="1" x14ac:dyDescent="0.15">
      <c r="A1499" s="1129" t="s">
        <v>2814</v>
      </c>
      <c r="B1499" s="787">
        <v>132.5</v>
      </c>
      <c r="C1499" s="787">
        <v>132.5</v>
      </c>
      <c r="D1499" s="788" t="s">
        <v>1209</v>
      </c>
    </row>
    <row r="1500" spans="1:4" ht="21" x14ac:dyDescent="0.15">
      <c r="A1500" s="1131"/>
      <c r="B1500" s="791">
        <v>2968</v>
      </c>
      <c r="C1500" s="791">
        <v>2837.1849999999999</v>
      </c>
      <c r="D1500" s="792" t="s">
        <v>1177</v>
      </c>
    </row>
    <row r="1501" spans="1:4" ht="11.25" customHeight="1" x14ac:dyDescent="0.15">
      <c r="A1501" s="1131"/>
      <c r="B1501" s="791">
        <v>6297</v>
      </c>
      <c r="C1501" s="791">
        <v>6225.1951499999996</v>
      </c>
      <c r="D1501" s="792" t="s">
        <v>1178</v>
      </c>
    </row>
    <row r="1502" spans="1:4" ht="11.25" customHeight="1" x14ac:dyDescent="0.15">
      <c r="A1502" s="1130"/>
      <c r="B1502" s="789">
        <v>9397.5</v>
      </c>
      <c r="C1502" s="789">
        <v>9194.8801500000009</v>
      </c>
      <c r="D1502" s="790" t="s">
        <v>11</v>
      </c>
    </row>
    <row r="1503" spans="1:4" ht="11.25" customHeight="1" x14ac:dyDescent="0.15">
      <c r="A1503" s="1129" t="s">
        <v>2815</v>
      </c>
      <c r="B1503" s="787">
        <v>66.430000000000007</v>
      </c>
      <c r="C1503" s="787">
        <v>66.424999999999997</v>
      </c>
      <c r="D1503" s="788" t="s">
        <v>1143</v>
      </c>
    </row>
    <row r="1504" spans="1:4" ht="11.25" customHeight="1" x14ac:dyDescent="0.15">
      <c r="A1504" s="1130"/>
      <c r="B1504" s="789">
        <v>66.430000000000007</v>
      </c>
      <c r="C1504" s="789">
        <v>66.424999999999997</v>
      </c>
      <c r="D1504" s="790" t="s">
        <v>11</v>
      </c>
    </row>
    <row r="1505" spans="1:4" ht="11.25" customHeight="1" x14ac:dyDescent="0.15">
      <c r="A1505" s="1129" t="s">
        <v>2816</v>
      </c>
      <c r="B1505" s="787">
        <v>88.2</v>
      </c>
      <c r="C1505" s="787">
        <v>88.2</v>
      </c>
      <c r="D1505" s="788" t="s">
        <v>1145</v>
      </c>
    </row>
    <row r="1506" spans="1:4" ht="11.25" customHeight="1" x14ac:dyDescent="0.15">
      <c r="A1506" s="1130"/>
      <c r="B1506" s="789">
        <v>88.2</v>
      </c>
      <c r="C1506" s="789">
        <v>88.2</v>
      </c>
      <c r="D1506" s="790" t="s">
        <v>11</v>
      </c>
    </row>
    <row r="1507" spans="1:4" ht="11.25" customHeight="1" x14ac:dyDescent="0.15">
      <c r="A1507" s="1129" t="s">
        <v>709</v>
      </c>
      <c r="B1507" s="787">
        <v>200</v>
      </c>
      <c r="C1507" s="787">
        <v>200</v>
      </c>
      <c r="D1507" s="788" t="s">
        <v>683</v>
      </c>
    </row>
    <row r="1508" spans="1:4" ht="11.25" customHeight="1" x14ac:dyDescent="0.15">
      <c r="A1508" s="1130"/>
      <c r="B1508" s="789">
        <v>200</v>
      </c>
      <c r="C1508" s="789">
        <v>200</v>
      </c>
      <c r="D1508" s="790" t="s">
        <v>11</v>
      </c>
    </row>
    <row r="1509" spans="1:4" ht="11.25" customHeight="1" x14ac:dyDescent="0.15">
      <c r="A1509" s="1131" t="s">
        <v>2817</v>
      </c>
      <c r="B1509" s="791">
        <v>80</v>
      </c>
      <c r="C1509" s="791">
        <v>80</v>
      </c>
      <c r="D1509" s="792" t="s">
        <v>3898</v>
      </c>
    </row>
    <row r="1510" spans="1:4" ht="21" x14ac:dyDescent="0.15">
      <c r="A1510" s="1131"/>
      <c r="B1510" s="791">
        <v>164.6</v>
      </c>
      <c r="C1510" s="791">
        <v>164.6</v>
      </c>
      <c r="D1510" s="792" t="s">
        <v>1176</v>
      </c>
    </row>
    <row r="1511" spans="1:4" ht="11.25" customHeight="1" x14ac:dyDescent="0.15">
      <c r="A1511" s="1130"/>
      <c r="B1511" s="789">
        <v>244.6</v>
      </c>
      <c r="C1511" s="789">
        <v>244.6</v>
      </c>
      <c r="D1511" s="790" t="s">
        <v>11</v>
      </c>
    </row>
    <row r="1512" spans="1:4" ht="21" x14ac:dyDescent="0.15">
      <c r="A1512" s="1129" t="s">
        <v>4854</v>
      </c>
      <c r="B1512" s="787">
        <v>70</v>
      </c>
      <c r="C1512" s="787">
        <v>60.872999999999998</v>
      </c>
      <c r="D1512" s="788" t="s">
        <v>1176</v>
      </c>
    </row>
    <row r="1513" spans="1:4" ht="11.25" customHeight="1" x14ac:dyDescent="0.15">
      <c r="A1513" s="1130"/>
      <c r="B1513" s="789">
        <v>70</v>
      </c>
      <c r="C1513" s="789">
        <v>60.872999999999998</v>
      </c>
      <c r="D1513" s="790" t="s">
        <v>11</v>
      </c>
    </row>
    <row r="1514" spans="1:4" ht="11.25" customHeight="1" x14ac:dyDescent="0.15">
      <c r="A1514" s="1129" t="s">
        <v>2818</v>
      </c>
      <c r="B1514" s="787">
        <v>1674</v>
      </c>
      <c r="C1514" s="787">
        <v>1674</v>
      </c>
      <c r="D1514" s="788" t="s">
        <v>1178</v>
      </c>
    </row>
    <row r="1515" spans="1:4" ht="11.25" customHeight="1" x14ac:dyDescent="0.15">
      <c r="A1515" s="1130"/>
      <c r="B1515" s="789">
        <v>1674</v>
      </c>
      <c r="C1515" s="789">
        <v>1674</v>
      </c>
      <c r="D1515" s="790" t="s">
        <v>11</v>
      </c>
    </row>
    <row r="1516" spans="1:4" ht="11.25" customHeight="1" x14ac:dyDescent="0.15">
      <c r="A1516" s="1129" t="s">
        <v>669</v>
      </c>
      <c r="B1516" s="787">
        <v>50</v>
      </c>
      <c r="C1516" s="787">
        <v>0</v>
      </c>
      <c r="D1516" s="788" t="s">
        <v>666</v>
      </c>
    </row>
    <row r="1517" spans="1:4" ht="11.25" customHeight="1" x14ac:dyDescent="0.15">
      <c r="A1517" s="1130"/>
      <c r="B1517" s="789">
        <v>50</v>
      </c>
      <c r="C1517" s="789">
        <v>0</v>
      </c>
      <c r="D1517" s="790" t="s">
        <v>11</v>
      </c>
    </row>
    <row r="1518" spans="1:4" ht="11.25" customHeight="1" x14ac:dyDescent="0.15">
      <c r="A1518" s="1129" t="s">
        <v>2819</v>
      </c>
      <c r="B1518" s="787">
        <v>71</v>
      </c>
      <c r="C1518" s="787">
        <v>71</v>
      </c>
      <c r="D1518" s="788" t="s">
        <v>3982</v>
      </c>
    </row>
    <row r="1519" spans="1:4" ht="11.25" customHeight="1" x14ac:dyDescent="0.15">
      <c r="A1519" s="1130"/>
      <c r="B1519" s="789">
        <v>71</v>
      </c>
      <c r="C1519" s="789">
        <v>71</v>
      </c>
      <c r="D1519" s="790" t="s">
        <v>11</v>
      </c>
    </row>
    <row r="1520" spans="1:4" ht="11.25" customHeight="1" x14ac:dyDescent="0.15">
      <c r="A1520" s="1129" t="s">
        <v>4855</v>
      </c>
      <c r="B1520" s="787">
        <v>80</v>
      </c>
      <c r="C1520" s="787">
        <v>80</v>
      </c>
      <c r="D1520" s="788" t="s">
        <v>3898</v>
      </c>
    </row>
    <row r="1521" spans="1:4" ht="11.25" customHeight="1" x14ac:dyDescent="0.15">
      <c r="A1521" s="1130"/>
      <c r="B1521" s="789">
        <v>80</v>
      </c>
      <c r="C1521" s="789">
        <v>80</v>
      </c>
      <c r="D1521" s="790" t="s">
        <v>11</v>
      </c>
    </row>
    <row r="1522" spans="1:4" ht="11.25" customHeight="1" x14ac:dyDescent="0.15">
      <c r="A1522" s="1129" t="s">
        <v>4856</v>
      </c>
      <c r="B1522" s="787">
        <v>224</v>
      </c>
      <c r="C1522" s="787">
        <v>224</v>
      </c>
      <c r="D1522" s="788" t="s">
        <v>3857</v>
      </c>
    </row>
    <row r="1523" spans="1:4" ht="11.25" customHeight="1" x14ac:dyDescent="0.15">
      <c r="A1523" s="1130"/>
      <c r="B1523" s="789">
        <v>224</v>
      </c>
      <c r="C1523" s="789">
        <v>224</v>
      </c>
      <c r="D1523" s="790" t="s">
        <v>11</v>
      </c>
    </row>
    <row r="1524" spans="1:4" ht="11.25" customHeight="1" x14ac:dyDescent="0.15">
      <c r="A1524" s="1129" t="s">
        <v>582</v>
      </c>
      <c r="B1524" s="787">
        <v>199</v>
      </c>
      <c r="C1524" s="787">
        <v>199</v>
      </c>
      <c r="D1524" s="788" t="s">
        <v>562</v>
      </c>
    </row>
    <row r="1525" spans="1:4" ht="11.25" customHeight="1" x14ac:dyDescent="0.15">
      <c r="A1525" s="1130"/>
      <c r="B1525" s="789">
        <v>199</v>
      </c>
      <c r="C1525" s="789">
        <v>199</v>
      </c>
      <c r="D1525" s="790" t="s">
        <v>11</v>
      </c>
    </row>
    <row r="1526" spans="1:4" ht="11.25" customHeight="1" x14ac:dyDescent="0.15">
      <c r="A1526" s="1129" t="s">
        <v>710</v>
      </c>
      <c r="B1526" s="787">
        <v>900</v>
      </c>
      <c r="C1526" s="787">
        <v>900</v>
      </c>
      <c r="D1526" s="788" t="s">
        <v>683</v>
      </c>
    </row>
    <row r="1527" spans="1:4" ht="11.25" customHeight="1" x14ac:dyDescent="0.15">
      <c r="A1527" s="1130"/>
      <c r="B1527" s="789">
        <v>900</v>
      </c>
      <c r="C1527" s="789">
        <v>900</v>
      </c>
      <c r="D1527" s="790" t="s">
        <v>11</v>
      </c>
    </row>
    <row r="1528" spans="1:4" ht="11.25" customHeight="1" x14ac:dyDescent="0.15">
      <c r="A1528" s="1129" t="s">
        <v>4857</v>
      </c>
      <c r="B1528" s="787">
        <v>187.44</v>
      </c>
      <c r="C1528" s="787">
        <v>187.44</v>
      </c>
      <c r="D1528" s="788" t="s">
        <v>3857</v>
      </c>
    </row>
    <row r="1529" spans="1:4" ht="11.25" customHeight="1" x14ac:dyDescent="0.15">
      <c r="A1529" s="1130"/>
      <c r="B1529" s="789">
        <v>187.44</v>
      </c>
      <c r="C1529" s="789">
        <v>187.44</v>
      </c>
      <c r="D1529" s="790" t="s">
        <v>11</v>
      </c>
    </row>
    <row r="1530" spans="1:4" ht="11.25" customHeight="1" x14ac:dyDescent="0.15">
      <c r="A1530" s="1129" t="s">
        <v>2820</v>
      </c>
      <c r="B1530" s="787">
        <v>62.4</v>
      </c>
      <c r="C1530" s="787">
        <v>62.4</v>
      </c>
      <c r="D1530" s="788" t="s">
        <v>1109</v>
      </c>
    </row>
    <row r="1531" spans="1:4" ht="11.25" customHeight="1" x14ac:dyDescent="0.15">
      <c r="A1531" s="1130"/>
      <c r="B1531" s="789">
        <v>62.4</v>
      </c>
      <c r="C1531" s="789">
        <v>62.4</v>
      </c>
      <c r="D1531" s="790" t="s">
        <v>11</v>
      </c>
    </row>
    <row r="1532" spans="1:4" ht="11.25" customHeight="1" x14ac:dyDescent="0.15">
      <c r="A1532" s="1129" t="s">
        <v>549</v>
      </c>
      <c r="B1532" s="787">
        <v>198</v>
      </c>
      <c r="C1532" s="787">
        <v>198</v>
      </c>
      <c r="D1532" s="788" t="s">
        <v>538</v>
      </c>
    </row>
    <row r="1533" spans="1:4" ht="11.25" customHeight="1" x14ac:dyDescent="0.15">
      <c r="A1533" s="1130"/>
      <c r="B1533" s="789">
        <v>198</v>
      </c>
      <c r="C1533" s="789">
        <v>198</v>
      </c>
      <c r="D1533" s="790" t="s">
        <v>11</v>
      </c>
    </row>
    <row r="1534" spans="1:4" ht="11.25" customHeight="1" x14ac:dyDescent="0.15">
      <c r="A1534" s="1129" t="s">
        <v>4858</v>
      </c>
      <c r="B1534" s="787">
        <v>500</v>
      </c>
      <c r="C1534" s="787">
        <v>500</v>
      </c>
      <c r="D1534" s="788" t="s">
        <v>1110</v>
      </c>
    </row>
    <row r="1535" spans="1:4" ht="11.25" customHeight="1" x14ac:dyDescent="0.15">
      <c r="A1535" s="1130"/>
      <c r="B1535" s="789">
        <v>500</v>
      </c>
      <c r="C1535" s="789">
        <v>500</v>
      </c>
      <c r="D1535" s="790" t="s">
        <v>11</v>
      </c>
    </row>
    <row r="1536" spans="1:4" ht="11.25" customHeight="1" x14ac:dyDescent="0.15">
      <c r="A1536" s="1129" t="s">
        <v>4859</v>
      </c>
      <c r="B1536" s="787">
        <v>600</v>
      </c>
      <c r="C1536" s="787">
        <v>600</v>
      </c>
      <c r="D1536" s="788" t="s">
        <v>1110</v>
      </c>
    </row>
    <row r="1537" spans="1:4" ht="11.25" customHeight="1" x14ac:dyDescent="0.15">
      <c r="A1537" s="1130"/>
      <c r="B1537" s="789">
        <v>600</v>
      </c>
      <c r="C1537" s="789">
        <v>600</v>
      </c>
      <c r="D1537" s="790" t="s">
        <v>11</v>
      </c>
    </row>
    <row r="1538" spans="1:4" ht="11.25" customHeight="1" x14ac:dyDescent="0.15">
      <c r="A1538" s="1129" t="s">
        <v>550</v>
      </c>
      <c r="B1538" s="787">
        <v>4500</v>
      </c>
      <c r="C1538" s="787">
        <v>3006.0115000000001</v>
      </c>
      <c r="D1538" s="788" t="s">
        <v>538</v>
      </c>
    </row>
    <row r="1539" spans="1:4" ht="11.25" customHeight="1" x14ac:dyDescent="0.15">
      <c r="A1539" s="1130"/>
      <c r="B1539" s="789">
        <v>4500</v>
      </c>
      <c r="C1539" s="789">
        <v>3006.0115000000001</v>
      </c>
      <c r="D1539" s="790" t="s">
        <v>11</v>
      </c>
    </row>
    <row r="1540" spans="1:4" ht="11.25" customHeight="1" x14ac:dyDescent="0.15">
      <c r="A1540" s="1129" t="s">
        <v>551</v>
      </c>
      <c r="B1540" s="787">
        <v>180</v>
      </c>
      <c r="C1540" s="787">
        <v>180</v>
      </c>
      <c r="D1540" s="788" t="s">
        <v>538</v>
      </c>
    </row>
    <row r="1541" spans="1:4" ht="11.25" customHeight="1" x14ac:dyDescent="0.15">
      <c r="A1541" s="1130"/>
      <c r="B1541" s="789">
        <v>180</v>
      </c>
      <c r="C1541" s="789">
        <v>180</v>
      </c>
      <c r="D1541" s="790" t="s">
        <v>11</v>
      </c>
    </row>
    <row r="1542" spans="1:4" ht="11.25" customHeight="1" x14ac:dyDescent="0.15">
      <c r="A1542" s="1129" t="s">
        <v>552</v>
      </c>
      <c r="B1542" s="787">
        <v>700</v>
      </c>
      <c r="C1542" s="787">
        <v>700</v>
      </c>
      <c r="D1542" s="788" t="s">
        <v>538</v>
      </c>
    </row>
    <row r="1543" spans="1:4" ht="11.25" customHeight="1" x14ac:dyDescent="0.15">
      <c r="A1543" s="1131"/>
      <c r="B1543" s="791">
        <v>700</v>
      </c>
      <c r="C1543" s="791">
        <v>700</v>
      </c>
      <c r="D1543" s="792" t="s">
        <v>11</v>
      </c>
    </row>
    <row r="1544" spans="1:4" ht="11.25" customHeight="1" x14ac:dyDescent="0.15">
      <c r="A1544" s="1129" t="s">
        <v>2821</v>
      </c>
      <c r="B1544" s="787">
        <v>3000</v>
      </c>
      <c r="C1544" s="787">
        <v>3000</v>
      </c>
      <c r="D1544" s="788" t="s">
        <v>1112</v>
      </c>
    </row>
    <row r="1545" spans="1:4" ht="11.25" customHeight="1" x14ac:dyDescent="0.15">
      <c r="A1545" s="1131"/>
      <c r="B1545" s="791">
        <v>2000</v>
      </c>
      <c r="C1545" s="791">
        <v>2000</v>
      </c>
      <c r="D1545" s="792" t="s">
        <v>538</v>
      </c>
    </row>
    <row r="1546" spans="1:4" ht="11.25" customHeight="1" x14ac:dyDescent="0.15">
      <c r="A1546" s="1130"/>
      <c r="B1546" s="789">
        <v>5000</v>
      </c>
      <c r="C1546" s="789">
        <v>5000</v>
      </c>
      <c r="D1546" s="790" t="s">
        <v>11</v>
      </c>
    </row>
    <row r="1547" spans="1:4" ht="11.25" customHeight="1" x14ac:dyDescent="0.15">
      <c r="A1547" s="1129" t="s">
        <v>4361</v>
      </c>
      <c r="B1547" s="787">
        <v>100</v>
      </c>
      <c r="C1547" s="787">
        <v>100</v>
      </c>
      <c r="D1547" s="788" t="s">
        <v>538</v>
      </c>
    </row>
    <row r="1548" spans="1:4" ht="11.25" customHeight="1" x14ac:dyDescent="0.15">
      <c r="A1548" s="1130"/>
      <c r="B1548" s="789">
        <v>100</v>
      </c>
      <c r="C1548" s="789">
        <v>100</v>
      </c>
      <c r="D1548" s="790" t="s">
        <v>11</v>
      </c>
    </row>
    <row r="1549" spans="1:4" ht="11.25" customHeight="1" x14ac:dyDescent="0.15">
      <c r="A1549" s="1129" t="s">
        <v>4860</v>
      </c>
      <c r="B1549" s="787">
        <v>158</v>
      </c>
      <c r="C1549" s="787">
        <v>158</v>
      </c>
      <c r="D1549" s="788" t="s">
        <v>1110</v>
      </c>
    </row>
    <row r="1550" spans="1:4" ht="11.25" customHeight="1" x14ac:dyDescent="0.15">
      <c r="A1550" s="1131"/>
      <c r="B1550" s="791">
        <v>158</v>
      </c>
      <c r="C1550" s="791">
        <v>158</v>
      </c>
      <c r="D1550" s="792" t="s">
        <v>11</v>
      </c>
    </row>
    <row r="1551" spans="1:4" ht="11.25" customHeight="1" x14ac:dyDescent="0.15">
      <c r="A1551" s="1129" t="s">
        <v>553</v>
      </c>
      <c r="B1551" s="787">
        <v>267</v>
      </c>
      <c r="C1551" s="787">
        <v>267</v>
      </c>
      <c r="D1551" s="788" t="s">
        <v>1110</v>
      </c>
    </row>
    <row r="1552" spans="1:4" ht="11.25" customHeight="1" x14ac:dyDescent="0.15">
      <c r="A1552" s="1130"/>
      <c r="B1552" s="789">
        <v>267</v>
      </c>
      <c r="C1552" s="789">
        <v>267</v>
      </c>
      <c r="D1552" s="790" t="s">
        <v>11</v>
      </c>
    </row>
    <row r="1553" spans="1:4" ht="11.25" customHeight="1" x14ac:dyDescent="0.15">
      <c r="A1553" s="1131" t="s">
        <v>4362</v>
      </c>
      <c r="B1553" s="791">
        <v>200</v>
      </c>
      <c r="C1553" s="791">
        <v>200</v>
      </c>
      <c r="D1553" s="792" t="s">
        <v>538</v>
      </c>
    </row>
    <row r="1554" spans="1:4" ht="11.25" customHeight="1" x14ac:dyDescent="0.15">
      <c r="A1554" s="1131"/>
      <c r="B1554" s="791">
        <v>200</v>
      </c>
      <c r="C1554" s="791">
        <v>200</v>
      </c>
      <c r="D1554" s="792" t="s">
        <v>11</v>
      </c>
    </row>
    <row r="1555" spans="1:4" ht="11.25" customHeight="1" x14ac:dyDescent="0.15">
      <c r="A1555" s="1129" t="s">
        <v>4861</v>
      </c>
      <c r="B1555" s="787">
        <v>150</v>
      </c>
      <c r="C1555" s="787">
        <v>150</v>
      </c>
      <c r="D1555" s="788" t="s">
        <v>1110</v>
      </c>
    </row>
    <row r="1556" spans="1:4" ht="11.25" customHeight="1" x14ac:dyDescent="0.15">
      <c r="A1556" s="1130"/>
      <c r="B1556" s="789">
        <v>150</v>
      </c>
      <c r="C1556" s="789">
        <v>150</v>
      </c>
      <c r="D1556" s="790" t="s">
        <v>11</v>
      </c>
    </row>
    <row r="1557" spans="1:4" ht="11.25" customHeight="1" x14ac:dyDescent="0.15">
      <c r="A1557" s="1129" t="s">
        <v>4363</v>
      </c>
      <c r="B1557" s="787">
        <v>500</v>
      </c>
      <c r="C1557" s="787">
        <v>500</v>
      </c>
      <c r="D1557" s="788" t="s">
        <v>538</v>
      </c>
    </row>
    <row r="1558" spans="1:4" ht="11.25" customHeight="1" x14ac:dyDescent="0.15">
      <c r="A1558" s="1130"/>
      <c r="B1558" s="789">
        <v>500</v>
      </c>
      <c r="C1558" s="789">
        <v>500</v>
      </c>
      <c r="D1558" s="790" t="s">
        <v>11</v>
      </c>
    </row>
    <row r="1559" spans="1:4" ht="11.25" customHeight="1" x14ac:dyDescent="0.15">
      <c r="A1559" s="1129" t="s">
        <v>4862</v>
      </c>
      <c r="B1559" s="787">
        <v>582.16999999999996</v>
      </c>
      <c r="C1559" s="787">
        <v>582.16600000000005</v>
      </c>
      <c r="D1559" s="788" t="s">
        <v>1110</v>
      </c>
    </row>
    <row r="1560" spans="1:4" ht="11.25" customHeight="1" x14ac:dyDescent="0.15">
      <c r="A1560" s="1130"/>
      <c r="B1560" s="789">
        <v>582.16999999999996</v>
      </c>
      <c r="C1560" s="789">
        <v>582.16600000000005</v>
      </c>
      <c r="D1560" s="790" t="s">
        <v>11</v>
      </c>
    </row>
    <row r="1561" spans="1:4" ht="11.25" customHeight="1" x14ac:dyDescent="0.15">
      <c r="A1561" s="1129" t="s">
        <v>2822</v>
      </c>
      <c r="B1561" s="787">
        <v>800</v>
      </c>
      <c r="C1561" s="787">
        <v>800</v>
      </c>
      <c r="D1561" s="788" t="s">
        <v>538</v>
      </c>
    </row>
    <row r="1562" spans="1:4" ht="11.25" customHeight="1" x14ac:dyDescent="0.15">
      <c r="A1562" s="1130"/>
      <c r="B1562" s="789">
        <v>800</v>
      </c>
      <c r="C1562" s="789">
        <v>800</v>
      </c>
      <c r="D1562" s="790" t="s">
        <v>11</v>
      </c>
    </row>
    <row r="1563" spans="1:4" ht="11.25" customHeight="1" x14ac:dyDescent="0.15">
      <c r="A1563" s="1131" t="s">
        <v>4364</v>
      </c>
      <c r="B1563" s="791">
        <v>1000</v>
      </c>
      <c r="C1563" s="791">
        <v>1000</v>
      </c>
      <c r="D1563" s="792" t="s">
        <v>538</v>
      </c>
    </row>
    <row r="1564" spans="1:4" ht="11.25" customHeight="1" x14ac:dyDescent="0.15">
      <c r="A1564" s="1130"/>
      <c r="B1564" s="789">
        <v>1000</v>
      </c>
      <c r="C1564" s="789">
        <v>1000</v>
      </c>
      <c r="D1564" s="790" t="s">
        <v>11</v>
      </c>
    </row>
    <row r="1565" spans="1:4" ht="11.25" customHeight="1" x14ac:dyDescent="0.15">
      <c r="A1565" s="1129" t="s">
        <v>554</v>
      </c>
      <c r="B1565" s="787">
        <v>200</v>
      </c>
      <c r="C1565" s="787">
        <v>200</v>
      </c>
      <c r="D1565" s="788" t="s">
        <v>538</v>
      </c>
    </row>
    <row r="1566" spans="1:4" ht="11.25" customHeight="1" x14ac:dyDescent="0.15">
      <c r="A1566" s="1130"/>
      <c r="B1566" s="789">
        <v>200</v>
      </c>
      <c r="C1566" s="789">
        <v>200</v>
      </c>
      <c r="D1566" s="790" t="s">
        <v>11</v>
      </c>
    </row>
    <row r="1567" spans="1:4" ht="11.25" customHeight="1" x14ac:dyDescent="0.15">
      <c r="A1567" s="1131" t="s">
        <v>2823</v>
      </c>
      <c r="B1567" s="791">
        <v>80</v>
      </c>
      <c r="C1567" s="791">
        <v>80</v>
      </c>
      <c r="D1567" s="792" t="s">
        <v>1109</v>
      </c>
    </row>
    <row r="1568" spans="1:4" ht="11.25" customHeight="1" x14ac:dyDescent="0.15">
      <c r="A1568" s="1130"/>
      <c r="B1568" s="789">
        <v>80</v>
      </c>
      <c r="C1568" s="789">
        <v>80</v>
      </c>
      <c r="D1568" s="790" t="s">
        <v>11</v>
      </c>
    </row>
    <row r="1569" spans="1:4" ht="11.25" customHeight="1" x14ac:dyDescent="0.15">
      <c r="A1569" s="1129" t="s">
        <v>2824</v>
      </c>
      <c r="B1569" s="787">
        <v>50</v>
      </c>
      <c r="C1569" s="787">
        <v>33.9</v>
      </c>
      <c r="D1569" s="788" t="s">
        <v>1111</v>
      </c>
    </row>
    <row r="1570" spans="1:4" ht="11.25" customHeight="1" x14ac:dyDescent="0.15">
      <c r="A1570" s="1130"/>
      <c r="B1570" s="789">
        <v>50</v>
      </c>
      <c r="C1570" s="789">
        <v>33.9</v>
      </c>
      <c r="D1570" s="790" t="s">
        <v>11</v>
      </c>
    </row>
    <row r="1571" spans="1:4" ht="11.25" customHeight="1" x14ac:dyDescent="0.15">
      <c r="A1571" s="1129" t="s">
        <v>555</v>
      </c>
      <c r="B1571" s="787">
        <v>2000</v>
      </c>
      <c r="C1571" s="787">
        <v>2000</v>
      </c>
      <c r="D1571" s="788" t="s">
        <v>538</v>
      </c>
    </row>
    <row r="1572" spans="1:4" ht="11.25" customHeight="1" x14ac:dyDescent="0.15">
      <c r="A1572" s="1130"/>
      <c r="B1572" s="789">
        <v>2000</v>
      </c>
      <c r="C1572" s="789">
        <v>2000</v>
      </c>
      <c r="D1572" s="790" t="s">
        <v>11</v>
      </c>
    </row>
    <row r="1573" spans="1:4" ht="11.25" customHeight="1" x14ac:dyDescent="0.15">
      <c r="A1573" s="1129" t="s">
        <v>2825</v>
      </c>
      <c r="B1573" s="787">
        <v>5907</v>
      </c>
      <c r="C1573" s="787">
        <v>2071.1895199999999</v>
      </c>
      <c r="D1573" s="788" t="s">
        <v>1112</v>
      </c>
    </row>
    <row r="1574" spans="1:4" ht="11.25" customHeight="1" x14ac:dyDescent="0.15">
      <c r="A1574" s="1130"/>
      <c r="B1574" s="789">
        <v>5907</v>
      </c>
      <c r="C1574" s="789">
        <v>2071.1895199999999</v>
      </c>
      <c r="D1574" s="790" t="s">
        <v>11</v>
      </c>
    </row>
    <row r="1575" spans="1:4" ht="11.25" customHeight="1" x14ac:dyDescent="0.15">
      <c r="A1575" s="1129" t="s">
        <v>556</v>
      </c>
      <c r="B1575" s="787">
        <v>300</v>
      </c>
      <c r="C1575" s="787">
        <v>300</v>
      </c>
      <c r="D1575" s="788" t="s">
        <v>1110</v>
      </c>
    </row>
    <row r="1576" spans="1:4" ht="11.25" customHeight="1" x14ac:dyDescent="0.15">
      <c r="A1576" s="1131"/>
      <c r="B1576" s="791">
        <v>165</v>
      </c>
      <c r="C1576" s="791">
        <v>163.1806</v>
      </c>
      <c r="D1576" s="792" t="s">
        <v>538</v>
      </c>
    </row>
    <row r="1577" spans="1:4" ht="11.25" customHeight="1" x14ac:dyDescent="0.15">
      <c r="A1577" s="1130"/>
      <c r="B1577" s="789">
        <v>465</v>
      </c>
      <c r="C1577" s="789">
        <v>463.18060000000003</v>
      </c>
      <c r="D1577" s="790" t="s">
        <v>11</v>
      </c>
    </row>
    <row r="1578" spans="1:4" ht="11.25" customHeight="1" x14ac:dyDescent="0.15">
      <c r="A1578" s="1129" t="s">
        <v>4365</v>
      </c>
      <c r="B1578" s="787">
        <v>50</v>
      </c>
      <c r="C1578" s="787">
        <v>50</v>
      </c>
      <c r="D1578" s="788" t="s">
        <v>538</v>
      </c>
    </row>
    <row r="1579" spans="1:4" ht="11.25" customHeight="1" x14ac:dyDescent="0.15">
      <c r="A1579" s="1130"/>
      <c r="B1579" s="789">
        <v>50</v>
      </c>
      <c r="C1579" s="789">
        <v>50</v>
      </c>
      <c r="D1579" s="790" t="s">
        <v>11</v>
      </c>
    </row>
    <row r="1580" spans="1:4" ht="11.25" customHeight="1" x14ac:dyDescent="0.15">
      <c r="A1580" s="1129" t="s">
        <v>557</v>
      </c>
      <c r="B1580" s="787">
        <v>356</v>
      </c>
      <c r="C1580" s="787">
        <v>356</v>
      </c>
      <c r="D1580" s="788" t="s">
        <v>1110</v>
      </c>
    </row>
    <row r="1581" spans="1:4" ht="11.25" customHeight="1" x14ac:dyDescent="0.15">
      <c r="A1581" s="1130"/>
      <c r="B1581" s="789">
        <v>356</v>
      </c>
      <c r="C1581" s="789">
        <v>356</v>
      </c>
      <c r="D1581" s="790" t="s">
        <v>11</v>
      </c>
    </row>
    <row r="1582" spans="1:4" ht="11.25" customHeight="1" x14ac:dyDescent="0.15">
      <c r="A1582" s="1129" t="s">
        <v>4366</v>
      </c>
      <c r="B1582" s="787">
        <v>177.6</v>
      </c>
      <c r="C1582" s="787">
        <v>177.6</v>
      </c>
      <c r="D1582" s="788" t="s">
        <v>538</v>
      </c>
    </row>
    <row r="1583" spans="1:4" ht="11.25" customHeight="1" x14ac:dyDescent="0.15">
      <c r="A1583" s="1131"/>
      <c r="B1583" s="791">
        <v>177.6</v>
      </c>
      <c r="C1583" s="791">
        <v>177.6</v>
      </c>
      <c r="D1583" s="792" t="s">
        <v>11</v>
      </c>
    </row>
    <row r="1584" spans="1:4" ht="11.25" customHeight="1" x14ac:dyDescent="0.15">
      <c r="A1584" s="1129" t="s">
        <v>2826</v>
      </c>
      <c r="B1584" s="787">
        <v>500</v>
      </c>
      <c r="C1584" s="787">
        <v>500</v>
      </c>
      <c r="D1584" s="788" t="s">
        <v>1110</v>
      </c>
    </row>
    <row r="1585" spans="1:4" ht="11.25" customHeight="1" x14ac:dyDescent="0.15">
      <c r="A1585" s="1130"/>
      <c r="B1585" s="789">
        <v>500</v>
      </c>
      <c r="C1585" s="789">
        <v>500</v>
      </c>
      <c r="D1585" s="790" t="s">
        <v>11</v>
      </c>
    </row>
    <row r="1586" spans="1:4" ht="11.25" customHeight="1" x14ac:dyDescent="0.15">
      <c r="A1586" s="1129" t="s">
        <v>4863</v>
      </c>
      <c r="B1586" s="787">
        <v>73.5</v>
      </c>
      <c r="C1586" s="787">
        <v>73.5</v>
      </c>
      <c r="D1586" s="788" t="s">
        <v>1110</v>
      </c>
    </row>
    <row r="1587" spans="1:4" ht="11.25" customHeight="1" x14ac:dyDescent="0.15">
      <c r="A1587" s="1130"/>
      <c r="B1587" s="789">
        <v>73.5</v>
      </c>
      <c r="C1587" s="789">
        <v>73.5</v>
      </c>
      <c r="D1587" s="790" t="s">
        <v>11</v>
      </c>
    </row>
    <row r="1588" spans="1:4" ht="11.25" customHeight="1" x14ac:dyDescent="0.15">
      <c r="A1588" s="1129" t="s">
        <v>742</v>
      </c>
      <c r="B1588" s="787">
        <v>200</v>
      </c>
      <c r="C1588" s="787">
        <v>200</v>
      </c>
      <c r="D1588" s="788" t="s">
        <v>736</v>
      </c>
    </row>
    <row r="1589" spans="1:4" ht="11.25" customHeight="1" x14ac:dyDescent="0.15">
      <c r="A1589" s="1130"/>
      <c r="B1589" s="789">
        <v>200</v>
      </c>
      <c r="C1589" s="789">
        <v>200</v>
      </c>
      <c r="D1589" s="790" t="s">
        <v>11</v>
      </c>
    </row>
    <row r="1590" spans="1:4" ht="11.25" customHeight="1" x14ac:dyDescent="0.15">
      <c r="A1590" s="1129" t="s">
        <v>558</v>
      </c>
      <c r="B1590" s="787">
        <v>155</v>
      </c>
      <c r="C1590" s="787">
        <v>155</v>
      </c>
      <c r="D1590" s="788" t="s">
        <v>538</v>
      </c>
    </row>
    <row r="1591" spans="1:4" ht="11.25" customHeight="1" x14ac:dyDescent="0.15">
      <c r="A1591" s="1130"/>
      <c r="B1591" s="789">
        <v>155</v>
      </c>
      <c r="C1591" s="789">
        <v>155</v>
      </c>
      <c r="D1591" s="790" t="s">
        <v>11</v>
      </c>
    </row>
    <row r="1592" spans="1:4" ht="11.25" customHeight="1" x14ac:dyDescent="0.15">
      <c r="A1592" s="1129" t="s">
        <v>2827</v>
      </c>
      <c r="B1592" s="787">
        <v>477</v>
      </c>
      <c r="C1592" s="787">
        <v>477</v>
      </c>
      <c r="D1592" s="788" t="s">
        <v>1110</v>
      </c>
    </row>
    <row r="1593" spans="1:4" ht="11.25" customHeight="1" x14ac:dyDescent="0.15">
      <c r="A1593" s="1130"/>
      <c r="B1593" s="789">
        <v>477</v>
      </c>
      <c r="C1593" s="789">
        <v>477</v>
      </c>
      <c r="D1593" s="790" t="s">
        <v>11</v>
      </c>
    </row>
    <row r="1594" spans="1:4" ht="11.25" customHeight="1" x14ac:dyDescent="0.15">
      <c r="A1594" s="1129" t="s">
        <v>2828</v>
      </c>
      <c r="B1594" s="787">
        <v>80</v>
      </c>
      <c r="C1594" s="787">
        <v>80</v>
      </c>
      <c r="D1594" s="788" t="s">
        <v>3898</v>
      </c>
    </row>
    <row r="1595" spans="1:4" ht="21" x14ac:dyDescent="0.15">
      <c r="A1595" s="1131"/>
      <c r="B1595" s="791">
        <v>150</v>
      </c>
      <c r="C1595" s="791">
        <v>129.54249999999999</v>
      </c>
      <c r="D1595" s="792" t="s">
        <v>1176</v>
      </c>
    </row>
    <row r="1596" spans="1:4" ht="11.25" customHeight="1" x14ac:dyDescent="0.15">
      <c r="A1596" s="1130"/>
      <c r="B1596" s="789">
        <v>230</v>
      </c>
      <c r="C1596" s="789">
        <v>209.54249999999999</v>
      </c>
      <c r="D1596" s="790" t="s">
        <v>11</v>
      </c>
    </row>
    <row r="1597" spans="1:4" ht="11.25" customHeight="1" x14ac:dyDescent="0.15">
      <c r="A1597" s="1129" t="s">
        <v>2829</v>
      </c>
      <c r="B1597" s="787">
        <v>50</v>
      </c>
      <c r="C1597" s="787">
        <v>50</v>
      </c>
      <c r="D1597" s="788" t="s">
        <v>3982</v>
      </c>
    </row>
    <row r="1598" spans="1:4" ht="11.25" customHeight="1" x14ac:dyDescent="0.15">
      <c r="A1598" s="1130"/>
      <c r="B1598" s="789">
        <v>50</v>
      </c>
      <c r="C1598" s="789">
        <v>50</v>
      </c>
      <c r="D1598" s="790" t="s">
        <v>11</v>
      </c>
    </row>
    <row r="1599" spans="1:4" ht="11.25" customHeight="1" x14ac:dyDescent="0.15">
      <c r="A1599" s="1129" t="s">
        <v>4864</v>
      </c>
      <c r="B1599" s="787">
        <v>112.5</v>
      </c>
      <c r="C1599" s="787">
        <v>112.5</v>
      </c>
      <c r="D1599" s="788" t="s">
        <v>1143</v>
      </c>
    </row>
    <row r="1600" spans="1:4" ht="11.25" customHeight="1" x14ac:dyDescent="0.15">
      <c r="A1600" s="1130"/>
      <c r="B1600" s="789">
        <v>112.5</v>
      </c>
      <c r="C1600" s="789">
        <v>112.5</v>
      </c>
      <c r="D1600" s="790" t="s">
        <v>11</v>
      </c>
    </row>
    <row r="1601" spans="1:4" ht="11.25" customHeight="1" x14ac:dyDescent="0.15">
      <c r="A1601" s="1129" t="s">
        <v>4865</v>
      </c>
      <c r="B1601" s="787">
        <v>37.4</v>
      </c>
      <c r="C1601" s="787">
        <v>37.4</v>
      </c>
      <c r="D1601" s="788" t="s">
        <v>1145</v>
      </c>
    </row>
    <row r="1602" spans="1:4" ht="11.25" customHeight="1" x14ac:dyDescent="0.15">
      <c r="A1602" s="1130"/>
      <c r="B1602" s="789">
        <v>37.4</v>
      </c>
      <c r="C1602" s="789">
        <v>37.4</v>
      </c>
      <c r="D1602" s="790" t="s">
        <v>11</v>
      </c>
    </row>
    <row r="1603" spans="1:4" ht="11.25" customHeight="1" x14ac:dyDescent="0.15">
      <c r="A1603" s="1129" t="s">
        <v>4866</v>
      </c>
      <c r="B1603" s="787">
        <v>63</v>
      </c>
      <c r="C1603" s="787">
        <v>63</v>
      </c>
      <c r="D1603" s="788" t="s">
        <v>1094</v>
      </c>
    </row>
    <row r="1604" spans="1:4" ht="11.25" customHeight="1" x14ac:dyDescent="0.15">
      <c r="A1604" s="1130"/>
      <c r="B1604" s="789">
        <v>63</v>
      </c>
      <c r="C1604" s="789">
        <v>63</v>
      </c>
      <c r="D1604" s="790" t="s">
        <v>11</v>
      </c>
    </row>
    <row r="1605" spans="1:4" ht="11.25" customHeight="1" x14ac:dyDescent="0.15">
      <c r="A1605" s="1129" t="s">
        <v>2830</v>
      </c>
      <c r="B1605" s="787">
        <v>80</v>
      </c>
      <c r="C1605" s="787">
        <v>80</v>
      </c>
      <c r="D1605" s="788" t="s">
        <v>1094</v>
      </c>
    </row>
    <row r="1606" spans="1:4" ht="11.25" customHeight="1" x14ac:dyDescent="0.15">
      <c r="A1606" s="1130"/>
      <c r="B1606" s="789">
        <v>80</v>
      </c>
      <c r="C1606" s="789">
        <v>80</v>
      </c>
      <c r="D1606" s="790" t="s">
        <v>11</v>
      </c>
    </row>
    <row r="1607" spans="1:4" ht="11.25" customHeight="1" x14ac:dyDescent="0.15">
      <c r="A1607" s="1129" t="s">
        <v>4867</v>
      </c>
      <c r="B1607" s="787">
        <v>63.8</v>
      </c>
      <c r="C1607" s="787">
        <v>58.902000000000001</v>
      </c>
      <c r="D1607" s="788" t="s">
        <v>1094</v>
      </c>
    </row>
    <row r="1608" spans="1:4" ht="11.25" customHeight="1" x14ac:dyDescent="0.15">
      <c r="A1608" s="1130"/>
      <c r="B1608" s="789">
        <v>63.8</v>
      </c>
      <c r="C1608" s="789">
        <v>58.902000000000001</v>
      </c>
      <c r="D1608" s="790" t="s">
        <v>11</v>
      </c>
    </row>
    <row r="1609" spans="1:4" ht="11.25" customHeight="1" x14ac:dyDescent="0.15">
      <c r="A1609" s="1129" t="s">
        <v>2831</v>
      </c>
      <c r="B1609" s="787">
        <v>70</v>
      </c>
      <c r="C1609" s="787">
        <v>70</v>
      </c>
      <c r="D1609" s="788" t="s">
        <v>1094</v>
      </c>
    </row>
    <row r="1610" spans="1:4" ht="11.25" customHeight="1" x14ac:dyDescent="0.15">
      <c r="A1610" s="1130"/>
      <c r="B1610" s="789">
        <v>70</v>
      </c>
      <c r="C1610" s="789">
        <v>70</v>
      </c>
      <c r="D1610" s="790" t="s">
        <v>11</v>
      </c>
    </row>
    <row r="1611" spans="1:4" ht="11.25" customHeight="1" x14ac:dyDescent="0.15">
      <c r="A1611" s="1129" t="s">
        <v>2832</v>
      </c>
      <c r="B1611" s="787">
        <v>80</v>
      </c>
      <c r="C1611" s="787">
        <v>80</v>
      </c>
      <c r="D1611" s="788" t="s">
        <v>1094</v>
      </c>
    </row>
    <row r="1612" spans="1:4" ht="11.25" customHeight="1" x14ac:dyDescent="0.15">
      <c r="A1612" s="1131"/>
      <c r="B1612" s="791">
        <v>80</v>
      </c>
      <c r="C1612" s="791">
        <v>80</v>
      </c>
      <c r="D1612" s="792" t="s">
        <v>11</v>
      </c>
    </row>
    <row r="1613" spans="1:4" ht="11.25" customHeight="1" x14ac:dyDescent="0.15">
      <c r="A1613" s="1129" t="s">
        <v>2833</v>
      </c>
      <c r="B1613" s="787">
        <v>3441.09</v>
      </c>
      <c r="C1613" s="787">
        <v>3441.0920000000001</v>
      </c>
      <c r="D1613" s="788" t="s">
        <v>2512</v>
      </c>
    </row>
    <row r="1614" spans="1:4" ht="11.25" customHeight="1" x14ac:dyDescent="0.15">
      <c r="A1614" s="1130"/>
      <c r="B1614" s="789">
        <v>3441.09</v>
      </c>
      <c r="C1614" s="789">
        <v>3441.0920000000001</v>
      </c>
      <c r="D1614" s="790" t="s">
        <v>11</v>
      </c>
    </row>
    <row r="1615" spans="1:4" ht="11.25" customHeight="1" x14ac:dyDescent="0.15">
      <c r="A1615" s="1129" t="s">
        <v>2834</v>
      </c>
      <c r="B1615" s="787">
        <v>45.3</v>
      </c>
      <c r="C1615" s="787">
        <v>45.3</v>
      </c>
      <c r="D1615" s="788" t="s">
        <v>3982</v>
      </c>
    </row>
    <row r="1616" spans="1:4" ht="11.25" customHeight="1" x14ac:dyDescent="0.15">
      <c r="A1616" s="1131"/>
      <c r="B1616" s="791">
        <v>70</v>
      </c>
      <c r="C1616" s="791">
        <v>70</v>
      </c>
      <c r="D1616" s="792" t="s">
        <v>1322</v>
      </c>
    </row>
    <row r="1617" spans="1:4" ht="11.25" customHeight="1" x14ac:dyDescent="0.15">
      <c r="A1617" s="1130"/>
      <c r="B1617" s="789">
        <v>115.3</v>
      </c>
      <c r="C1617" s="789">
        <v>115.3</v>
      </c>
      <c r="D1617" s="790" t="s">
        <v>11</v>
      </c>
    </row>
    <row r="1618" spans="1:4" ht="11.25" customHeight="1" x14ac:dyDescent="0.15">
      <c r="A1618" s="1129" t="s">
        <v>610</v>
      </c>
      <c r="B1618" s="787">
        <v>40</v>
      </c>
      <c r="C1618" s="787">
        <v>40</v>
      </c>
      <c r="D1618" s="788" t="s">
        <v>605</v>
      </c>
    </row>
    <row r="1619" spans="1:4" ht="11.25" customHeight="1" x14ac:dyDescent="0.15">
      <c r="A1619" s="1130"/>
      <c r="B1619" s="789">
        <v>40</v>
      </c>
      <c r="C1619" s="789">
        <v>40</v>
      </c>
      <c r="D1619" s="790" t="s">
        <v>11</v>
      </c>
    </row>
    <row r="1620" spans="1:4" ht="11.25" customHeight="1" x14ac:dyDescent="0.15">
      <c r="A1620" s="1129" t="s">
        <v>2835</v>
      </c>
      <c r="B1620" s="787">
        <v>80</v>
      </c>
      <c r="C1620" s="787">
        <v>80</v>
      </c>
      <c r="D1620" s="788" t="s">
        <v>1094</v>
      </c>
    </row>
    <row r="1621" spans="1:4" ht="11.25" customHeight="1" x14ac:dyDescent="0.15">
      <c r="A1621" s="1130"/>
      <c r="B1621" s="789">
        <v>80</v>
      </c>
      <c r="C1621" s="789">
        <v>80</v>
      </c>
      <c r="D1621" s="790" t="s">
        <v>11</v>
      </c>
    </row>
    <row r="1622" spans="1:4" ht="11.25" customHeight="1" x14ac:dyDescent="0.15">
      <c r="A1622" s="1129" t="s">
        <v>4868</v>
      </c>
      <c r="B1622" s="787">
        <v>80</v>
      </c>
      <c r="C1622" s="787">
        <v>80</v>
      </c>
      <c r="D1622" s="788" t="s">
        <v>4686</v>
      </c>
    </row>
    <row r="1623" spans="1:4" ht="11.25" customHeight="1" x14ac:dyDescent="0.15">
      <c r="A1623" s="1130"/>
      <c r="B1623" s="789">
        <v>80</v>
      </c>
      <c r="C1623" s="789">
        <v>80</v>
      </c>
      <c r="D1623" s="790" t="s">
        <v>11</v>
      </c>
    </row>
    <row r="1624" spans="1:4" ht="11.25" customHeight="1" x14ac:dyDescent="0.15">
      <c r="A1624" s="1129" t="s">
        <v>611</v>
      </c>
      <c r="B1624" s="787">
        <v>168</v>
      </c>
      <c r="C1624" s="787">
        <v>168</v>
      </c>
      <c r="D1624" s="788" t="s">
        <v>605</v>
      </c>
    </row>
    <row r="1625" spans="1:4" ht="11.25" customHeight="1" x14ac:dyDescent="0.15">
      <c r="A1625" s="1130"/>
      <c r="B1625" s="789">
        <v>168</v>
      </c>
      <c r="C1625" s="789">
        <v>168</v>
      </c>
      <c r="D1625" s="790" t="s">
        <v>11</v>
      </c>
    </row>
    <row r="1626" spans="1:4" ht="11.25" customHeight="1" x14ac:dyDescent="0.15">
      <c r="A1626" s="1131" t="s">
        <v>4869</v>
      </c>
      <c r="B1626" s="791">
        <v>40</v>
      </c>
      <c r="C1626" s="791">
        <v>40</v>
      </c>
      <c r="D1626" s="792" t="s">
        <v>3898</v>
      </c>
    </row>
    <row r="1627" spans="1:4" ht="11.25" customHeight="1" x14ac:dyDescent="0.15">
      <c r="A1627" s="1130"/>
      <c r="B1627" s="789">
        <v>40</v>
      </c>
      <c r="C1627" s="789">
        <v>40</v>
      </c>
      <c r="D1627" s="790" t="s">
        <v>11</v>
      </c>
    </row>
    <row r="1628" spans="1:4" ht="11.25" customHeight="1" x14ac:dyDescent="0.15">
      <c r="A1628" s="1129" t="s">
        <v>613</v>
      </c>
      <c r="B1628" s="787">
        <v>79.8</v>
      </c>
      <c r="C1628" s="787">
        <v>79.8</v>
      </c>
      <c r="D1628" s="788" t="s">
        <v>3898</v>
      </c>
    </row>
    <row r="1629" spans="1:4" ht="11.25" customHeight="1" x14ac:dyDescent="0.15">
      <c r="A1629" s="1131"/>
      <c r="B1629" s="791">
        <v>98</v>
      </c>
      <c r="C1629" s="791">
        <v>98</v>
      </c>
      <c r="D1629" s="792" t="s">
        <v>1173</v>
      </c>
    </row>
    <row r="1630" spans="1:4" ht="11.25" customHeight="1" x14ac:dyDescent="0.15">
      <c r="A1630" s="1131"/>
      <c r="B1630" s="791">
        <v>50</v>
      </c>
      <c r="C1630" s="791">
        <v>50</v>
      </c>
      <c r="D1630" s="792" t="s">
        <v>605</v>
      </c>
    </row>
    <row r="1631" spans="1:4" ht="11.25" customHeight="1" x14ac:dyDescent="0.15">
      <c r="A1631" s="1130"/>
      <c r="B1631" s="789">
        <v>227.8</v>
      </c>
      <c r="C1631" s="789">
        <v>227.8</v>
      </c>
      <c r="D1631" s="790" t="s">
        <v>11</v>
      </c>
    </row>
    <row r="1632" spans="1:4" ht="21" x14ac:dyDescent="0.15">
      <c r="A1632" s="1129" t="s">
        <v>2836</v>
      </c>
      <c r="B1632" s="787">
        <v>35.5</v>
      </c>
      <c r="C1632" s="787">
        <v>35.5</v>
      </c>
      <c r="D1632" s="788" t="s">
        <v>1176</v>
      </c>
    </row>
    <row r="1633" spans="1:4" ht="11.25" customHeight="1" x14ac:dyDescent="0.15">
      <c r="A1633" s="1130"/>
      <c r="B1633" s="789">
        <v>35.5</v>
      </c>
      <c r="C1633" s="789">
        <v>35.5</v>
      </c>
      <c r="D1633" s="790" t="s">
        <v>11</v>
      </c>
    </row>
    <row r="1634" spans="1:4" ht="11.25" customHeight="1" x14ac:dyDescent="0.15">
      <c r="A1634" s="1129" t="s">
        <v>460</v>
      </c>
      <c r="B1634" s="787">
        <v>50</v>
      </c>
      <c r="C1634" s="787">
        <v>50</v>
      </c>
      <c r="D1634" s="788" t="s">
        <v>456</v>
      </c>
    </row>
    <row r="1635" spans="1:4" ht="11.25" customHeight="1" x14ac:dyDescent="0.15">
      <c r="A1635" s="1130"/>
      <c r="B1635" s="789">
        <v>50</v>
      </c>
      <c r="C1635" s="789">
        <v>50</v>
      </c>
      <c r="D1635" s="790" t="s">
        <v>11</v>
      </c>
    </row>
    <row r="1636" spans="1:4" ht="11.25" customHeight="1" x14ac:dyDescent="0.15">
      <c r="A1636" s="1129" t="s">
        <v>436</v>
      </c>
      <c r="B1636" s="787">
        <v>54.199999999999996</v>
      </c>
      <c r="C1636" s="787">
        <v>54.186</v>
      </c>
      <c r="D1636" s="788" t="s">
        <v>943</v>
      </c>
    </row>
    <row r="1637" spans="1:4" ht="11.25" customHeight="1" x14ac:dyDescent="0.15">
      <c r="A1637" s="1131"/>
      <c r="B1637" s="791">
        <v>1000</v>
      </c>
      <c r="C1637" s="791">
        <v>1000</v>
      </c>
      <c r="D1637" s="792" t="s">
        <v>959</v>
      </c>
    </row>
    <row r="1638" spans="1:4" ht="11.25" customHeight="1" x14ac:dyDescent="0.15">
      <c r="A1638" s="1131"/>
      <c r="B1638" s="791">
        <v>85</v>
      </c>
      <c r="C1638" s="791">
        <v>0</v>
      </c>
      <c r="D1638" s="792" t="s">
        <v>778</v>
      </c>
    </row>
    <row r="1639" spans="1:4" ht="11.25" customHeight="1" x14ac:dyDescent="0.15">
      <c r="A1639" s="1130"/>
      <c r="B1639" s="789">
        <v>1139.2</v>
      </c>
      <c r="C1639" s="789">
        <v>1054.1859999999999</v>
      </c>
      <c r="D1639" s="790" t="s">
        <v>11</v>
      </c>
    </row>
    <row r="1640" spans="1:4" ht="11.25" customHeight="1" x14ac:dyDescent="0.15">
      <c r="A1640" s="1129" t="s">
        <v>2837</v>
      </c>
      <c r="B1640" s="787">
        <v>67</v>
      </c>
      <c r="C1640" s="787">
        <v>67</v>
      </c>
      <c r="D1640" s="788" t="s">
        <v>1109</v>
      </c>
    </row>
    <row r="1641" spans="1:4" ht="11.25" customHeight="1" x14ac:dyDescent="0.15">
      <c r="A1641" s="1130"/>
      <c r="B1641" s="789">
        <v>67</v>
      </c>
      <c r="C1641" s="789">
        <v>67</v>
      </c>
      <c r="D1641" s="790" t="s">
        <v>11</v>
      </c>
    </row>
    <row r="1642" spans="1:4" ht="11.25" customHeight="1" x14ac:dyDescent="0.15">
      <c r="A1642" s="1129" t="s">
        <v>711</v>
      </c>
      <c r="B1642" s="787">
        <v>300</v>
      </c>
      <c r="C1642" s="787">
        <v>300</v>
      </c>
      <c r="D1642" s="788" t="s">
        <v>1211</v>
      </c>
    </row>
    <row r="1643" spans="1:4" ht="21" x14ac:dyDescent="0.15">
      <c r="A1643" s="1131"/>
      <c r="B1643" s="791">
        <v>100</v>
      </c>
      <c r="C1643" s="791">
        <v>100</v>
      </c>
      <c r="D1643" s="792" t="s">
        <v>1210</v>
      </c>
    </row>
    <row r="1644" spans="1:4" ht="11.25" customHeight="1" x14ac:dyDescent="0.15">
      <c r="A1644" s="1131"/>
      <c r="B1644" s="791">
        <v>6000</v>
      </c>
      <c r="C1644" s="791">
        <v>5600</v>
      </c>
      <c r="D1644" s="792" t="s">
        <v>683</v>
      </c>
    </row>
    <row r="1645" spans="1:4" ht="11.25" customHeight="1" x14ac:dyDescent="0.15">
      <c r="A1645" s="1130"/>
      <c r="B1645" s="789">
        <v>6400</v>
      </c>
      <c r="C1645" s="789">
        <v>6000</v>
      </c>
      <c r="D1645" s="790" t="s">
        <v>11</v>
      </c>
    </row>
    <row r="1646" spans="1:4" ht="11.25" customHeight="1" x14ac:dyDescent="0.15">
      <c r="A1646" s="1129" t="s">
        <v>597</v>
      </c>
      <c r="B1646" s="787">
        <v>200</v>
      </c>
      <c r="C1646" s="787">
        <v>200</v>
      </c>
      <c r="D1646" s="788" t="s">
        <v>4870</v>
      </c>
    </row>
    <row r="1647" spans="1:4" ht="11.25" customHeight="1" x14ac:dyDescent="0.15">
      <c r="A1647" s="1130"/>
      <c r="B1647" s="789">
        <v>200</v>
      </c>
      <c r="C1647" s="789">
        <v>200</v>
      </c>
      <c r="D1647" s="790" t="s">
        <v>11</v>
      </c>
    </row>
    <row r="1648" spans="1:4" ht="11.25" customHeight="1" x14ac:dyDescent="0.15">
      <c r="A1648" s="1129" t="s">
        <v>4871</v>
      </c>
      <c r="B1648" s="787">
        <v>96.4</v>
      </c>
      <c r="C1648" s="787">
        <v>70.792000000000002</v>
      </c>
      <c r="D1648" s="788" t="s">
        <v>1173</v>
      </c>
    </row>
    <row r="1649" spans="1:4" ht="11.25" customHeight="1" x14ac:dyDescent="0.15">
      <c r="A1649" s="1130"/>
      <c r="B1649" s="789">
        <v>96.4</v>
      </c>
      <c r="C1649" s="789">
        <v>70.792000000000002</v>
      </c>
      <c r="D1649" s="790" t="s">
        <v>11</v>
      </c>
    </row>
    <row r="1650" spans="1:4" ht="11.25" customHeight="1" x14ac:dyDescent="0.15">
      <c r="A1650" s="1129" t="s">
        <v>2838</v>
      </c>
      <c r="B1650" s="787">
        <v>1700</v>
      </c>
      <c r="C1650" s="787">
        <v>1700</v>
      </c>
      <c r="D1650" s="788" t="s">
        <v>1178</v>
      </c>
    </row>
    <row r="1651" spans="1:4" ht="11.25" customHeight="1" x14ac:dyDescent="0.15">
      <c r="A1651" s="1131"/>
      <c r="B1651" s="791">
        <v>559.20000000000005</v>
      </c>
      <c r="C1651" s="791">
        <v>559.20000000000005</v>
      </c>
      <c r="D1651" s="792" t="s">
        <v>1175</v>
      </c>
    </row>
    <row r="1652" spans="1:4" ht="11.25" customHeight="1" x14ac:dyDescent="0.15">
      <c r="A1652" s="1130"/>
      <c r="B1652" s="789">
        <v>2259.1999999999998</v>
      </c>
      <c r="C1652" s="789">
        <v>2259.1999999999998</v>
      </c>
      <c r="D1652" s="790" t="s">
        <v>11</v>
      </c>
    </row>
    <row r="1653" spans="1:4" ht="11.25" customHeight="1" x14ac:dyDescent="0.15">
      <c r="A1653" s="1129" t="s">
        <v>2839</v>
      </c>
      <c r="B1653" s="787">
        <v>1905</v>
      </c>
      <c r="C1653" s="787">
        <v>1905</v>
      </c>
      <c r="D1653" s="788" t="s">
        <v>1178</v>
      </c>
    </row>
    <row r="1654" spans="1:4" ht="11.25" customHeight="1" x14ac:dyDescent="0.15">
      <c r="A1654" s="1131"/>
      <c r="B1654" s="791">
        <v>110.8</v>
      </c>
      <c r="C1654" s="791">
        <v>110.8</v>
      </c>
      <c r="D1654" s="792" t="s">
        <v>1175</v>
      </c>
    </row>
    <row r="1655" spans="1:4" ht="11.25" customHeight="1" x14ac:dyDescent="0.15">
      <c r="A1655" s="1130"/>
      <c r="B1655" s="789">
        <v>2015.8</v>
      </c>
      <c r="C1655" s="789">
        <v>2015.8</v>
      </c>
      <c r="D1655" s="790" t="s">
        <v>11</v>
      </c>
    </row>
    <row r="1656" spans="1:4" ht="11.25" customHeight="1" x14ac:dyDescent="0.15">
      <c r="A1656" s="1129" t="s">
        <v>2840</v>
      </c>
      <c r="B1656" s="787">
        <v>1498</v>
      </c>
      <c r="C1656" s="787">
        <v>1498</v>
      </c>
      <c r="D1656" s="788" t="s">
        <v>1178</v>
      </c>
    </row>
    <row r="1657" spans="1:4" ht="11.25" customHeight="1" x14ac:dyDescent="0.15">
      <c r="A1657" s="1131"/>
      <c r="B1657" s="791">
        <v>55.2</v>
      </c>
      <c r="C1657" s="791">
        <v>55.2</v>
      </c>
      <c r="D1657" s="792" t="s">
        <v>1175</v>
      </c>
    </row>
    <row r="1658" spans="1:4" ht="11.25" customHeight="1" x14ac:dyDescent="0.15">
      <c r="A1658" s="1131"/>
      <c r="B1658" s="791">
        <v>1553.2</v>
      </c>
      <c r="C1658" s="791">
        <v>1553.2</v>
      </c>
      <c r="D1658" s="792" t="s">
        <v>11</v>
      </c>
    </row>
    <row r="1659" spans="1:4" ht="11.25" customHeight="1" x14ac:dyDescent="0.15">
      <c r="A1659" s="1129" t="s">
        <v>4872</v>
      </c>
      <c r="B1659" s="787">
        <v>50</v>
      </c>
      <c r="C1659" s="787">
        <v>50</v>
      </c>
      <c r="D1659" s="788" t="s">
        <v>1173</v>
      </c>
    </row>
    <row r="1660" spans="1:4" ht="11.25" customHeight="1" x14ac:dyDescent="0.15">
      <c r="A1660" s="1130"/>
      <c r="B1660" s="789">
        <v>50</v>
      </c>
      <c r="C1660" s="789">
        <v>50</v>
      </c>
      <c r="D1660" s="790" t="s">
        <v>11</v>
      </c>
    </row>
    <row r="1661" spans="1:4" ht="11.25" customHeight="1" x14ac:dyDescent="0.15">
      <c r="A1661" s="1129" t="s">
        <v>2841</v>
      </c>
      <c r="B1661" s="787">
        <v>3001</v>
      </c>
      <c r="C1661" s="787">
        <v>3001</v>
      </c>
      <c r="D1661" s="788" t="s">
        <v>1178</v>
      </c>
    </row>
    <row r="1662" spans="1:4" ht="11.25" customHeight="1" x14ac:dyDescent="0.15">
      <c r="A1662" s="1130"/>
      <c r="B1662" s="789">
        <v>3001</v>
      </c>
      <c r="C1662" s="789">
        <v>3001</v>
      </c>
      <c r="D1662" s="790" t="s">
        <v>11</v>
      </c>
    </row>
    <row r="1663" spans="1:4" ht="11.25" customHeight="1" x14ac:dyDescent="0.15">
      <c r="A1663" s="1129" t="s">
        <v>4873</v>
      </c>
      <c r="B1663" s="787">
        <v>100</v>
      </c>
      <c r="C1663" s="787">
        <v>0</v>
      </c>
      <c r="D1663" s="788" t="s">
        <v>1173</v>
      </c>
    </row>
    <row r="1664" spans="1:4" ht="11.25" customHeight="1" x14ac:dyDescent="0.15">
      <c r="A1664" s="1130"/>
      <c r="B1664" s="789">
        <v>100</v>
      </c>
      <c r="C1664" s="789">
        <v>0</v>
      </c>
      <c r="D1664" s="790" t="s">
        <v>11</v>
      </c>
    </row>
    <row r="1665" spans="1:4" ht="11.25" customHeight="1" x14ac:dyDescent="0.15">
      <c r="A1665" s="1129" t="s">
        <v>2842</v>
      </c>
      <c r="B1665" s="787">
        <v>50</v>
      </c>
      <c r="C1665" s="787">
        <v>50</v>
      </c>
      <c r="D1665" s="788" t="s">
        <v>1143</v>
      </c>
    </row>
    <row r="1666" spans="1:4" ht="11.25" customHeight="1" x14ac:dyDescent="0.15">
      <c r="A1666" s="1130"/>
      <c r="B1666" s="789">
        <v>50</v>
      </c>
      <c r="C1666" s="789">
        <v>50</v>
      </c>
      <c r="D1666" s="790" t="s">
        <v>11</v>
      </c>
    </row>
    <row r="1667" spans="1:4" ht="11.25" customHeight="1" x14ac:dyDescent="0.15">
      <c r="A1667" s="1129" t="s">
        <v>2843</v>
      </c>
      <c r="B1667" s="787">
        <v>104.2</v>
      </c>
      <c r="C1667" s="787">
        <v>104.2</v>
      </c>
      <c r="D1667" s="788" t="s">
        <v>1145</v>
      </c>
    </row>
    <row r="1668" spans="1:4" ht="11.25" customHeight="1" x14ac:dyDescent="0.15">
      <c r="A1668" s="1130"/>
      <c r="B1668" s="789">
        <v>104.2</v>
      </c>
      <c r="C1668" s="789">
        <v>104.2</v>
      </c>
      <c r="D1668" s="790" t="s">
        <v>11</v>
      </c>
    </row>
    <row r="1669" spans="1:4" ht="11.25" customHeight="1" x14ac:dyDescent="0.15">
      <c r="A1669" s="1129" t="s">
        <v>2844</v>
      </c>
      <c r="B1669" s="787">
        <v>37.5</v>
      </c>
      <c r="C1669" s="787">
        <v>37.5</v>
      </c>
      <c r="D1669" s="788" t="s">
        <v>1143</v>
      </c>
    </row>
    <row r="1670" spans="1:4" ht="11.25" customHeight="1" x14ac:dyDescent="0.15">
      <c r="A1670" s="1130"/>
      <c r="B1670" s="789">
        <v>37.5</v>
      </c>
      <c r="C1670" s="789">
        <v>37.5</v>
      </c>
      <c r="D1670" s="790" t="s">
        <v>11</v>
      </c>
    </row>
    <row r="1671" spans="1:4" ht="21" x14ac:dyDescent="0.15">
      <c r="A1671" s="1129" t="s">
        <v>712</v>
      </c>
      <c r="B1671" s="787">
        <v>50</v>
      </c>
      <c r="C1671" s="787">
        <v>50</v>
      </c>
      <c r="D1671" s="788" t="s">
        <v>1210</v>
      </c>
    </row>
    <row r="1672" spans="1:4" ht="11.25" customHeight="1" x14ac:dyDescent="0.15">
      <c r="A1672" s="1131"/>
      <c r="B1672" s="791">
        <v>900</v>
      </c>
      <c r="C1672" s="791">
        <v>900</v>
      </c>
      <c r="D1672" s="792" t="s">
        <v>683</v>
      </c>
    </row>
    <row r="1673" spans="1:4" ht="11.25" customHeight="1" x14ac:dyDescent="0.15">
      <c r="A1673" s="1130"/>
      <c r="B1673" s="789">
        <v>950</v>
      </c>
      <c r="C1673" s="789">
        <v>950</v>
      </c>
      <c r="D1673" s="790" t="s">
        <v>11</v>
      </c>
    </row>
    <row r="1674" spans="1:4" ht="11.25" customHeight="1" x14ac:dyDescent="0.15">
      <c r="A1674" s="1129" t="s">
        <v>453</v>
      </c>
      <c r="B1674" s="787">
        <v>2000</v>
      </c>
      <c r="C1674" s="787">
        <v>2000</v>
      </c>
      <c r="D1674" s="788" t="s">
        <v>452</v>
      </c>
    </row>
    <row r="1675" spans="1:4" ht="11.25" customHeight="1" x14ac:dyDescent="0.15">
      <c r="A1675" s="1130"/>
      <c r="B1675" s="789">
        <v>2000</v>
      </c>
      <c r="C1675" s="789">
        <v>2000</v>
      </c>
      <c r="D1675" s="790" t="s">
        <v>11</v>
      </c>
    </row>
    <row r="1676" spans="1:4" ht="11.25" customHeight="1" x14ac:dyDescent="0.15">
      <c r="A1676" s="1129" t="s">
        <v>2845</v>
      </c>
      <c r="B1676" s="787">
        <v>40</v>
      </c>
      <c r="C1676" s="787">
        <v>40</v>
      </c>
      <c r="D1676" s="788" t="s">
        <v>1094</v>
      </c>
    </row>
    <row r="1677" spans="1:4" ht="11.25" customHeight="1" x14ac:dyDescent="0.15">
      <c r="A1677" s="1130"/>
      <c r="B1677" s="789">
        <v>40</v>
      </c>
      <c r="C1677" s="789">
        <v>40</v>
      </c>
      <c r="D1677" s="790" t="s">
        <v>11</v>
      </c>
    </row>
    <row r="1678" spans="1:4" ht="11.25" customHeight="1" x14ac:dyDescent="0.15">
      <c r="A1678" s="1129" t="s">
        <v>4874</v>
      </c>
      <c r="B1678" s="787">
        <v>74.3</v>
      </c>
      <c r="C1678" s="787">
        <v>74.3</v>
      </c>
      <c r="D1678" s="788" t="s">
        <v>1094</v>
      </c>
    </row>
    <row r="1679" spans="1:4" ht="11.25" customHeight="1" x14ac:dyDescent="0.15">
      <c r="A1679" s="1130"/>
      <c r="B1679" s="789">
        <v>74.3</v>
      </c>
      <c r="C1679" s="789">
        <v>74.3</v>
      </c>
      <c r="D1679" s="790" t="s">
        <v>11</v>
      </c>
    </row>
    <row r="1680" spans="1:4" ht="11.25" customHeight="1" x14ac:dyDescent="0.15">
      <c r="A1680" s="1129" t="s">
        <v>2846</v>
      </c>
      <c r="B1680" s="787">
        <v>78</v>
      </c>
      <c r="C1680" s="787">
        <v>78</v>
      </c>
      <c r="D1680" s="788" t="s">
        <v>1094</v>
      </c>
    </row>
    <row r="1681" spans="1:4" ht="11.25" customHeight="1" x14ac:dyDescent="0.15">
      <c r="A1681" s="1130"/>
      <c r="B1681" s="789">
        <v>78</v>
      </c>
      <c r="C1681" s="789">
        <v>78</v>
      </c>
      <c r="D1681" s="790" t="s">
        <v>11</v>
      </c>
    </row>
    <row r="1682" spans="1:4" ht="11.25" customHeight="1" x14ac:dyDescent="0.15">
      <c r="A1682" s="1129" t="s">
        <v>2847</v>
      </c>
      <c r="B1682" s="787">
        <v>80</v>
      </c>
      <c r="C1682" s="787">
        <v>80</v>
      </c>
      <c r="D1682" s="788" t="s">
        <v>1094</v>
      </c>
    </row>
    <row r="1683" spans="1:4" ht="11.25" customHeight="1" x14ac:dyDescent="0.15">
      <c r="A1683" s="1130"/>
      <c r="B1683" s="789">
        <v>80</v>
      </c>
      <c r="C1683" s="789">
        <v>80</v>
      </c>
      <c r="D1683" s="790" t="s">
        <v>11</v>
      </c>
    </row>
    <row r="1684" spans="1:4" ht="11.25" customHeight="1" x14ac:dyDescent="0.15">
      <c r="A1684" s="1129" t="s">
        <v>4875</v>
      </c>
      <c r="B1684" s="787">
        <v>41.4</v>
      </c>
      <c r="C1684" s="787">
        <v>41.4</v>
      </c>
      <c r="D1684" s="788" t="s">
        <v>1094</v>
      </c>
    </row>
    <row r="1685" spans="1:4" ht="11.25" customHeight="1" x14ac:dyDescent="0.15">
      <c r="A1685" s="1130"/>
      <c r="B1685" s="789">
        <v>41.4</v>
      </c>
      <c r="C1685" s="789">
        <v>41.4</v>
      </c>
      <c r="D1685" s="790" t="s">
        <v>11</v>
      </c>
    </row>
    <row r="1686" spans="1:4" ht="11.25" customHeight="1" x14ac:dyDescent="0.15">
      <c r="A1686" s="1129" t="s">
        <v>2848</v>
      </c>
      <c r="B1686" s="787">
        <v>60.3</v>
      </c>
      <c r="C1686" s="787">
        <v>60.3</v>
      </c>
      <c r="D1686" s="788" t="s">
        <v>1094</v>
      </c>
    </row>
    <row r="1687" spans="1:4" ht="11.25" customHeight="1" x14ac:dyDescent="0.15">
      <c r="A1687" s="1130"/>
      <c r="B1687" s="789">
        <v>60.3</v>
      </c>
      <c r="C1687" s="789">
        <v>60.3</v>
      </c>
      <c r="D1687" s="790" t="s">
        <v>11</v>
      </c>
    </row>
    <row r="1688" spans="1:4" ht="11.25" customHeight="1" x14ac:dyDescent="0.15">
      <c r="A1688" s="1131" t="s">
        <v>4876</v>
      </c>
      <c r="B1688" s="791">
        <v>66.5</v>
      </c>
      <c r="C1688" s="791">
        <v>66.5</v>
      </c>
      <c r="D1688" s="792" t="s">
        <v>1094</v>
      </c>
    </row>
    <row r="1689" spans="1:4" ht="11.25" customHeight="1" x14ac:dyDescent="0.15">
      <c r="A1689" s="1130"/>
      <c r="B1689" s="789">
        <v>66.5</v>
      </c>
      <c r="C1689" s="789">
        <v>66.5</v>
      </c>
      <c r="D1689" s="790" t="s">
        <v>11</v>
      </c>
    </row>
    <row r="1690" spans="1:4" ht="11.25" customHeight="1" x14ac:dyDescent="0.15">
      <c r="A1690" s="1129" t="s">
        <v>2849</v>
      </c>
      <c r="B1690" s="787">
        <v>56.5</v>
      </c>
      <c r="C1690" s="787">
        <v>56.5</v>
      </c>
      <c r="D1690" s="788" t="s">
        <v>1094</v>
      </c>
    </row>
    <row r="1691" spans="1:4" ht="11.25" customHeight="1" x14ac:dyDescent="0.15">
      <c r="A1691" s="1130"/>
      <c r="B1691" s="789">
        <v>56.5</v>
      </c>
      <c r="C1691" s="789">
        <v>56.5</v>
      </c>
      <c r="D1691" s="790" t="s">
        <v>11</v>
      </c>
    </row>
    <row r="1692" spans="1:4" ht="11.25" customHeight="1" x14ac:dyDescent="0.15">
      <c r="A1692" s="1129" t="s">
        <v>2850</v>
      </c>
      <c r="B1692" s="787">
        <v>80</v>
      </c>
      <c r="C1692" s="787">
        <v>80</v>
      </c>
      <c r="D1692" s="788" t="s">
        <v>1094</v>
      </c>
    </row>
    <row r="1693" spans="1:4" ht="11.25" customHeight="1" x14ac:dyDescent="0.15">
      <c r="A1693" s="1130"/>
      <c r="B1693" s="789">
        <v>80</v>
      </c>
      <c r="C1693" s="789">
        <v>80</v>
      </c>
      <c r="D1693" s="790" t="s">
        <v>11</v>
      </c>
    </row>
    <row r="1694" spans="1:4" ht="11.25" customHeight="1" x14ac:dyDescent="0.15">
      <c r="A1694" s="1129" t="s">
        <v>521</v>
      </c>
      <c r="B1694" s="787">
        <v>70</v>
      </c>
      <c r="C1694" s="787">
        <v>70</v>
      </c>
      <c r="D1694" s="788" t="s">
        <v>1094</v>
      </c>
    </row>
    <row r="1695" spans="1:4" ht="11.25" customHeight="1" x14ac:dyDescent="0.15">
      <c r="A1695" s="1131"/>
      <c r="B1695" s="791">
        <v>200</v>
      </c>
      <c r="C1695" s="791">
        <v>200</v>
      </c>
      <c r="D1695" s="792" t="s">
        <v>4877</v>
      </c>
    </row>
    <row r="1696" spans="1:4" ht="11.25" customHeight="1" x14ac:dyDescent="0.15">
      <c r="A1696" s="1130"/>
      <c r="B1696" s="789">
        <v>270</v>
      </c>
      <c r="C1696" s="789">
        <v>270</v>
      </c>
      <c r="D1696" s="790" t="s">
        <v>11</v>
      </c>
    </row>
    <row r="1697" spans="1:4" ht="11.25" customHeight="1" x14ac:dyDescent="0.15">
      <c r="A1697" s="1129" t="s">
        <v>2851</v>
      </c>
      <c r="B1697" s="787">
        <v>79</v>
      </c>
      <c r="C1697" s="787">
        <v>79</v>
      </c>
      <c r="D1697" s="788" t="s">
        <v>1094</v>
      </c>
    </row>
    <row r="1698" spans="1:4" ht="11.25" customHeight="1" x14ac:dyDescent="0.15">
      <c r="A1698" s="1130"/>
      <c r="B1698" s="789">
        <v>79</v>
      </c>
      <c r="C1698" s="789">
        <v>79</v>
      </c>
      <c r="D1698" s="790" t="s">
        <v>11</v>
      </c>
    </row>
    <row r="1699" spans="1:4" ht="11.25" customHeight="1" x14ac:dyDescent="0.15">
      <c r="A1699" s="1129" t="s">
        <v>4878</v>
      </c>
      <c r="B1699" s="787">
        <v>80</v>
      </c>
      <c r="C1699" s="787">
        <v>80</v>
      </c>
      <c r="D1699" s="788" t="s">
        <v>1094</v>
      </c>
    </row>
    <row r="1700" spans="1:4" ht="11.25" customHeight="1" x14ac:dyDescent="0.15">
      <c r="A1700" s="1130"/>
      <c r="B1700" s="789">
        <v>80</v>
      </c>
      <c r="C1700" s="789">
        <v>80</v>
      </c>
      <c r="D1700" s="790" t="s">
        <v>11</v>
      </c>
    </row>
    <row r="1701" spans="1:4" ht="11.25" customHeight="1" x14ac:dyDescent="0.15">
      <c r="A1701" s="1129" t="s">
        <v>4879</v>
      </c>
      <c r="B1701" s="787">
        <v>80</v>
      </c>
      <c r="C1701" s="787">
        <v>80</v>
      </c>
      <c r="D1701" s="788" t="s">
        <v>1094</v>
      </c>
    </row>
    <row r="1702" spans="1:4" ht="11.25" customHeight="1" x14ac:dyDescent="0.15">
      <c r="A1702" s="1131"/>
      <c r="B1702" s="791">
        <v>80</v>
      </c>
      <c r="C1702" s="791">
        <v>80</v>
      </c>
      <c r="D1702" s="792" t="s">
        <v>11</v>
      </c>
    </row>
    <row r="1703" spans="1:4" ht="11.25" customHeight="1" x14ac:dyDescent="0.15">
      <c r="A1703" s="1129" t="s">
        <v>4880</v>
      </c>
      <c r="B1703" s="787">
        <v>80</v>
      </c>
      <c r="C1703" s="787">
        <v>80</v>
      </c>
      <c r="D1703" s="788" t="s">
        <v>1094</v>
      </c>
    </row>
    <row r="1704" spans="1:4" ht="11.25" customHeight="1" x14ac:dyDescent="0.15">
      <c r="A1704" s="1130"/>
      <c r="B1704" s="789">
        <v>80</v>
      </c>
      <c r="C1704" s="789">
        <v>80</v>
      </c>
      <c r="D1704" s="790" t="s">
        <v>11</v>
      </c>
    </row>
    <row r="1705" spans="1:4" ht="11.25" customHeight="1" x14ac:dyDescent="0.15">
      <c r="A1705" s="1129" t="s">
        <v>2852</v>
      </c>
      <c r="B1705" s="787">
        <v>80</v>
      </c>
      <c r="C1705" s="787">
        <v>80</v>
      </c>
      <c r="D1705" s="788" t="s">
        <v>1094</v>
      </c>
    </row>
    <row r="1706" spans="1:4" ht="11.25" customHeight="1" x14ac:dyDescent="0.15">
      <c r="A1706" s="1130"/>
      <c r="B1706" s="789">
        <v>80</v>
      </c>
      <c r="C1706" s="789">
        <v>80</v>
      </c>
      <c r="D1706" s="790" t="s">
        <v>11</v>
      </c>
    </row>
    <row r="1707" spans="1:4" ht="11.25" customHeight="1" x14ac:dyDescent="0.15">
      <c r="A1707" s="1129" t="s">
        <v>4881</v>
      </c>
      <c r="B1707" s="787">
        <v>64</v>
      </c>
      <c r="C1707" s="787">
        <v>64</v>
      </c>
      <c r="D1707" s="788" t="s">
        <v>1094</v>
      </c>
    </row>
    <row r="1708" spans="1:4" ht="11.25" customHeight="1" x14ac:dyDescent="0.15">
      <c r="A1708" s="1130"/>
      <c r="B1708" s="789">
        <v>64</v>
      </c>
      <c r="C1708" s="789">
        <v>64</v>
      </c>
      <c r="D1708" s="790" t="s">
        <v>11</v>
      </c>
    </row>
    <row r="1709" spans="1:4" ht="11.25" customHeight="1" x14ac:dyDescent="0.15">
      <c r="A1709" s="1129" t="s">
        <v>4882</v>
      </c>
      <c r="B1709" s="787">
        <v>69.7</v>
      </c>
      <c r="C1709" s="787">
        <v>69.7</v>
      </c>
      <c r="D1709" s="788" t="s">
        <v>1094</v>
      </c>
    </row>
    <row r="1710" spans="1:4" ht="11.25" customHeight="1" x14ac:dyDescent="0.15">
      <c r="A1710" s="1130"/>
      <c r="B1710" s="789">
        <v>69.7</v>
      </c>
      <c r="C1710" s="789">
        <v>69.7</v>
      </c>
      <c r="D1710" s="790" t="s">
        <v>11</v>
      </c>
    </row>
    <row r="1711" spans="1:4" ht="11.25" customHeight="1" x14ac:dyDescent="0.15">
      <c r="A1711" s="1129" t="s">
        <v>2853</v>
      </c>
      <c r="B1711" s="787">
        <v>20.7</v>
      </c>
      <c r="C1711" s="787">
        <v>20.7</v>
      </c>
      <c r="D1711" s="788" t="s">
        <v>1094</v>
      </c>
    </row>
    <row r="1712" spans="1:4" ht="11.25" customHeight="1" x14ac:dyDescent="0.15">
      <c r="A1712" s="1130"/>
      <c r="B1712" s="789">
        <v>20.7</v>
      </c>
      <c r="C1712" s="789">
        <v>20.7</v>
      </c>
      <c r="D1712" s="790" t="s">
        <v>11</v>
      </c>
    </row>
    <row r="1713" spans="1:4" ht="11.25" customHeight="1" x14ac:dyDescent="0.15">
      <c r="A1713" s="1129" t="s">
        <v>2854</v>
      </c>
      <c r="B1713" s="787">
        <v>80</v>
      </c>
      <c r="C1713" s="787">
        <v>80</v>
      </c>
      <c r="D1713" s="788" t="s">
        <v>1094</v>
      </c>
    </row>
    <row r="1714" spans="1:4" ht="11.25" customHeight="1" x14ac:dyDescent="0.15">
      <c r="A1714" s="1130"/>
      <c r="B1714" s="789">
        <v>80</v>
      </c>
      <c r="C1714" s="789">
        <v>80</v>
      </c>
      <c r="D1714" s="790" t="s">
        <v>11</v>
      </c>
    </row>
    <row r="1715" spans="1:4" ht="11.25" customHeight="1" x14ac:dyDescent="0.15">
      <c r="A1715" s="1129" t="s">
        <v>4883</v>
      </c>
      <c r="B1715" s="787">
        <v>61.6</v>
      </c>
      <c r="C1715" s="787">
        <v>44.331770000000006</v>
      </c>
      <c r="D1715" s="788" t="s">
        <v>1094</v>
      </c>
    </row>
    <row r="1716" spans="1:4" ht="11.25" customHeight="1" x14ac:dyDescent="0.15">
      <c r="A1716" s="1130"/>
      <c r="B1716" s="789">
        <v>61.6</v>
      </c>
      <c r="C1716" s="789">
        <v>44.331770000000006</v>
      </c>
      <c r="D1716" s="790" t="s">
        <v>11</v>
      </c>
    </row>
    <row r="1717" spans="1:4" ht="11.25" customHeight="1" x14ac:dyDescent="0.15">
      <c r="A1717" s="1129" t="s">
        <v>4884</v>
      </c>
      <c r="B1717" s="787">
        <v>80</v>
      </c>
      <c r="C1717" s="787">
        <v>80</v>
      </c>
      <c r="D1717" s="788" t="s">
        <v>1094</v>
      </c>
    </row>
    <row r="1718" spans="1:4" ht="11.25" customHeight="1" x14ac:dyDescent="0.15">
      <c r="A1718" s="1130"/>
      <c r="B1718" s="789">
        <v>80</v>
      </c>
      <c r="C1718" s="789">
        <v>80</v>
      </c>
      <c r="D1718" s="790" t="s">
        <v>11</v>
      </c>
    </row>
    <row r="1719" spans="1:4" ht="11.25" customHeight="1" x14ac:dyDescent="0.15">
      <c r="A1719" s="1129" t="s">
        <v>2855</v>
      </c>
      <c r="B1719" s="787">
        <v>44</v>
      </c>
      <c r="C1719" s="787">
        <v>33</v>
      </c>
      <c r="D1719" s="788" t="s">
        <v>1094</v>
      </c>
    </row>
    <row r="1720" spans="1:4" ht="11.25" customHeight="1" x14ac:dyDescent="0.15">
      <c r="A1720" s="1130"/>
      <c r="B1720" s="789">
        <v>44</v>
      </c>
      <c r="C1720" s="789">
        <v>33</v>
      </c>
      <c r="D1720" s="790" t="s">
        <v>11</v>
      </c>
    </row>
    <row r="1721" spans="1:4" ht="11.25" customHeight="1" x14ac:dyDescent="0.15">
      <c r="A1721" s="1129" t="s">
        <v>2856</v>
      </c>
      <c r="B1721" s="787">
        <v>40</v>
      </c>
      <c r="C1721" s="787">
        <v>40</v>
      </c>
      <c r="D1721" s="788" t="s">
        <v>1094</v>
      </c>
    </row>
    <row r="1722" spans="1:4" ht="11.25" customHeight="1" x14ac:dyDescent="0.15">
      <c r="A1722" s="1130"/>
      <c r="B1722" s="789">
        <v>40</v>
      </c>
      <c r="C1722" s="789">
        <v>40</v>
      </c>
      <c r="D1722" s="790" t="s">
        <v>11</v>
      </c>
    </row>
    <row r="1723" spans="1:4" ht="11.25" customHeight="1" x14ac:dyDescent="0.15">
      <c r="A1723" s="1129" t="s">
        <v>2857</v>
      </c>
      <c r="B1723" s="787">
        <v>72</v>
      </c>
      <c r="C1723" s="787">
        <v>72</v>
      </c>
      <c r="D1723" s="788" t="s">
        <v>1094</v>
      </c>
    </row>
    <row r="1724" spans="1:4" ht="11.25" customHeight="1" x14ac:dyDescent="0.15">
      <c r="A1724" s="1130"/>
      <c r="B1724" s="789">
        <v>72</v>
      </c>
      <c r="C1724" s="789">
        <v>72</v>
      </c>
      <c r="D1724" s="790" t="s">
        <v>11</v>
      </c>
    </row>
    <row r="1725" spans="1:4" ht="11.25" customHeight="1" x14ac:dyDescent="0.15">
      <c r="A1725" s="1129" t="s">
        <v>4885</v>
      </c>
      <c r="B1725" s="787">
        <v>55.8</v>
      </c>
      <c r="C1725" s="787">
        <v>55.8</v>
      </c>
      <c r="D1725" s="788" t="s">
        <v>1094</v>
      </c>
    </row>
    <row r="1726" spans="1:4" ht="11.25" customHeight="1" x14ac:dyDescent="0.15">
      <c r="A1726" s="1130"/>
      <c r="B1726" s="789">
        <v>55.8</v>
      </c>
      <c r="C1726" s="789">
        <v>55.8</v>
      </c>
      <c r="D1726" s="790" t="s">
        <v>11</v>
      </c>
    </row>
    <row r="1727" spans="1:4" ht="11.25" customHeight="1" x14ac:dyDescent="0.15">
      <c r="A1727" s="1129" t="s">
        <v>2858</v>
      </c>
      <c r="B1727" s="787">
        <v>62.4</v>
      </c>
      <c r="C1727" s="787">
        <v>62.4</v>
      </c>
      <c r="D1727" s="788" t="s">
        <v>1094</v>
      </c>
    </row>
    <row r="1728" spans="1:4" ht="11.25" customHeight="1" x14ac:dyDescent="0.15">
      <c r="A1728" s="1131"/>
      <c r="B1728" s="791">
        <v>62.4</v>
      </c>
      <c r="C1728" s="791">
        <v>62.4</v>
      </c>
      <c r="D1728" s="792" t="s">
        <v>11</v>
      </c>
    </row>
    <row r="1729" spans="1:4" ht="11.25" customHeight="1" x14ac:dyDescent="0.15">
      <c r="A1729" s="1129" t="s">
        <v>4886</v>
      </c>
      <c r="B1729" s="787">
        <v>71.599999999999994</v>
      </c>
      <c r="C1729" s="787">
        <v>53.702999999999996</v>
      </c>
      <c r="D1729" s="788" t="s">
        <v>1094</v>
      </c>
    </row>
    <row r="1730" spans="1:4" ht="11.25" customHeight="1" x14ac:dyDescent="0.15">
      <c r="A1730" s="1130"/>
      <c r="B1730" s="789">
        <v>71.599999999999994</v>
      </c>
      <c r="C1730" s="789">
        <v>53.702999999999996</v>
      </c>
      <c r="D1730" s="790" t="s">
        <v>11</v>
      </c>
    </row>
    <row r="1731" spans="1:4" ht="11.25" customHeight="1" x14ac:dyDescent="0.15">
      <c r="A1731" s="1129" t="s">
        <v>2859</v>
      </c>
      <c r="B1731" s="787">
        <v>16.7</v>
      </c>
      <c r="C1731" s="787">
        <v>16.7</v>
      </c>
      <c r="D1731" s="788" t="s">
        <v>1094</v>
      </c>
    </row>
    <row r="1732" spans="1:4" ht="11.25" customHeight="1" x14ac:dyDescent="0.15">
      <c r="A1732" s="1130"/>
      <c r="B1732" s="789">
        <v>16.7</v>
      </c>
      <c r="C1732" s="789">
        <v>16.7</v>
      </c>
      <c r="D1732" s="790" t="s">
        <v>11</v>
      </c>
    </row>
    <row r="1733" spans="1:4" ht="11.25" customHeight="1" x14ac:dyDescent="0.15">
      <c r="A1733" s="1129" t="s">
        <v>2860</v>
      </c>
      <c r="B1733" s="787">
        <v>48</v>
      </c>
      <c r="C1733" s="787">
        <v>44.872999999999998</v>
      </c>
      <c r="D1733" s="788" t="s">
        <v>1094</v>
      </c>
    </row>
    <row r="1734" spans="1:4" ht="11.25" customHeight="1" x14ac:dyDescent="0.15">
      <c r="A1734" s="1131"/>
      <c r="B1734" s="791">
        <v>48</v>
      </c>
      <c r="C1734" s="791">
        <v>44.872999999999998</v>
      </c>
      <c r="D1734" s="792" t="s">
        <v>11</v>
      </c>
    </row>
    <row r="1735" spans="1:4" ht="11.25" customHeight="1" x14ac:dyDescent="0.15">
      <c r="A1735" s="1129" t="s">
        <v>2861</v>
      </c>
      <c r="B1735" s="787">
        <v>66</v>
      </c>
      <c r="C1735" s="787">
        <v>66</v>
      </c>
      <c r="D1735" s="788" t="s">
        <v>1094</v>
      </c>
    </row>
    <row r="1736" spans="1:4" ht="11.25" customHeight="1" x14ac:dyDescent="0.15">
      <c r="A1736" s="1130"/>
      <c r="B1736" s="789">
        <v>66</v>
      </c>
      <c r="C1736" s="789">
        <v>66</v>
      </c>
      <c r="D1736" s="790" t="s">
        <v>11</v>
      </c>
    </row>
    <row r="1737" spans="1:4" ht="11.25" customHeight="1" x14ac:dyDescent="0.15">
      <c r="A1737" s="1129" t="s">
        <v>2862</v>
      </c>
      <c r="B1737" s="787">
        <v>57.6</v>
      </c>
      <c r="C1737" s="787">
        <v>57.6</v>
      </c>
      <c r="D1737" s="788" t="s">
        <v>1094</v>
      </c>
    </row>
    <row r="1738" spans="1:4" ht="11.25" customHeight="1" x14ac:dyDescent="0.15">
      <c r="A1738" s="1130"/>
      <c r="B1738" s="789">
        <v>57.6</v>
      </c>
      <c r="C1738" s="789">
        <v>57.6</v>
      </c>
      <c r="D1738" s="790" t="s">
        <v>11</v>
      </c>
    </row>
    <row r="1739" spans="1:4" ht="11.25" customHeight="1" x14ac:dyDescent="0.15">
      <c r="A1739" s="1129" t="s">
        <v>2863</v>
      </c>
      <c r="B1739" s="787">
        <v>80</v>
      </c>
      <c r="C1739" s="787">
        <v>52.694000000000003</v>
      </c>
      <c r="D1739" s="788" t="s">
        <v>1094</v>
      </c>
    </row>
    <row r="1740" spans="1:4" ht="11.25" customHeight="1" x14ac:dyDescent="0.15">
      <c r="A1740" s="1130"/>
      <c r="B1740" s="789">
        <v>80</v>
      </c>
      <c r="C1740" s="789">
        <v>52.694000000000003</v>
      </c>
      <c r="D1740" s="790" t="s">
        <v>11</v>
      </c>
    </row>
    <row r="1741" spans="1:4" ht="11.25" customHeight="1" x14ac:dyDescent="0.15">
      <c r="A1741" s="1129" t="s">
        <v>4887</v>
      </c>
      <c r="B1741" s="787">
        <v>21.5</v>
      </c>
      <c r="C1741" s="787">
        <v>20.655999999999999</v>
      </c>
      <c r="D1741" s="788" t="s">
        <v>1094</v>
      </c>
    </row>
    <row r="1742" spans="1:4" ht="11.25" customHeight="1" x14ac:dyDescent="0.15">
      <c r="A1742" s="1130"/>
      <c r="B1742" s="789">
        <v>21.5</v>
      </c>
      <c r="C1742" s="789">
        <v>20.655999999999999</v>
      </c>
      <c r="D1742" s="790" t="s">
        <v>11</v>
      </c>
    </row>
    <row r="1743" spans="1:4" ht="11.25" customHeight="1" x14ac:dyDescent="0.15">
      <c r="A1743" s="1129" t="s">
        <v>4888</v>
      </c>
      <c r="B1743" s="787">
        <v>78.099999999999994</v>
      </c>
      <c r="C1743" s="787">
        <v>78.099999999999994</v>
      </c>
      <c r="D1743" s="788" t="s">
        <v>1094</v>
      </c>
    </row>
    <row r="1744" spans="1:4" ht="11.25" customHeight="1" x14ac:dyDescent="0.15">
      <c r="A1744" s="1131"/>
      <c r="B1744" s="791">
        <v>78.099999999999994</v>
      </c>
      <c r="C1744" s="791">
        <v>78.099999999999994</v>
      </c>
      <c r="D1744" s="792" t="s">
        <v>11</v>
      </c>
    </row>
    <row r="1745" spans="1:4" ht="11.25" customHeight="1" x14ac:dyDescent="0.15">
      <c r="A1745" s="1129" t="s">
        <v>2864</v>
      </c>
      <c r="B1745" s="787">
        <v>54</v>
      </c>
      <c r="C1745" s="787">
        <v>54</v>
      </c>
      <c r="D1745" s="788" t="s">
        <v>1094</v>
      </c>
    </row>
    <row r="1746" spans="1:4" ht="11.25" customHeight="1" x14ac:dyDescent="0.15">
      <c r="A1746" s="1130"/>
      <c r="B1746" s="789">
        <v>54</v>
      </c>
      <c r="C1746" s="789">
        <v>54</v>
      </c>
      <c r="D1746" s="790" t="s">
        <v>11</v>
      </c>
    </row>
    <row r="1747" spans="1:4" ht="11.25" customHeight="1" x14ac:dyDescent="0.15">
      <c r="A1747" s="1129" t="s">
        <v>4889</v>
      </c>
      <c r="B1747" s="787">
        <v>77.900000000000006</v>
      </c>
      <c r="C1747" s="787">
        <v>77.900000000000006</v>
      </c>
      <c r="D1747" s="788" t="s">
        <v>1094</v>
      </c>
    </row>
    <row r="1748" spans="1:4" ht="11.25" customHeight="1" x14ac:dyDescent="0.15">
      <c r="A1748" s="1130"/>
      <c r="B1748" s="789">
        <v>77.900000000000006</v>
      </c>
      <c r="C1748" s="789">
        <v>77.900000000000006</v>
      </c>
      <c r="D1748" s="790" t="s">
        <v>11</v>
      </c>
    </row>
    <row r="1749" spans="1:4" ht="11.25" customHeight="1" x14ac:dyDescent="0.15">
      <c r="A1749" s="1129" t="s">
        <v>4890</v>
      </c>
      <c r="B1749" s="787">
        <v>80</v>
      </c>
      <c r="C1749" s="787">
        <v>80</v>
      </c>
      <c r="D1749" s="788" t="s">
        <v>1094</v>
      </c>
    </row>
    <row r="1750" spans="1:4" ht="11.25" customHeight="1" x14ac:dyDescent="0.15">
      <c r="A1750" s="1130"/>
      <c r="B1750" s="789">
        <v>80</v>
      </c>
      <c r="C1750" s="789">
        <v>80</v>
      </c>
      <c r="D1750" s="790" t="s">
        <v>11</v>
      </c>
    </row>
    <row r="1751" spans="1:4" ht="11.25" customHeight="1" x14ac:dyDescent="0.15">
      <c r="A1751" s="1129" t="s">
        <v>2865</v>
      </c>
      <c r="B1751" s="787">
        <v>27</v>
      </c>
      <c r="C1751" s="787">
        <v>24.076799999999999</v>
      </c>
      <c r="D1751" s="788" t="s">
        <v>1094</v>
      </c>
    </row>
    <row r="1752" spans="1:4" ht="11.25" customHeight="1" x14ac:dyDescent="0.15">
      <c r="A1752" s="1130"/>
      <c r="B1752" s="789">
        <v>27</v>
      </c>
      <c r="C1752" s="789">
        <v>24.076799999999999</v>
      </c>
      <c r="D1752" s="790" t="s">
        <v>11</v>
      </c>
    </row>
    <row r="1753" spans="1:4" ht="11.25" customHeight="1" x14ac:dyDescent="0.15">
      <c r="A1753" s="1129" t="s">
        <v>4891</v>
      </c>
      <c r="B1753" s="787">
        <v>62</v>
      </c>
      <c r="C1753" s="787">
        <v>52.404720000000005</v>
      </c>
      <c r="D1753" s="788" t="s">
        <v>1094</v>
      </c>
    </row>
    <row r="1754" spans="1:4" ht="11.25" customHeight="1" x14ac:dyDescent="0.15">
      <c r="A1754" s="1130"/>
      <c r="B1754" s="789">
        <v>62</v>
      </c>
      <c r="C1754" s="789">
        <v>52.404720000000005</v>
      </c>
      <c r="D1754" s="790" t="s">
        <v>11</v>
      </c>
    </row>
    <row r="1755" spans="1:4" ht="11.25" customHeight="1" x14ac:dyDescent="0.15">
      <c r="A1755" s="1129" t="s">
        <v>4892</v>
      </c>
      <c r="B1755" s="787">
        <v>47.3</v>
      </c>
      <c r="C1755" s="787">
        <v>47.3</v>
      </c>
      <c r="D1755" s="788" t="s">
        <v>1094</v>
      </c>
    </row>
    <row r="1756" spans="1:4" ht="11.25" customHeight="1" x14ac:dyDescent="0.15">
      <c r="A1756" s="1130"/>
      <c r="B1756" s="789">
        <v>47.3</v>
      </c>
      <c r="C1756" s="789">
        <v>47.3</v>
      </c>
      <c r="D1756" s="790" t="s">
        <v>11</v>
      </c>
    </row>
    <row r="1757" spans="1:4" ht="11.25" customHeight="1" x14ac:dyDescent="0.15">
      <c r="A1757" s="1129" t="s">
        <v>2866</v>
      </c>
      <c r="B1757" s="787">
        <v>80</v>
      </c>
      <c r="C1757" s="787">
        <v>61.521999999999998</v>
      </c>
      <c r="D1757" s="788" t="s">
        <v>1094</v>
      </c>
    </row>
    <row r="1758" spans="1:4" ht="11.25" customHeight="1" x14ac:dyDescent="0.15">
      <c r="A1758" s="1130"/>
      <c r="B1758" s="789">
        <v>80</v>
      </c>
      <c r="C1758" s="789">
        <v>61.521999999999998</v>
      </c>
      <c r="D1758" s="790" t="s">
        <v>11</v>
      </c>
    </row>
    <row r="1759" spans="1:4" ht="11.25" customHeight="1" x14ac:dyDescent="0.15">
      <c r="A1759" s="1129" t="s">
        <v>4893</v>
      </c>
      <c r="B1759" s="787">
        <v>77</v>
      </c>
      <c r="C1759" s="787">
        <v>0</v>
      </c>
      <c r="D1759" s="788" t="s">
        <v>1094</v>
      </c>
    </row>
    <row r="1760" spans="1:4" ht="11.25" customHeight="1" x14ac:dyDescent="0.15">
      <c r="A1760" s="1130"/>
      <c r="B1760" s="789">
        <v>77</v>
      </c>
      <c r="C1760" s="789">
        <v>0</v>
      </c>
      <c r="D1760" s="790" t="s">
        <v>11</v>
      </c>
    </row>
    <row r="1761" spans="1:4" ht="11.25" customHeight="1" x14ac:dyDescent="0.15">
      <c r="A1761" s="1129" t="s">
        <v>4894</v>
      </c>
      <c r="B1761" s="787">
        <v>61.2</v>
      </c>
      <c r="C1761" s="787">
        <v>61.2</v>
      </c>
      <c r="D1761" s="788" t="s">
        <v>1094</v>
      </c>
    </row>
    <row r="1762" spans="1:4" ht="11.25" customHeight="1" x14ac:dyDescent="0.15">
      <c r="A1762" s="1130"/>
      <c r="B1762" s="789">
        <v>61.2</v>
      </c>
      <c r="C1762" s="789">
        <v>61.2</v>
      </c>
      <c r="D1762" s="790" t="s">
        <v>11</v>
      </c>
    </row>
    <row r="1763" spans="1:4" ht="11.25" customHeight="1" x14ac:dyDescent="0.15">
      <c r="A1763" s="1129" t="s">
        <v>2867</v>
      </c>
      <c r="B1763" s="787">
        <v>64.8</v>
      </c>
      <c r="C1763" s="787">
        <v>64.8</v>
      </c>
      <c r="D1763" s="788" t="s">
        <v>1094</v>
      </c>
    </row>
    <row r="1764" spans="1:4" ht="11.25" customHeight="1" x14ac:dyDescent="0.15">
      <c r="A1764" s="1131"/>
      <c r="B1764" s="791">
        <v>64.8</v>
      </c>
      <c r="C1764" s="791">
        <v>64.8</v>
      </c>
      <c r="D1764" s="792" t="s">
        <v>11</v>
      </c>
    </row>
    <row r="1765" spans="1:4" ht="11.25" customHeight="1" x14ac:dyDescent="0.15">
      <c r="A1765" s="1129" t="s">
        <v>4895</v>
      </c>
      <c r="B1765" s="787">
        <v>51.7</v>
      </c>
      <c r="C1765" s="787">
        <v>51.7</v>
      </c>
      <c r="D1765" s="788" t="s">
        <v>1094</v>
      </c>
    </row>
    <row r="1766" spans="1:4" ht="11.25" customHeight="1" x14ac:dyDescent="0.15">
      <c r="A1766" s="1130"/>
      <c r="B1766" s="789">
        <v>51.7</v>
      </c>
      <c r="C1766" s="789">
        <v>51.7</v>
      </c>
      <c r="D1766" s="790" t="s">
        <v>11</v>
      </c>
    </row>
    <row r="1767" spans="1:4" ht="11.25" customHeight="1" x14ac:dyDescent="0.15">
      <c r="A1767" s="1129" t="s">
        <v>2868</v>
      </c>
      <c r="B1767" s="787">
        <v>75.5</v>
      </c>
      <c r="C1767" s="787">
        <v>74.45</v>
      </c>
      <c r="D1767" s="788" t="s">
        <v>1094</v>
      </c>
    </row>
    <row r="1768" spans="1:4" ht="11.25" customHeight="1" x14ac:dyDescent="0.15">
      <c r="A1768" s="1130"/>
      <c r="B1768" s="789">
        <v>75.5</v>
      </c>
      <c r="C1768" s="789">
        <v>74.45</v>
      </c>
      <c r="D1768" s="790" t="s">
        <v>11</v>
      </c>
    </row>
    <row r="1769" spans="1:4" ht="11.25" customHeight="1" x14ac:dyDescent="0.15">
      <c r="A1769" s="1129" t="s">
        <v>4896</v>
      </c>
      <c r="B1769" s="787">
        <v>50</v>
      </c>
      <c r="C1769" s="787">
        <v>50</v>
      </c>
      <c r="D1769" s="788" t="s">
        <v>1094</v>
      </c>
    </row>
    <row r="1770" spans="1:4" ht="11.25" customHeight="1" x14ac:dyDescent="0.15">
      <c r="A1770" s="1130"/>
      <c r="B1770" s="789">
        <v>50</v>
      </c>
      <c r="C1770" s="789">
        <v>50</v>
      </c>
      <c r="D1770" s="790" t="s">
        <v>11</v>
      </c>
    </row>
    <row r="1771" spans="1:4" ht="11.25" customHeight="1" x14ac:dyDescent="0.15">
      <c r="A1771" s="1129" t="s">
        <v>2869</v>
      </c>
      <c r="B1771" s="787">
        <v>69.5</v>
      </c>
      <c r="C1771" s="787">
        <v>69.5</v>
      </c>
      <c r="D1771" s="788" t="s">
        <v>1094</v>
      </c>
    </row>
    <row r="1772" spans="1:4" ht="11.25" customHeight="1" x14ac:dyDescent="0.15">
      <c r="A1772" s="1130"/>
      <c r="B1772" s="789">
        <v>69.5</v>
      </c>
      <c r="C1772" s="789">
        <v>69.5</v>
      </c>
      <c r="D1772" s="790" t="s">
        <v>11</v>
      </c>
    </row>
    <row r="1773" spans="1:4" ht="11.25" customHeight="1" x14ac:dyDescent="0.15">
      <c r="A1773" s="1129" t="s">
        <v>4897</v>
      </c>
      <c r="B1773" s="787">
        <v>63.9</v>
      </c>
      <c r="C1773" s="787">
        <v>63.9</v>
      </c>
      <c r="D1773" s="788" t="s">
        <v>1094</v>
      </c>
    </row>
    <row r="1774" spans="1:4" ht="11.25" customHeight="1" x14ac:dyDescent="0.15">
      <c r="A1774" s="1130"/>
      <c r="B1774" s="789">
        <v>63.9</v>
      </c>
      <c r="C1774" s="789">
        <v>63.9</v>
      </c>
      <c r="D1774" s="790" t="s">
        <v>11</v>
      </c>
    </row>
    <row r="1775" spans="1:4" ht="11.25" customHeight="1" x14ac:dyDescent="0.15">
      <c r="A1775" s="1129" t="s">
        <v>2870</v>
      </c>
      <c r="B1775" s="787">
        <v>24.1</v>
      </c>
      <c r="C1775" s="787">
        <v>24.1</v>
      </c>
      <c r="D1775" s="788" t="s">
        <v>1094</v>
      </c>
    </row>
    <row r="1776" spans="1:4" ht="11.25" customHeight="1" x14ac:dyDescent="0.15">
      <c r="A1776" s="1130"/>
      <c r="B1776" s="789">
        <v>24.1</v>
      </c>
      <c r="C1776" s="789">
        <v>24.1</v>
      </c>
      <c r="D1776" s="790" t="s">
        <v>11</v>
      </c>
    </row>
    <row r="1777" spans="1:4" ht="11.25" customHeight="1" x14ac:dyDescent="0.15">
      <c r="A1777" s="1129" t="s">
        <v>522</v>
      </c>
      <c r="B1777" s="787">
        <v>54.5</v>
      </c>
      <c r="C1777" s="787">
        <v>54.5</v>
      </c>
      <c r="D1777" s="788" t="s">
        <v>1094</v>
      </c>
    </row>
    <row r="1778" spans="1:4" ht="11.25" customHeight="1" x14ac:dyDescent="0.15">
      <c r="A1778" s="1131"/>
      <c r="B1778" s="791">
        <v>83.5</v>
      </c>
      <c r="C1778" s="791">
        <v>83.5</v>
      </c>
      <c r="D1778" s="792" t="s">
        <v>4898</v>
      </c>
    </row>
    <row r="1779" spans="1:4" ht="11.25" customHeight="1" x14ac:dyDescent="0.15">
      <c r="A1779" s="1130"/>
      <c r="B1779" s="789">
        <v>138</v>
      </c>
      <c r="C1779" s="789">
        <v>138</v>
      </c>
      <c r="D1779" s="790" t="s">
        <v>11</v>
      </c>
    </row>
    <row r="1780" spans="1:4" ht="11.25" customHeight="1" x14ac:dyDescent="0.15">
      <c r="A1780" s="1129" t="s">
        <v>4899</v>
      </c>
      <c r="B1780" s="787">
        <v>70</v>
      </c>
      <c r="C1780" s="787">
        <v>65.88</v>
      </c>
      <c r="D1780" s="788" t="s">
        <v>1094</v>
      </c>
    </row>
    <row r="1781" spans="1:4" ht="11.25" customHeight="1" x14ac:dyDescent="0.15">
      <c r="A1781" s="1130"/>
      <c r="B1781" s="789">
        <v>70</v>
      </c>
      <c r="C1781" s="789">
        <v>65.88</v>
      </c>
      <c r="D1781" s="790" t="s">
        <v>11</v>
      </c>
    </row>
    <row r="1782" spans="1:4" ht="11.25" customHeight="1" x14ac:dyDescent="0.15">
      <c r="A1782" s="1129" t="s">
        <v>2871</v>
      </c>
      <c r="B1782" s="787">
        <v>80</v>
      </c>
      <c r="C1782" s="787">
        <v>80</v>
      </c>
      <c r="D1782" s="788" t="s">
        <v>1094</v>
      </c>
    </row>
    <row r="1783" spans="1:4" ht="11.25" customHeight="1" x14ac:dyDescent="0.15">
      <c r="A1783" s="1131"/>
      <c r="B1783" s="791">
        <v>80</v>
      </c>
      <c r="C1783" s="791">
        <v>80</v>
      </c>
      <c r="D1783" s="792" t="s">
        <v>11</v>
      </c>
    </row>
    <row r="1784" spans="1:4" ht="11.25" customHeight="1" x14ac:dyDescent="0.15">
      <c r="A1784" s="1129" t="s">
        <v>2872</v>
      </c>
      <c r="B1784" s="787">
        <v>76.099999999999994</v>
      </c>
      <c r="C1784" s="787">
        <v>76.099999999999994</v>
      </c>
      <c r="D1784" s="788" t="s">
        <v>1094</v>
      </c>
    </row>
    <row r="1785" spans="1:4" ht="11.25" customHeight="1" x14ac:dyDescent="0.15">
      <c r="A1785" s="1130"/>
      <c r="B1785" s="789">
        <v>76.099999999999994</v>
      </c>
      <c r="C1785" s="789">
        <v>76.099999999999994</v>
      </c>
      <c r="D1785" s="790" t="s">
        <v>11</v>
      </c>
    </row>
    <row r="1786" spans="1:4" ht="11.25" customHeight="1" x14ac:dyDescent="0.15">
      <c r="A1786" s="1129" t="s">
        <v>2873</v>
      </c>
      <c r="B1786" s="787">
        <v>72</v>
      </c>
      <c r="C1786" s="787">
        <v>72</v>
      </c>
      <c r="D1786" s="788" t="s">
        <v>1094</v>
      </c>
    </row>
    <row r="1787" spans="1:4" ht="11.25" customHeight="1" x14ac:dyDescent="0.15">
      <c r="A1787" s="1130"/>
      <c r="B1787" s="789">
        <v>72</v>
      </c>
      <c r="C1787" s="789">
        <v>72</v>
      </c>
      <c r="D1787" s="790" t="s">
        <v>11</v>
      </c>
    </row>
    <row r="1788" spans="1:4" ht="11.25" customHeight="1" x14ac:dyDescent="0.15">
      <c r="A1788" s="1129" t="s">
        <v>2874</v>
      </c>
      <c r="B1788" s="787">
        <v>35</v>
      </c>
      <c r="C1788" s="787">
        <v>35</v>
      </c>
      <c r="D1788" s="788" t="s">
        <v>1094</v>
      </c>
    </row>
    <row r="1789" spans="1:4" ht="11.25" customHeight="1" x14ac:dyDescent="0.15">
      <c r="A1789" s="1130"/>
      <c r="B1789" s="789">
        <v>35</v>
      </c>
      <c r="C1789" s="789">
        <v>35</v>
      </c>
      <c r="D1789" s="790" t="s">
        <v>11</v>
      </c>
    </row>
    <row r="1790" spans="1:4" ht="11.25" customHeight="1" x14ac:dyDescent="0.15">
      <c r="A1790" s="1129" t="s">
        <v>4900</v>
      </c>
      <c r="B1790" s="787">
        <v>77.900000000000006</v>
      </c>
      <c r="C1790" s="787">
        <v>77.900000000000006</v>
      </c>
      <c r="D1790" s="788" t="s">
        <v>1094</v>
      </c>
    </row>
    <row r="1791" spans="1:4" ht="11.25" customHeight="1" x14ac:dyDescent="0.15">
      <c r="A1791" s="1130"/>
      <c r="B1791" s="789">
        <v>77.900000000000006</v>
      </c>
      <c r="C1791" s="789">
        <v>77.900000000000006</v>
      </c>
      <c r="D1791" s="790" t="s">
        <v>11</v>
      </c>
    </row>
    <row r="1792" spans="1:4" ht="11.25" customHeight="1" x14ac:dyDescent="0.15">
      <c r="A1792" s="1129" t="s">
        <v>2875</v>
      </c>
      <c r="B1792" s="787">
        <v>74.7</v>
      </c>
      <c r="C1792" s="787">
        <v>73.79428999999999</v>
      </c>
      <c r="D1792" s="788" t="s">
        <v>1094</v>
      </c>
    </row>
    <row r="1793" spans="1:4" ht="11.25" customHeight="1" x14ac:dyDescent="0.15">
      <c r="A1793" s="1130"/>
      <c r="B1793" s="789">
        <v>74.7</v>
      </c>
      <c r="C1793" s="789">
        <v>73.79428999999999</v>
      </c>
      <c r="D1793" s="790" t="s">
        <v>11</v>
      </c>
    </row>
    <row r="1794" spans="1:4" ht="11.25" customHeight="1" x14ac:dyDescent="0.15">
      <c r="A1794" s="1129" t="s">
        <v>2876</v>
      </c>
      <c r="B1794" s="787">
        <v>72</v>
      </c>
      <c r="C1794" s="787">
        <v>72</v>
      </c>
      <c r="D1794" s="788" t="s">
        <v>1094</v>
      </c>
    </row>
    <row r="1795" spans="1:4" ht="11.25" customHeight="1" x14ac:dyDescent="0.15">
      <c r="A1795" s="1130"/>
      <c r="B1795" s="789">
        <v>72</v>
      </c>
      <c r="C1795" s="789">
        <v>72</v>
      </c>
      <c r="D1795" s="790" t="s">
        <v>11</v>
      </c>
    </row>
    <row r="1796" spans="1:4" ht="11.25" customHeight="1" x14ac:dyDescent="0.15">
      <c r="A1796" s="1129" t="s">
        <v>4901</v>
      </c>
      <c r="B1796" s="787">
        <v>72</v>
      </c>
      <c r="C1796" s="787">
        <v>72</v>
      </c>
      <c r="D1796" s="788" t="s">
        <v>1094</v>
      </c>
    </row>
    <row r="1797" spans="1:4" ht="11.25" customHeight="1" x14ac:dyDescent="0.15">
      <c r="A1797" s="1130"/>
      <c r="B1797" s="789">
        <v>72</v>
      </c>
      <c r="C1797" s="789">
        <v>72</v>
      </c>
      <c r="D1797" s="790" t="s">
        <v>11</v>
      </c>
    </row>
    <row r="1798" spans="1:4" ht="11.25" customHeight="1" x14ac:dyDescent="0.15">
      <c r="A1798" s="1129" t="s">
        <v>2877</v>
      </c>
      <c r="B1798" s="787">
        <v>21.2</v>
      </c>
      <c r="C1798" s="787">
        <v>21.2</v>
      </c>
      <c r="D1798" s="788" t="s">
        <v>1094</v>
      </c>
    </row>
    <row r="1799" spans="1:4" ht="11.25" customHeight="1" x14ac:dyDescent="0.15">
      <c r="A1799" s="1130"/>
      <c r="B1799" s="789">
        <v>21.2</v>
      </c>
      <c r="C1799" s="789">
        <v>21.2</v>
      </c>
      <c r="D1799" s="790" t="s">
        <v>11</v>
      </c>
    </row>
    <row r="1800" spans="1:4" ht="11.25" customHeight="1" x14ac:dyDescent="0.15">
      <c r="A1800" s="1129" t="s">
        <v>2878</v>
      </c>
      <c r="B1800" s="787">
        <v>39.200000000000003</v>
      </c>
      <c r="C1800" s="787">
        <v>39.200000000000003</v>
      </c>
      <c r="D1800" s="788" t="s">
        <v>1094</v>
      </c>
    </row>
    <row r="1801" spans="1:4" ht="11.25" customHeight="1" x14ac:dyDescent="0.15">
      <c r="A1801" s="1130"/>
      <c r="B1801" s="789">
        <v>39.200000000000003</v>
      </c>
      <c r="C1801" s="789">
        <v>39.200000000000003</v>
      </c>
      <c r="D1801" s="790" t="s">
        <v>11</v>
      </c>
    </row>
    <row r="1802" spans="1:4" ht="11.25" customHeight="1" x14ac:dyDescent="0.15">
      <c r="A1802" s="1129" t="s">
        <v>4902</v>
      </c>
      <c r="B1802" s="787">
        <v>44.9</v>
      </c>
      <c r="C1802" s="787">
        <v>44.9</v>
      </c>
      <c r="D1802" s="788" t="s">
        <v>1094</v>
      </c>
    </row>
    <row r="1803" spans="1:4" ht="11.25" customHeight="1" x14ac:dyDescent="0.15">
      <c r="A1803" s="1131"/>
      <c r="B1803" s="791">
        <v>44.9</v>
      </c>
      <c r="C1803" s="791">
        <v>44.9</v>
      </c>
      <c r="D1803" s="792" t="s">
        <v>11</v>
      </c>
    </row>
    <row r="1804" spans="1:4" ht="11.25" customHeight="1" x14ac:dyDescent="0.15">
      <c r="A1804" s="1129" t="s">
        <v>4903</v>
      </c>
      <c r="B1804" s="787">
        <v>79.8</v>
      </c>
      <c r="C1804" s="787">
        <v>72.427999999999997</v>
      </c>
      <c r="D1804" s="788" t="s">
        <v>1094</v>
      </c>
    </row>
    <row r="1805" spans="1:4" ht="11.25" customHeight="1" x14ac:dyDescent="0.15">
      <c r="A1805" s="1130"/>
      <c r="B1805" s="789">
        <v>79.8</v>
      </c>
      <c r="C1805" s="789">
        <v>72.427999999999997</v>
      </c>
      <c r="D1805" s="790" t="s">
        <v>11</v>
      </c>
    </row>
    <row r="1806" spans="1:4" ht="11.25" customHeight="1" x14ac:dyDescent="0.15">
      <c r="A1806" s="1129" t="s">
        <v>4904</v>
      </c>
      <c r="B1806" s="787">
        <v>76.5</v>
      </c>
      <c r="C1806" s="787">
        <v>76.5</v>
      </c>
      <c r="D1806" s="788" t="s">
        <v>1094</v>
      </c>
    </row>
    <row r="1807" spans="1:4" ht="11.25" customHeight="1" x14ac:dyDescent="0.15">
      <c r="A1807" s="1130"/>
      <c r="B1807" s="789">
        <v>76.5</v>
      </c>
      <c r="C1807" s="789">
        <v>76.5</v>
      </c>
      <c r="D1807" s="790" t="s">
        <v>11</v>
      </c>
    </row>
    <row r="1808" spans="1:4" ht="11.25" customHeight="1" x14ac:dyDescent="0.15">
      <c r="A1808" s="1129" t="s">
        <v>2879</v>
      </c>
      <c r="B1808" s="787">
        <v>65</v>
      </c>
      <c r="C1808" s="787">
        <v>65</v>
      </c>
      <c r="D1808" s="788" t="s">
        <v>1094</v>
      </c>
    </row>
    <row r="1809" spans="1:4" ht="11.25" customHeight="1" x14ac:dyDescent="0.15">
      <c r="A1809" s="1130"/>
      <c r="B1809" s="789">
        <v>65</v>
      </c>
      <c r="C1809" s="789">
        <v>65</v>
      </c>
      <c r="D1809" s="790" t="s">
        <v>11</v>
      </c>
    </row>
    <row r="1810" spans="1:4" ht="11.25" customHeight="1" x14ac:dyDescent="0.15">
      <c r="A1810" s="1129" t="s">
        <v>4905</v>
      </c>
      <c r="B1810" s="787">
        <v>80</v>
      </c>
      <c r="C1810" s="787">
        <v>80</v>
      </c>
      <c r="D1810" s="788" t="s">
        <v>1094</v>
      </c>
    </row>
    <row r="1811" spans="1:4" ht="11.25" customHeight="1" x14ac:dyDescent="0.15">
      <c r="A1811" s="1130"/>
      <c r="B1811" s="789">
        <v>80</v>
      </c>
      <c r="C1811" s="789">
        <v>80</v>
      </c>
      <c r="D1811" s="790" t="s">
        <v>11</v>
      </c>
    </row>
    <row r="1812" spans="1:4" ht="11.25" customHeight="1" x14ac:dyDescent="0.15">
      <c r="A1812" s="1129" t="s">
        <v>2880</v>
      </c>
      <c r="B1812" s="787">
        <v>80</v>
      </c>
      <c r="C1812" s="787">
        <v>80</v>
      </c>
      <c r="D1812" s="788" t="s">
        <v>1094</v>
      </c>
    </row>
    <row r="1813" spans="1:4" ht="11.25" customHeight="1" x14ac:dyDescent="0.15">
      <c r="A1813" s="1130"/>
      <c r="B1813" s="789">
        <v>80</v>
      </c>
      <c r="C1813" s="789">
        <v>80</v>
      </c>
      <c r="D1813" s="790" t="s">
        <v>11</v>
      </c>
    </row>
    <row r="1814" spans="1:4" ht="21" x14ac:dyDescent="0.15">
      <c r="A1814" s="1129" t="s">
        <v>2881</v>
      </c>
      <c r="B1814" s="787">
        <v>50</v>
      </c>
      <c r="C1814" s="787">
        <v>0</v>
      </c>
      <c r="D1814" s="788" t="s">
        <v>1210</v>
      </c>
    </row>
    <row r="1815" spans="1:4" ht="11.25" customHeight="1" x14ac:dyDescent="0.15">
      <c r="A1815" s="1130"/>
      <c r="B1815" s="789">
        <v>50</v>
      </c>
      <c r="C1815" s="789">
        <v>0</v>
      </c>
      <c r="D1815" s="790" t="s">
        <v>11</v>
      </c>
    </row>
    <row r="1816" spans="1:4" ht="11.25" customHeight="1" x14ac:dyDescent="0.15">
      <c r="A1816" s="1129" t="s">
        <v>2882</v>
      </c>
      <c r="B1816" s="787">
        <v>70.5</v>
      </c>
      <c r="C1816" s="787">
        <v>70.5</v>
      </c>
      <c r="D1816" s="788" t="s">
        <v>1094</v>
      </c>
    </row>
    <row r="1817" spans="1:4" ht="11.25" customHeight="1" x14ac:dyDescent="0.15">
      <c r="A1817" s="1130"/>
      <c r="B1817" s="789">
        <v>70.5</v>
      </c>
      <c r="C1817" s="789">
        <v>70.5</v>
      </c>
      <c r="D1817" s="790" t="s">
        <v>11</v>
      </c>
    </row>
    <row r="1818" spans="1:4" ht="11.25" customHeight="1" x14ac:dyDescent="0.15">
      <c r="A1818" s="1129" t="s">
        <v>2883</v>
      </c>
      <c r="B1818" s="787">
        <v>41.7</v>
      </c>
      <c r="C1818" s="787">
        <v>41.7</v>
      </c>
      <c r="D1818" s="788" t="s">
        <v>1094</v>
      </c>
    </row>
    <row r="1819" spans="1:4" ht="11.25" customHeight="1" x14ac:dyDescent="0.15">
      <c r="A1819" s="1130"/>
      <c r="B1819" s="789">
        <v>41.7</v>
      </c>
      <c r="C1819" s="789">
        <v>41.7</v>
      </c>
      <c r="D1819" s="790" t="s">
        <v>11</v>
      </c>
    </row>
    <row r="1820" spans="1:4" ht="11.25" customHeight="1" x14ac:dyDescent="0.15">
      <c r="A1820" s="1129" t="s">
        <v>2884</v>
      </c>
      <c r="B1820" s="787">
        <v>80</v>
      </c>
      <c r="C1820" s="787">
        <v>80</v>
      </c>
      <c r="D1820" s="788" t="s">
        <v>1094</v>
      </c>
    </row>
    <row r="1821" spans="1:4" ht="11.25" customHeight="1" x14ac:dyDescent="0.15">
      <c r="A1821" s="1131"/>
      <c r="B1821" s="791">
        <v>12.8</v>
      </c>
      <c r="C1821" s="791">
        <v>0</v>
      </c>
      <c r="D1821" s="792" t="s">
        <v>778</v>
      </c>
    </row>
    <row r="1822" spans="1:4" ht="11.25" customHeight="1" x14ac:dyDescent="0.15">
      <c r="A1822" s="1131"/>
      <c r="B1822" s="791">
        <v>92.8</v>
      </c>
      <c r="C1822" s="791">
        <v>80</v>
      </c>
      <c r="D1822" s="792" t="s">
        <v>11</v>
      </c>
    </row>
    <row r="1823" spans="1:4" ht="11.25" customHeight="1" x14ac:dyDescent="0.15">
      <c r="A1823" s="1129" t="s">
        <v>4906</v>
      </c>
      <c r="B1823" s="787">
        <v>80</v>
      </c>
      <c r="C1823" s="787">
        <v>80</v>
      </c>
      <c r="D1823" s="788" t="s">
        <v>1094</v>
      </c>
    </row>
    <row r="1824" spans="1:4" ht="11.25" customHeight="1" x14ac:dyDescent="0.15">
      <c r="A1824" s="1130"/>
      <c r="B1824" s="789">
        <v>80</v>
      </c>
      <c r="C1824" s="789">
        <v>80</v>
      </c>
      <c r="D1824" s="790" t="s">
        <v>11</v>
      </c>
    </row>
    <row r="1825" spans="1:4" ht="11.25" customHeight="1" x14ac:dyDescent="0.15">
      <c r="A1825" s="1129" t="s">
        <v>2885</v>
      </c>
      <c r="B1825" s="787">
        <v>42.1</v>
      </c>
      <c r="C1825" s="787">
        <v>42.1</v>
      </c>
      <c r="D1825" s="788" t="s">
        <v>1094</v>
      </c>
    </row>
    <row r="1826" spans="1:4" ht="11.25" customHeight="1" x14ac:dyDescent="0.15">
      <c r="A1826" s="1130"/>
      <c r="B1826" s="789">
        <v>42.1</v>
      </c>
      <c r="C1826" s="789">
        <v>42.1</v>
      </c>
      <c r="D1826" s="790" t="s">
        <v>11</v>
      </c>
    </row>
    <row r="1827" spans="1:4" ht="11.25" customHeight="1" x14ac:dyDescent="0.15">
      <c r="A1827" s="1129" t="s">
        <v>2886</v>
      </c>
      <c r="B1827" s="787">
        <v>76.900000000000006</v>
      </c>
      <c r="C1827" s="787">
        <v>76.900000000000006</v>
      </c>
      <c r="D1827" s="788" t="s">
        <v>1094</v>
      </c>
    </row>
    <row r="1828" spans="1:4" ht="11.25" customHeight="1" x14ac:dyDescent="0.15">
      <c r="A1828" s="1130"/>
      <c r="B1828" s="789">
        <v>76.900000000000006</v>
      </c>
      <c r="C1828" s="789">
        <v>76.900000000000006</v>
      </c>
      <c r="D1828" s="790" t="s">
        <v>11</v>
      </c>
    </row>
    <row r="1829" spans="1:4" ht="11.25" customHeight="1" x14ac:dyDescent="0.15">
      <c r="A1829" s="1129" t="s">
        <v>4907</v>
      </c>
      <c r="B1829" s="787">
        <v>71</v>
      </c>
      <c r="C1829" s="787">
        <v>57.308</v>
      </c>
      <c r="D1829" s="788" t="s">
        <v>1094</v>
      </c>
    </row>
    <row r="1830" spans="1:4" ht="11.25" customHeight="1" x14ac:dyDescent="0.15">
      <c r="A1830" s="1130"/>
      <c r="B1830" s="789">
        <v>71</v>
      </c>
      <c r="C1830" s="789">
        <v>57.308</v>
      </c>
      <c r="D1830" s="790" t="s">
        <v>11</v>
      </c>
    </row>
    <row r="1831" spans="1:4" ht="11.25" customHeight="1" x14ac:dyDescent="0.15">
      <c r="A1831" s="1129" t="s">
        <v>4908</v>
      </c>
      <c r="B1831" s="787">
        <v>71.5</v>
      </c>
      <c r="C1831" s="787">
        <v>65.613</v>
      </c>
      <c r="D1831" s="788" t="s">
        <v>1094</v>
      </c>
    </row>
    <row r="1832" spans="1:4" ht="11.25" customHeight="1" x14ac:dyDescent="0.15">
      <c r="A1832" s="1130"/>
      <c r="B1832" s="789">
        <v>71.5</v>
      </c>
      <c r="C1832" s="789">
        <v>65.613</v>
      </c>
      <c r="D1832" s="790" t="s">
        <v>11</v>
      </c>
    </row>
    <row r="1833" spans="1:4" ht="11.25" customHeight="1" x14ac:dyDescent="0.15">
      <c r="A1833" s="1129" t="s">
        <v>4909</v>
      </c>
      <c r="B1833" s="787">
        <v>60</v>
      </c>
      <c r="C1833" s="787">
        <v>60</v>
      </c>
      <c r="D1833" s="788" t="s">
        <v>1094</v>
      </c>
    </row>
    <row r="1834" spans="1:4" ht="11.25" customHeight="1" x14ac:dyDescent="0.15">
      <c r="A1834" s="1130"/>
      <c r="B1834" s="789">
        <v>60</v>
      </c>
      <c r="C1834" s="789">
        <v>60</v>
      </c>
      <c r="D1834" s="790" t="s">
        <v>11</v>
      </c>
    </row>
    <row r="1835" spans="1:4" ht="11.25" customHeight="1" x14ac:dyDescent="0.15">
      <c r="A1835" s="1129" t="s">
        <v>4910</v>
      </c>
      <c r="B1835" s="787">
        <v>39.4</v>
      </c>
      <c r="C1835" s="787">
        <v>39.4</v>
      </c>
      <c r="D1835" s="788" t="s">
        <v>1094</v>
      </c>
    </row>
    <row r="1836" spans="1:4" ht="11.25" customHeight="1" x14ac:dyDescent="0.15">
      <c r="A1836" s="1130"/>
      <c r="B1836" s="789">
        <v>39.4</v>
      </c>
      <c r="C1836" s="789">
        <v>39.4</v>
      </c>
      <c r="D1836" s="790" t="s">
        <v>11</v>
      </c>
    </row>
    <row r="1837" spans="1:4" ht="11.25" customHeight="1" x14ac:dyDescent="0.15">
      <c r="A1837" s="1129" t="s">
        <v>4911</v>
      </c>
      <c r="B1837" s="787">
        <v>58</v>
      </c>
      <c r="C1837" s="787">
        <v>58</v>
      </c>
      <c r="D1837" s="788" t="s">
        <v>1094</v>
      </c>
    </row>
    <row r="1838" spans="1:4" ht="11.25" customHeight="1" x14ac:dyDescent="0.15">
      <c r="A1838" s="1130"/>
      <c r="B1838" s="789">
        <v>58</v>
      </c>
      <c r="C1838" s="789">
        <v>58</v>
      </c>
      <c r="D1838" s="790" t="s">
        <v>11</v>
      </c>
    </row>
    <row r="1839" spans="1:4" ht="11.25" customHeight="1" x14ac:dyDescent="0.15">
      <c r="A1839" s="1129" t="s">
        <v>2887</v>
      </c>
      <c r="B1839" s="787">
        <v>55</v>
      </c>
      <c r="C1839" s="787">
        <v>0</v>
      </c>
      <c r="D1839" s="788" t="s">
        <v>1094</v>
      </c>
    </row>
    <row r="1840" spans="1:4" ht="11.25" customHeight="1" x14ac:dyDescent="0.15">
      <c r="A1840" s="1130"/>
      <c r="B1840" s="789">
        <v>55</v>
      </c>
      <c r="C1840" s="789">
        <v>0</v>
      </c>
      <c r="D1840" s="790" t="s">
        <v>11</v>
      </c>
    </row>
    <row r="1841" spans="1:4" ht="11.25" customHeight="1" x14ac:dyDescent="0.15">
      <c r="A1841" s="1129" t="s">
        <v>4912</v>
      </c>
      <c r="B1841" s="787">
        <v>50</v>
      </c>
      <c r="C1841" s="787">
        <v>35.515000000000001</v>
      </c>
      <c r="D1841" s="788" t="s">
        <v>1094</v>
      </c>
    </row>
    <row r="1842" spans="1:4" ht="11.25" customHeight="1" x14ac:dyDescent="0.15">
      <c r="A1842" s="1131"/>
      <c r="B1842" s="791">
        <v>50</v>
      </c>
      <c r="C1842" s="791">
        <v>35.515000000000001</v>
      </c>
      <c r="D1842" s="792" t="s">
        <v>11</v>
      </c>
    </row>
    <row r="1843" spans="1:4" ht="11.25" customHeight="1" x14ac:dyDescent="0.15">
      <c r="A1843" s="1129" t="s">
        <v>2888</v>
      </c>
      <c r="B1843" s="787">
        <v>20.399999999999999</v>
      </c>
      <c r="C1843" s="787">
        <v>20.399999999999999</v>
      </c>
      <c r="D1843" s="788" t="s">
        <v>1094</v>
      </c>
    </row>
    <row r="1844" spans="1:4" ht="11.25" customHeight="1" x14ac:dyDescent="0.15">
      <c r="A1844" s="1130"/>
      <c r="B1844" s="789">
        <v>20.399999999999999</v>
      </c>
      <c r="C1844" s="789">
        <v>20.399999999999999</v>
      </c>
      <c r="D1844" s="790" t="s">
        <v>11</v>
      </c>
    </row>
    <row r="1845" spans="1:4" ht="11.25" customHeight="1" x14ac:dyDescent="0.15">
      <c r="A1845" s="1129" t="s">
        <v>4913</v>
      </c>
      <c r="B1845" s="787">
        <v>80</v>
      </c>
      <c r="C1845" s="787">
        <v>80</v>
      </c>
      <c r="D1845" s="788" t="s">
        <v>1094</v>
      </c>
    </row>
    <row r="1846" spans="1:4" ht="11.25" customHeight="1" x14ac:dyDescent="0.15">
      <c r="A1846" s="1130"/>
      <c r="B1846" s="789">
        <v>80</v>
      </c>
      <c r="C1846" s="789">
        <v>80</v>
      </c>
      <c r="D1846" s="790" t="s">
        <v>11</v>
      </c>
    </row>
    <row r="1847" spans="1:4" ht="11.25" customHeight="1" x14ac:dyDescent="0.15">
      <c r="A1847" s="1129" t="s">
        <v>4914</v>
      </c>
      <c r="B1847" s="787">
        <v>69</v>
      </c>
      <c r="C1847" s="787">
        <v>69</v>
      </c>
      <c r="D1847" s="788" t="s">
        <v>1094</v>
      </c>
    </row>
    <row r="1848" spans="1:4" ht="11.25" customHeight="1" x14ac:dyDescent="0.15">
      <c r="A1848" s="1130"/>
      <c r="B1848" s="789">
        <v>69</v>
      </c>
      <c r="C1848" s="789">
        <v>69</v>
      </c>
      <c r="D1848" s="790" t="s">
        <v>11</v>
      </c>
    </row>
    <row r="1849" spans="1:4" ht="11.25" customHeight="1" x14ac:dyDescent="0.15">
      <c r="A1849" s="1129" t="s">
        <v>2889</v>
      </c>
      <c r="B1849" s="787">
        <v>80</v>
      </c>
      <c r="C1849" s="787">
        <v>80</v>
      </c>
      <c r="D1849" s="788" t="s">
        <v>1094</v>
      </c>
    </row>
    <row r="1850" spans="1:4" ht="11.25" customHeight="1" x14ac:dyDescent="0.15">
      <c r="A1850" s="1130"/>
      <c r="B1850" s="789">
        <v>80</v>
      </c>
      <c r="C1850" s="789">
        <v>80</v>
      </c>
      <c r="D1850" s="790" t="s">
        <v>11</v>
      </c>
    </row>
    <row r="1851" spans="1:4" ht="11.25" customHeight="1" x14ac:dyDescent="0.15">
      <c r="A1851" s="1129" t="s">
        <v>4915</v>
      </c>
      <c r="B1851" s="787">
        <v>68.8</v>
      </c>
      <c r="C1851" s="787">
        <v>53.699999999999996</v>
      </c>
      <c r="D1851" s="788" t="s">
        <v>1094</v>
      </c>
    </row>
    <row r="1852" spans="1:4" ht="11.25" customHeight="1" x14ac:dyDescent="0.15">
      <c r="A1852" s="1130"/>
      <c r="B1852" s="789">
        <v>68.8</v>
      </c>
      <c r="C1852" s="789">
        <v>53.699999999999996</v>
      </c>
      <c r="D1852" s="790" t="s">
        <v>11</v>
      </c>
    </row>
    <row r="1853" spans="1:4" ht="11.25" customHeight="1" x14ac:dyDescent="0.15">
      <c r="A1853" s="1129" t="s">
        <v>4916</v>
      </c>
      <c r="B1853" s="787">
        <v>35</v>
      </c>
      <c r="C1853" s="787">
        <v>35</v>
      </c>
      <c r="D1853" s="788" t="s">
        <v>1094</v>
      </c>
    </row>
    <row r="1854" spans="1:4" ht="11.25" customHeight="1" x14ac:dyDescent="0.15">
      <c r="A1854" s="1130"/>
      <c r="B1854" s="789">
        <v>35</v>
      </c>
      <c r="C1854" s="789">
        <v>35</v>
      </c>
      <c r="D1854" s="790" t="s">
        <v>11</v>
      </c>
    </row>
    <row r="1855" spans="1:4" ht="11.25" customHeight="1" x14ac:dyDescent="0.15">
      <c r="A1855" s="1129" t="s">
        <v>4917</v>
      </c>
      <c r="B1855" s="787">
        <v>80</v>
      </c>
      <c r="C1855" s="787">
        <v>80</v>
      </c>
      <c r="D1855" s="788" t="s">
        <v>1094</v>
      </c>
    </row>
    <row r="1856" spans="1:4" ht="11.25" customHeight="1" x14ac:dyDescent="0.15">
      <c r="A1856" s="1130"/>
      <c r="B1856" s="789">
        <v>80</v>
      </c>
      <c r="C1856" s="789">
        <v>80</v>
      </c>
      <c r="D1856" s="790" t="s">
        <v>11</v>
      </c>
    </row>
    <row r="1857" spans="1:4" ht="11.25" customHeight="1" x14ac:dyDescent="0.15">
      <c r="A1857" s="1129" t="s">
        <v>2890</v>
      </c>
      <c r="B1857" s="787">
        <v>77.400000000000006</v>
      </c>
      <c r="C1857" s="787">
        <v>77.400000000000006</v>
      </c>
      <c r="D1857" s="788" t="s">
        <v>1094</v>
      </c>
    </row>
    <row r="1858" spans="1:4" ht="11.25" customHeight="1" x14ac:dyDescent="0.15">
      <c r="A1858" s="1130"/>
      <c r="B1858" s="789">
        <v>77.400000000000006</v>
      </c>
      <c r="C1858" s="789">
        <v>77.400000000000006</v>
      </c>
      <c r="D1858" s="790" t="s">
        <v>11</v>
      </c>
    </row>
    <row r="1859" spans="1:4" ht="11.25" customHeight="1" x14ac:dyDescent="0.15">
      <c r="A1859" s="1129" t="s">
        <v>2891</v>
      </c>
      <c r="B1859" s="787">
        <v>80</v>
      </c>
      <c r="C1859" s="787">
        <v>80</v>
      </c>
      <c r="D1859" s="788" t="s">
        <v>1094</v>
      </c>
    </row>
    <row r="1860" spans="1:4" ht="11.25" customHeight="1" x14ac:dyDescent="0.15">
      <c r="A1860" s="1130"/>
      <c r="B1860" s="789">
        <v>80</v>
      </c>
      <c r="C1860" s="789">
        <v>80</v>
      </c>
      <c r="D1860" s="790" t="s">
        <v>11</v>
      </c>
    </row>
    <row r="1861" spans="1:4" ht="11.25" customHeight="1" x14ac:dyDescent="0.15">
      <c r="A1861" s="1129" t="s">
        <v>2892</v>
      </c>
      <c r="B1861" s="787">
        <v>80</v>
      </c>
      <c r="C1861" s="787">
        <v>80</v>
      </c>
      <c r="D1861" s="788" t="s">
        <v>1094</v>
      </c>
    </row>
    <row r="1862" spans="1:4" ht="11.25" customHeight="1" x14ac:dyDescent="0.15">
      <c r="A1862" s="1131"/>
      <c r="B1862" s="791">
        <v>80</v>
      </c>
      <c r="C1862" s="791">
        <v>80</v>
      </c>
      <c r="D1862" s="792" t="s">
        <v>11</v>
      </c>
    </row>
    <row r="1863" spans="1:4" ht="11.25" customHeight="1" x14ac:dyDescent="0.15">
      <c r="A1863" s="1129" t="s">
        <v>2893</v>
      </c>
      <c r="B1863" s="787">
        <v>79.8</v>
      </c>
      <c r="C1863" s="787">
        <v>48.2</v>
      </c>
      <c r="D1863" s="788" t="s">
        <v>1094</v>
      </c>
    </row>
    <row r="1864" spans="1:4" ht="11.25" customHeight="1" x14ac:dyDescent="0.15">
      <c r="A1864" s="1130"/>
      <c r="B1864" s="789">
        <v>79.8</v>
      </c>
      <c r="C1864" s="789">
        <v>48.2</v>
      </c>
      <c r="D1864" s="790" t="s">
        <v>11</v>
      </c>
    </row>
    <row r="1865" spans="1:4" ht="11.25" customHeight="1" x14ac:dyDescent="0.15">
      <c r="A1865" s="1129" t="s">
        <v>4918</v>
      </c>
      <c r="B1865" s="787">
        <v>63</v>
      </c>
      <c r="C1865" s="787">
        <v>63</v>
      </c>
      <c r="D1865" s="788" t="s">
        <v>1094</v>
      </c>
    </row>
    <row r="1866" spans="1:4" ht="11.25" customHeight="1" x14ac:dyDescent="0.15">
      <c r="A1866" s="1130"/>
      <c r="B1866" s="789">
        <v>63</v>
      </c>
      <c r="C1866" s="789">
        <v>63</v>
      </c>
      <c r="D1866" s="790" t="s">
        <v>11</v>
      </c>
    </row>
    <row r="1867" spans="1:4" ht="11.25" customHeight="1" x14ac:dyDescent="0.15">
      <c r="A1867" s="1129" t="s">
        <v>4919</v>
      </c>
      <c r="B1867" s="787">
        <v>80</v>
      </c>
      <c r="C1867" s="787">
        <v>65.409000000000006</v>
      </c>
      <c r="D1867" s="788" t="s">
        <v>1094</v>
      </c>
    </row>
    <row r="1868" spans="1:4" ht="11.25" customHeight="1" x14ac:dyDescent="0.15">
      <c r="A1868" s="1130"/>
      <c r="B1868" s="789">
        <v>80</v>
      </c>
      <c r="C1868" s="789">
        <v>65.409000000000006</v>
      </c>
      <c r="D1868" s="790" t="s">
        <v>11</v>
      </c>
    </row>
    <row r="1869" spans="1:4" ht="11.25" customHeight="1" x14ac:dyDescent="0.15">
      <c r="A1869" s="1131" t="s">
        <v>2894</v>
      </c>
      <c r="B1869" s="791">
        <v>69.2</v>
      </c>
      <c r="C1869" s="791">
        <v>69.2</v>
      </c>
      <c r="D1869" s="792" t="s">
        <v>1094</v>
      </c>
    </row>
    <row r="1870" spans="1:4" ht="11.25" customHeight="1" x14ac:dyDescent="0.15">
      <c r="A1870" s="1130"/>
      <c r="B1870" s="789">
        <v>69.2</v>
      </c>
      <c r="C1870" s="789">
        <v>69.2</v>
      </c>
      <c r="D1870" s="790" t="s">
        <v>11</v>
      </c>
    </row>
    <row r="1871" spans="1:4" ht="11.25" customHeight="1" x14ac:dyDescent="0.15">
      <c r="A1871" s="1129" t="s">
        <v>2895</v>
      </c>
      <c r="B1871" s="787">
        <v>45.6</v>
      </c>
      <c r="C1871" s="787">
        <v>45.6</v>
      </c>
      <c r="D1871" s="788" t="s">
        <v>1094</v>
      </c>
    </row>
    <row r="1872" spans="1:4" ht="11.25" customHeight="1" x14ac:dyDescent="0.15">
      <c r="A1872" s="1130"/>
      <c r="B1872" s="789">
        <v>45.6</v>
      </c>
      <c r="C1872" s="789">
        <v>45.6</v>
      </c>
      <c r="D1872" s="790" t="s">
        <v>11</v>
      </c>
    </row>
    <row r="1873" spans="1:4" ht="11.25" customHeight="1" x14ac:dyDescent="0.15">
      <c r="A1873" s="1129" t="s">
        <v>4920</v>
      </c>
      <c r="B1873" s="787">
        <v>80</v>
      </c>
      <c r="C1873" s="787">
        <v>80</v>
      </c>
      <c r="D1873" s="788" t="s">
        <v>1094</v>
      </c>
    </row>
    <row r="1874" spans="1:4" ht="11.25" customHeight="1" x14ac:dyDescent="0.15">
      <c r="A1874" s="1130"/>
      <c r="B1874" s="789">
        <v>80</v>
      </c>
      <c r="C1874" s="789">
        <v>80</v>
      </c>
      <c r="D1874" s="790" t="s">
        <v>11</v>
      </c>
    </row>
    <row r="1875" spans="1:4" ht="11.25" customHeight="1" x14ac:dyDescent="0.15">
      <c r="A1875" s="1129" t="s">
        <v>4921</v>
      </c>
      <c r="B1875" s="787">
        <v>50</v>
      </c>
      <c r="C1875" s="787">
        <v>50</v>
      </c>
      <c r="D1875" s="788" t="s">
        <v>1094</v>
      </c>
    </row>
    <row r="1876" spans="1:4" ht="11.25" customHeight="1" x14ac:dyDescent="0.15">
      <c r="A1876" s="1130"/>
      <c r="B1876" s="789">
        <v>50</v>
      </c>
      <c r="C1876" s="789">
        <v>50</v>
      </c>
      <c r="D1876" s="790" t="s">
        <v>11</v>
      </c>
    </row>
    <row r="1877" spans="1:4" ht="11.25" customHeight="1" x14ac:dyDescent="0.15">
      <c r="A1877" s="1131" t="s">
        <v>2896</v>
      </c>
      <c r="B1877" s="791">
        <v>14.3</v>
      </c>
      <c r="C1877" s="791">
        <v>14.3</v>
      </c>
      <c r="D1877" s="792" t="s">
        <v>1094</v>
      </c>
    </row>
    <row r="1878" spans="1:4" ht="11.25" customHeight="1" x14ac:dyDescent="0.15">
      <c r="A1878" s="1130"/>
      <c r="B1878" s="789">
        <v>14.3</v>
      </c>
      <c r="C1878" s="789">
        <v>14.3</v>
      </c>
      <c r="D1878" s="790" t="s">
        <v>11</v>
      </c>
    </row>
    <row r="1879" spans="1:4" ht="11.25" customHeight="1" x14ac:dyDescent="0.15">
      <c r="A1879" s="1129" t="s">
        <v>4922</v>
      </c>
      <c r="B1879" s="787">
        <v>80</v>
      </c>
      <c r="C1879" s="787">
        <v>80</v>
      </c>
      <c r="D1879" s="788" t="s">
        <v>1094</v>
      </c>
    </row>
    <row r="1880" spans="1:4" ht="11.25" customHeight="1" x14ac:dyDescent="0.15">
      <c r="A1880" s="1130"/>
      <c r="B1880" s="789">
        <v>80</v>
      </c>
      <c r="C1880" s="789">
        <v>80</v>
      </c>
      <c r="D1880" s="790" t="s">
        <v>11</v>
      </c>
    </row>
    <row r="1881" spans="1:4" ht="11.25" customHeight="1" x14ac:dyDescent="0.15">
      <c r="A1881" s="1129" t="s">
        <v>4923</v>
      </c>
      <c r="B1881" s="787">
        <v>71.5</v>
      </c>
      <c r="C1881" s="787">
        <v>71.5</v>
      </c>
      <c r="D1881" s="788" t="s">
        <v>1094</v>
      </c>
    </row>
    <row r="1882" spans="1:4" ht="11.25" customHeight="1" x14ac:dyDescent="0.15">
      <c r="A1882" s="1130"/>
      <c r="B1882" s="789">
        <v>71.5</v>
      </c>
      <c r="C1882" s="789">
        <v>71.5</v>
      </c>
      <c r="D1882" s="790" t="s">
        <v>11</v>
      </c>
    </row>
    <row r="1883" spans="1:4" ht="11.25" customHeight="1" x14ac:dyDescent="0.15">
      <c r="A1883" s="1131" t="s">
        <v>2897</v>
      </c>
      <c r="B1883" s="791">
        <v>50</v>
      </c>
      <c r="C1883" s="791">
        <v>50</v>
      </c>
      <c r="D1883" s="792" t="s">
        <v>1094</v>
      </c>
    </row>
    <row r="1884" spans="1:4" ht="11.25" customHeight="1" x14ac:dyDescent="0.15">
      <c r="A1884" s="1130"/>
      <c r="B1884" s="789">
        <v>50</v>
      </c>
      <c r="C1884" s="789">
        <v>50</v>
      </c>
      <c r="D1884" s="790" t="s">
        <v>11</v>
      </c>
    </row>
    <row r="1885" spans="1:4" ht="11.25" customHeight="1" x14ac:dyDescent="0.15">
      <c r="A1885" s="1129" t="s">
        <v>4924</v>
      </c>
      <c r="B1885" s="787">
        <v>30.5</v>
      </c>
      <c r="C1885" s="787">
        <v>30.5</v>
      </c>
      <c r="D1885" s="788" t="s">
        <v>1094</v>
      </c>
    </row>
    <row r="1886" spans="1:4" ht="11.25" customHeight="1" x14ac:dyDescent="0.15">
      <c r="A1886" s="1130"/>
      <c r="B1886" s="789">
        <v>30.5</v>
      </c>
      <c r="C1886" s="789">
        <v>30.5</v>
      </c>
      <c r="D1886" s="790" t="s">
        <v>11</v>
      </c>
    </row>
    <row r="1887" spans="1:4" ht="11.25" customHeight="1" x14ac:dyDescent="0.15">
      <c r="A1887" s="1129" t="s">
        <v>2898</v>
      </c>
      <c r="B1887" s="787">
        <v>104.6</v>
      </c>
      <c r="C1887" s="787">
        <v>52.3</v>
      </c>
      <c r="D1887" s="788" t="s">
        <v>1094</v>
      </c>
    </row>
    <row r="1888" spans="1:4" ht="11.25" customHeight="1" x14ac:dyDescent="0.15">
      <c r="A1888" s="1130"/>
      <c r="B1888" s="789">
        <v>104.6</v>
      </c>
      <c r="C1888" s="789">
        <v>52.3</v>
      </c>
      <c r="D1888" s="790" t="s">
        <v>11</v>
      </c>
    </row>
    <row r="1889" spans="1:4" ht="11.25" customHeight="1" x14ac:dyDescent="0.15">
      <c r="A1889" s="1131" t="s">
        <v>4925</v>
      </c>
      <c r="B1889" s="791">
        <v>67</v>
      </c>
      <c r="C1889" s="791">
        <v>67</v>
      </c>
      <c r="D1889" s="792" t="s">
        <v>1094</v>
      </c>
    </row>
    <row r="1890" spans="1:4" ht="11.25" customHeight="1" x14ac:dyDescent="0.15">
      <c r="A1890" s="1130"/>
      <c r="B1890" s="789">
        <v>67</v>
      </c>
      <c r="C1890" s="789">
        <v>67</v>
      </c>
      <c r="D1890" s="790" t="s">
        <v>11</v>
      </c>
    </row>
    <row r="1891" spans="1:4" ht="11.25" customHeight="1" x14ac:dyDescent="0.15">
      <c r="A1891" s="1129" t="s">
        <v>2899</v>
      </c>
      <c r="B1891" s="787">
        <v>80</v>
      </c>
      <c r="C1891" s="787">
        <v>80</v>
      </c>
      <c r="D1891" s="788" t="s">
        <v>1094</v>
      </c>
    </row>
    <row r="1892" spans="1:4" ht="11.25" customHeight="1" x14ac:dyDescent="0.15">
      <c r="A1892" s="1130"/>
      <c r="B1892" s="789">
        <v>80</v>
      </c>
      <c r="C1892" s="789">
        <v>80</v>
      </c>
      <c r="D1892" s="790" t="s">
        <v>11</v>
      </c>
    </row>
    <row r="1893" spans="1:4" ht="11.25" customHeight="1" x14ac:dyDescent="0.15">
      <c r="A1893" s="1129" t="s">
        <v>2900</v>
      </c>
      <c r="B1893" s="787">
        <v>42</v>
      </c>
      <c r="C1893" s="787">
        <v>42</v>
      </c>
      <c r="D1893" s="788" t="s">
        <v>1094</v>
      </c>
    </row>
    <row r="1894" spans="1:4" ht="11.25" customHeight="1" x14ac:dyDescent="0.15">
      <c r="A1894" s="1130"/>
      <c r="B1894" s="789">
        <v>42</v>
      </c>
      <c r="C1894" s="789">
        <v>42</v>
      </c>
      <c r="D1894" s="790" t="s">
        <v>11</v>
      </c>
    </row>
    <row r="1895" spans="1:4" ht="11.25" customHeight="1" x14ac:dyDescent="0.15">
      <c r="A1895" s="1129" t="s">
        <v>2901</v>
      </c>
      <c r="B1895" s="787">
        <v>31</v>
      </c>
      <c r="C1895" s="787">
        <v>30.515999999999998</v>
      </c>
      <c r="D1895" s="788" t="s">
        <v>1094</v>
      </c>
    </row>
    <row r="1896" spans="1:4" ht="11.25" customHeight="1" x14ac:dyDescent="0.15">
      <c r="A1896" s="1130"/>
      <c r="B1896" s="789">
        <v>31</v>
      </c>
      <c r="C1896" s="789">
        <v>30.515999999999998</v>
      </c>
      <c r="D1896" s="790" t="s">
        <v>11</v>
      </c>
    </row>
    <row r="1897" spans="1:4" ht="11.25" customHeight="1" x14ac:dyDescent="0.15">
      <c r="A1897" s="1129" t="s">
        <v>4926</v>
      </c>
      <c r="B1897" s="787">
        <v>80</v>
      </c>
      <c r="C1897" s="787">
        <v>80</v>
      </c>
      <c r="D1897" s="788" t="s">
        <v>1094</v>
      </c>
    </row>
    <row r="1898" spans="1:4" ht="11.25" customHeight="1" x14ac:dyDescent="0.15">
      <c r="A1898" s="1130"/>
      <c r="B1898" s="789">
        <v>80</v>
      </c>
      <c r="C1898" s="789">
        <v>80</v>
      </c>
      <c r="D1898" s="790" t="s">
        <v>11</v>
      </c>
    </row>
    <row r="1899" spans="1:4" ht="11.25" customHeight="1" x14ac:dyDescent="0.15">
      <c r="A1899" s="1129" t="s">
        <v>745</v>
      </c>
      <c r="B1899" s="787">
        <v>80</v>
      </c>
      <c r="C1899" s="787">
        <v>80</v>
      </c>
      <c r="D1899" s="788" t="s">
        <v>1094</v>
      </c>
    </row>
    <row r="1900" spans="1:4" ht="11.25" customHeight="1" x14ac:dyDescent="0.15">
      <c r="A1900" s="1130"/>
      <c r="B1900" s="789">
        <v>80</v>
      </c>
      <c r="C1900" s="789">
        <v>80</v>
      </c>
      <c r="D1900" s="790" t="s">
        <v>11</v>
      </c>
    </row>
    <row r="1901" spans="1:4" ht="11.25" customHeight="1" x14ac:dyDescent="0.15">
      <c r="A1901" s="1129" t="s">
        <v>4927</v>
      </c>
      <c r="B1901" s="787">
        <v>71.3</v>
      </c>
      <c r="C1901" s="787">
        <v>71.3</v>
      </c>
      <c r="D1901" s="788" t="s">
        <v>1094</v>
      </c>
    </row>
    <row r="1902" spans="1:4" ht="11.25" customHeight="1" x14ac:dyDescent="0.15">
      <c r="A1902" s="1130"/>
      <c r="B1902" s="789">
        <v>71.3</v>
      </c>
      <c r="C1902" s="789">
        <v>71.3</v>
      </c>
      <c r="D1902" s="790" t="s">
        <v>11</v>
      </c>
    </row>
    <row r="1903" spans="1:4" ht="11.25" customHeight="1" x14ac:dyDescent="0.15">
      <c r="A1903" s="1129" t="s">
        <v>2902</v>
      </c>
      <c r="B1903" s="787">
        <v>60</v>
      </c>
      <c r="C1903" s="787">
        <v>60</v>
      </c>
      <c r="D1903" s="788" t="s">
        <v>1094</v>
      </c>
    </row>
    <row r="1904" spans="1:4" ht="11.25" customHeight="1" x14ac:dyDescent="0.15">
      <c r="A1904" s="1130"/>
      <c r="B1904" s="789">
        <v>60</v>
      </c>
      <c r="C1904" s="789">
        <v>60</v>
      </c>
      <c r="D1904" s="790" t="s">
        <v>11</v>
      </c>
    </row>
    <row r="1905" spans="1:4" ht="11.25" customHeight="1" x14ac:dyDescent="0.15">
      <c r="A1905" s="1129" t="s">
        <v>2903</v>
      </c>
      <c r="B1905" s="787">
        <v>79.599999999999994</v>
      </c>
      <c r="C1905" s="787">
        <v>79.599999999999994</v>
      </c>
      <c r="D1905" s="788" t="s">
        <v>1094</v>
      </c>
    </row>
    <row r="1906" spans="1:4" ht="11.25" customHeight="1" x14ac:dyDescent="0.15">
      <c r="A1906" s="1130"/>
      <c r="B1906" s="789">
        <v>79.599999999999994</v>
      </c>
      <c r="C1906" s="789">
        <v>79.599999999999994</v>
      </c>
      <c r="D1906" s="790" t="s">
        <v>11</v>
      </c>
    </row>
    <row r="1907" spans="1:4" ht="11.25" customHeight="1" x14ac:dyDescent="0.15">
      <c r="A1907" s="1129" t="s">
        <v>4928</v>
      </c>
      <c r="B1907" s="787">
        <v>49</v>
      </c>
      <c r="C1907" s="787">
        <v>49</v>
      </c>
      <c r="D1907" s="788" t="s">
        <v>1094</v>
      </c>
    </row>
    <row r="1908" spans="1:4" ht="11.25" customHeight="1" x14ac:dyDescent="0.15">
      <c r="A1908" s="1130"/>
      <c r="B1908" s="789">
        <v>49</v>
      </c>
      <c r="C1908" s="789">
        <v>49</v>
      </c>
      <c r="D1908" s="790" t="s">
        <v>11</v>
      </c>
    </row>
    <row r="1909" spans="1:4" ht="11.25" customHeight="1" x14ac:dyDescent="0.15">
      <c r="A1909" s="1129" t="s">
        <v>2904</v>
      </c>
      <c r="B1909" s="787">
        <v>49.2</v>
      </c>
      <c r="C1909" s="787">
        <v>49.2</v>
      </c>
      <c r="D1909" s="788" t="s">
        <v>1094</v>
      </c>
    </row>
    <row r="1910" spans="1:4" ht="11.25" customHeight="1" x14ac:dyDescent="0.15">
      <c r="A1910" s="1130"/>
      <c r="B1910" s="789">
        <v>49.2</v>
      </c>
      <c r="C1910" s="789">
        <v>49.2</v>
      </c>
      <c r="D1910" s="790" t="s">
        <v>11</v>
      </c>
    </row>
    <row r="1911" spans="1:4" ht="11.25" customHeight="1" x14ac:dyDescent="0.15">
      <c r="A1911" s="1131" t="s">
        <v>4929</v>
      </c>
      <c r="B1911" s="791">
        <v>80</v>
      </c>
      <c r="C1911" s="791">
        <v>80</v>
      </c>
      <c r="D1911" s="792" t="s">
        <v>1094</v>
      </c>
    </row>
    <row r="1912" spans="1:4" ht="11.25" customHeight="1" x14ac:dyDescent="0.15">
      <c r="A1912" s="1130"/>
      <c r="B1912" s="789">
        <v>80</v>
      </c>
      <c r="C1912" s="789">
        <v>80</v>
      </c>
      <c r="D1912" s="790" t="s">
        <v>11</v>
      </c>
    </row>
    <row r="1913" spans="1:4" ht="11.25" customHeight="1" x14ac:dyDescent="0.15">
      <c r="A1913" s="1129" t="s">
        <v>4930</v>
      </c>
      <c r="B1913" s="787">
        <v>80</v>
      </c>
      <c r="C1913" s="787">
        <v>32.289000000000001</v>
      </c>
      <c r="D1913" s="788" t="s">
        <v>1094</v>
      </c>
    </row>
    <row r="1914" spans="1:4" ht="11.25" customHeight="1" x14ac:dyDescent="0.15">
      <c r="A1914" s="1130"/>
      <c r="B1914" s="789">
        <v>80</v>
      </c>
      <c r="C1914" s="789">
        <v>32.289000000000001</v>
      </c>
      <c r="D1914" s="790" t="s">
        <v>11</v>
      </c>
    </row>
    <row r="1915" spans="1:4" ht="11.25" customHeight="1" x14ac:dyDescent="0.15">
      <c r="A1915" s="1129" t="s">
        <v>4931</v>
      </c>
      <c r="B1915" s="787">
        <v>40</v>
      </c>
      <c r="C1915" s="787">
        <v>24.874000000000002</v>
      </c>
      <c r="D1915" s="788" t="s">
        <v>1094</v>
      </c>
    </row>
    <row r="1916" spans="1:4" ht="11.25" customHeight="1" x14ac:dyDescent="0.15">
      <c r="A1916" s="1130"/>
      <c r="B1916" s="789">
        <v>40</v>
      </c>
      <c r="C1916" s="789">
        <v>24.874000000000002</v>
      </c>
      <c r="D1916" s="790" t="s">
        <v>11</v>
      </c>
    </row>
    <row r="1917" spans="1:4" ht="11.25" customHeight="1" x14ac:dyDescent="0.15">
      <c r="A1917" s="1129" t="s">
        <v>614</v>
      </c>
      <c r="B1917" s="787">
        <v>79.5</v>
      </c>
      <c r="C1917" s="787">
        <v>74.599000000000004</v>
      </c>
      <c r="D1917" s="788" t="s">
        <v>1094</v>
      </c>
    </row>
    <row r="1918" spans="1:4" ht="11.25" customHeight="1" x14ac:dyDescent="0.15">
      <c r="A1918" s="1130"/>
      <c r="B1918" s="789">
        <v>79.5</v>
      </c>
      <c r="C1918" s="789">
        <v>74.599000000000004</v>
      </c>
      <c r="D1918" s="790" t="s">
        <v>11</v>
      </c>
    </row>
    <row r="1919" spans="1:4" ht="11.25" customHeight="1" x14ac:dyDescent="0.15">
      <c r="A1919" s="1129" t="s">
        <v>4932</v>
      </c>
      <c r="B1919" s="787">
        <v>49</v>
      </c>
      <c r="C1919" s="787">
        <v>49</v>
      </c>
      <c r="D1919" s="788" t="s">
        <v>1094</v>
      </c>
    </row>
    <row r="1920" spans="1:4" ht="11.25" customHeight="1" x14ac:dyDescent="0.15">
      <c r="A1920" s="1130"/>
      <c r="B1920" s="789">
        <v>49</v>
      </c>
      <c r="C1920" s="789">
        <v>49</v>
      </c>
      <c r="D1920" s="790" t="s">
        <v>11</v>
      </c>
    </row>
    <row r="1921" spans="1:4" ht="11.25" customHeight="1" x14ac:dyDescent="0.15">
      <c r="A1921" s="1129" t="s">
        <v>4933</v>
      </c>
      <c r="B1921" s="787">
        <v>80</v>
      </c>
      <c r="C1921" s="787">
        <v>80</v>
      </c>
      <c r="D1921" s="788" t="s">
        <v>1094</v>
      </c>
    </row>
    <row r="1922" spans="1:4" ht="11.25" customHeight="1" x14ac:dyDescent="0.15">
      <c r="A1922" s="1130"/>
      <c r="B1922" s="789">
        <v>80</v>
      </c>
      <c r="C1922" s="789">
        <v>80</v>
      </c>
      <c r="D1922" s="790" t="s">
        <v>11</v>
      </c>
    </row>
    <row r="1923" spans="1:4" ht="11.25" customHeight="1" x14ac:dyDescent="0.15">
      <c r="A1923" s="1129" t="s">
        <v>2905</v>
      </c>
      <c r="B1923" s="787">
        <v>39.1</v>
      </c>
      <c r="C1923" s="787">
        <v>39.1</v>
      </c>
      <c r="D1923" s="788" t="s">
        <v>1094</v>
      </c>
    </row>
    <row r="1924" spans="1:4" ht="11.25" customHeight="1" x14ac:dyDescent="0.15">
      <c r="A1924" s="1130"/>
      <c r="B1924" s="789">
        <v>39.1</v>
      </c>
      <c r="C1924" s="789">
        <v>39.1</v>
      </c>
      <c r="D1924" s="790" t="s">
        <v>11</v>
      </c>
    </row>
    <row r="1925" spans="1:4" ht="11.25" customHeight="1" x14ac:dyDescent="0.15">
      <c r="A1925" s="1129" t="s">
        <v>4934</v>
      </c>
      <c r="B1925" s="787">
        <v>27.9</v>
      </c>
      <c r="C1925" s="787">
        <v>27.9</v>
      </c>
      <c r="D1925" s="788" t="s">
        <v>1094</v>
      </c>
    </row>
    <row r="1926" spans="1:4" ht="11.25" customHeight="1" x14ac:dyDescent="0.15">
      <c r="A1926" s="1130"/>
      <c r="B1926" s="789">
        <v>27.9</v>
      </c>
      <c r="C1926" s="789">
        <v>27.9</v>
      </c>
      <c r="D1926" s="790" t="s">
        <v>11</v>
      </c>
    </row>
    <row r="1927" spans="1:4" ht="11.25" customHeight="1" x14ac:dyDescent="0.15">
      <c r="A1927" s="1129" t="s">
        <v>4935</v>
      </c>
      <c r="B1927" s="787">
        <v>23.6</v>
      </c>
      <c r="C1927" s="787">
        <v>23.6</v>
      </c>
      <c r="D1927" s="788" t="s">
        <v>1094</v>
      </c>
    </row>
    <row r="1928" spans="1:4" ht="11.25" customHeight="1" x14ac:dyDescent="0.15">
      <c r="A1928" s="1130"/>
      <c r="B1928" s="789">
        <v>23.6</v>
      </c>
      <c r="C1928" s="789">
        <v>23.6</v>
      </c>
      <c r="D1928" s="790" t="s">
        <v>11</v>
      </c>
    </row>
    <row r="1929" spans="1:4" ht="11.25" customHeight="1" x14ac:dyDescent="0.15">
      <c r="A1929" s="1129" t="s">
        <v>2906</v>
      </c>
      <c r="B1929" s="787">
        <v>45.9</v>
      </c>
      <c r="C1929" s="787">
        <v>45.9</v>
      </c>
      <c r="D1929" s="788" t="s">
        <v>1094</v>
      </c>
    </row>
    <row r="1930" spans="1:4" ht="11.25" customHeight="1" x14ac:dyDescent="0.15">
      <c r="A1930" s="1130"/>
      <c r="B1930" s="789">
        <v>45.9</v>
      </c>
      <c r="C1930" s="789">
        <v>45.9</v>
      </c>
      <c r="D1930" s="790" t="s">
        <v>11</v>
      </c>
    </row>
    <row r="1931" spans="1:4" ht="11.25" customHeight="1" x14ac:dyDescent="0.15">
      <c r="A1931" s="1129" t="s">
        <v>4936</v>
      </c>
      <c r="B1931" s="787">
        <v>80</v>
      </c>
      <c r="C1931" s="787">
        <v>80</v>
      </c>
      <c r="D1931" s="788" t="s">
        <v>1094</v>
      </c>
    </row>
    <row r="1932" spans="1:4" ht="11.25" customHeight="1" x14ac:dyDescent="0.15">
      <c r="A1932" s="1130"/>
      <c r="B1932" s="789">
        <v>80</v>
      </c>
      <c r="C1932" s="789">
        <v>80</v>
      </c>
      <c r="D1932" s="790" t="s">
        <v>11</v>
      </c>
    </row>
    <row r="1933" spans="1:4" ht="11.25" customHeight="1" x14ac:dyDescent="0.15">
      <c r="A1933" s="1131" t="s">
        <v>4937</v>
      </c>
      <c r="B1933" s="791">
        <v>80</v>
      </c>
      <c r="C1933" s="791">
        <v>79.938000000000002</v>
      </c>
      <c r="D1933" s="792" t="s">
        <v>1094</v>
      </c>
    </row>
    <row r="1934" spans="1:4" ht="11.25" customHeight="1" x14ac:dyDescent="0.15">
      <c r="A1934" s="1130"/>
      <c r="B1934" s="789">
        <v>80</v>
      </c>
      <c r="C1934" s="789">
        <v>79.938000000000002</v>
      </c>
      <c r="D1934" s="790" t="s">
        <v>11</v>
      </c>
    </row>
    <row r="1935" spans="1:4" ht="11.25" customHeight="1" x14ac:dyDescent="0.15">
      <c r="A1935" s="1129" t="s">
        <v>4938</v>
      </c>
      <c r="B1935" s="787">
        <v>72</v>
      </c>
      <c r="C1935" s="787">
        <v>72</v>
      </c>
      <c r="D1935" s="788" t="s">
        <v>1094</v>
      </c>
    </row>
    <row r="1936" spans="1:4" ht="11.25" customHeight="1" x14ac:dyDescent="0.15">
      <c r="A1936" s="1130"/>
      <c r="B1936" s="789">
        <v>72</v>
      </c>
      <c r="C1936" s="789">
        <v>72</v>
      </c>
      <c r="D1936" s="790" t="s">
        <v>11</v>
      </c>
    </row>
    <row r="1937" spans="1:4" ht="11.25" customHeight="1" x14ac:dyDescent="0.15">
      <c r="A1937" s="1129" t="s">
        <v>2907</v>
      </c>
      <c r="B1937" s="787">
        <v>70</v>
      </c>
      <c r="C1937" s="787">
        <v>70</v>
      </c>
      <c r="D1937" s="788" t="s">
        <v>1094</v>
      </c>
    </row>
    <row r="1938" spans="1:4" ht="11.25" customHeight="1" x14ac:dyDescent="0.15">
      <c r="A1938" s="1130"/>
      <c r="B1938" s="789">
        <v>70</v>
      </c>
      <c r="C1938" s="789">
        <v>70</v>
      </c>
      <c r="D1938" s="790" t="s">
        <v>11</v>
      </c>
    </row>
    <row r="1939" spans="1:4" ht="11.25" customHeight="1" x14ac:dyDescent="0.15">
      <c r="A1939" s="1129" t="s">
        <v>4939</v>
      </c>
      <c r="B1939" s="787">
        <v>80</v>
      </c>
      <c r="C1939" s="787">
        <v>80</v>
      </c>
      <c r="D1939" s="788" t="s">
        <v>1094</v>
      </c>
    </row>
    <row r="1940" spans="1:4" ht="11.25" customHeight="1" x14ac:dyDescent="0.15">
      <c r="A1940" s="1130"/>
      <c r="B1940" s="789">
        <v>80</v>
      </c>
      <c r="C1940" s="789">
        <v>80</v>
      </c>
      <c r="D1940" s="790" t="s">
        <v>11</v>
      </c>
    </row>
    <row r="1941" spans="1:4" ht="11.25" customHeight="1" x14ac:dyDescent="0.15">
      <c r="A1941" s="1129" t="s">
        <v>4940</v>
      </c>
      <c r="B1941" s="787">
        <v>74</v>
      </c>
      <c r="C1941" s="787">
        <v>68.284000000000006</v>
      </c>
      <c r="D1941" s="788" t="s">
        <v>1094</v>
      </c>
    </row>
    <row r="1942" spans="1:4" ht="11.25" customHeight="1" x14ac:dyDescent="0.15">
      <c r="A1942" s="1130"/>
      <c r="B1942" s="789">
        <v>74</v>
      </c>
      <c r="C1942" s="789">
        <v>68.284000000000006</v>
      </c>
      <c r="D1942" s="790" t="s">
        <v>11</v>
      </c>
    </row>
    <row r="1943" spans="1:4" ht="11.25" customHeight="1" x14ac:dyDescent="0.15">
      <c r="A1943" s="1129" t="s">
        <v>4941</v>
      </c>
      <c r="B1943" s="787">
        <v>80</v>
      </c>
      <c r="C1943" s="787">
        <v>80</v>
      </c>
      <c r="D1943" s="788" t="s">
        <v>1094</v>
      </c>
    </row>
    <row r="1944" spans="1:4" ht="11.25" customHeight="1" x14ac:dyDescent="0.15">
      <c r="A1944" s="1130"/>
      <c r="B1944" s="789">
        <v>80</v>
      </c>
      <c r="C1944" s="789">
        <v>80</v>
      </c>
      <c r="D1944" s="790" t="s">
        <v>11</v>
      </c>
    </row>
    <row r="1945" spans="1:4" ht="11.25" customHeight="1" x14ac:dyDescent="0.15">
      <c r="A1945" s="1129" t="s">
        <v>4942</v>
      </c>
      <c r="B1945" s="787">
        <v>72</v>
      </c>
      <c r="C1945" s="787">
        <v>69.125</v>
      </c>
      <c r="D1945" s="788" t="s">
        <v>1094</v>
      </c>
    </row>
    <row r="1946" spans="1:4" ht="11.25" customHeight="1" x14ac:dyDescent="0.15">
      <c r="A1946" s="1130"/>
      <c r="B1946" s="789">
        <v>72</v>
      </c>
      <c r="C1946" s="789">
        <v>69.125</v>
      </c>
      <c r="D1946" s="790" t="s">
        <v>11</v>
      </c>
    </row>
    <row r="1947" spans="1:4" ht="11.25" customHeight="1" x14ac:dyDescent="0.15">
      <c r="A1947" s="1129" t="s">
        <v>4943</v>
      </c>
      <c r="B1947" s="787">
        <v>50</v>
      </c>
      <c r="C1947" s="787">
        <v>50</v>
      </c>
      <c r="D1947" s="788" t="s">
        <v>1322</v>
      </c>
    </row>
    <row r="1948" spans="1:4" ht="11.25" customHeight="1" x14ac:dyDescent="0.15">
      <c r="A1948" s="1130"/>
      <c r="B1948" s="789">
        <v>50</v>
      </c>
      <c r="C1948" s="789">
        <v>50</v>
      </c>
      <c r="D1948" s="790" t="s">
        <v>11</v>
      </c>
    </row>
    <row r="1949" spans="1:4" ht="11.25" customHeight="1" x14ac:dyDescent="0.15">
      <c r="A1949" s="1129" t="s">
        <v>4944</v>
      </c>
      <c r="B1949" s="787">
        <v>49.5</v>
      </c>
      <c r="C1949" s="787">
        <v>0</v>
      </c>
      <c r="D1949" s="788" t="s">
        <v>1318</v>
      </c>
    </row>
    <row r="1950" spans="1:4" ht="11.25" customHeight="1" x14ac:dyDescent="0.15">
      <c r="A1950" s="1130"/>
      <c r="B1950" s="789">
        <v>49.5</v>
      </c>
      <c r="C1950" s="789">
        <v>0</v>
      </c>
      <c r="D1950" s="790" t="s">
        <v>11</v>
      </c>
    </row>
    <row r="1951" spans="1:4" ht="11.25" customHeight="1" x14ac:dyDescent="0.15">
      <c r="A1951" s="1129" t="s">
        <v>4945</v>
      </c>
      <c r="B1951" s="787">
        <v>49.5</v>
      </c>
      <c r="C1951" s="787">
        <v>0</v>
      </c>
      <c r="D1951" s="788" t="s">
        <v>1318</v>
      </c>
    </row>
    <row r="1952" spans="1:4" ht="11.25" customHeight="1" x14ac:dyDescent="0.15">
      <c r="A1952" s="1130"/>
      <c r="B1952" s="789">
        <v>49.5</v>
      </c>
      <c r="C1952" s="789">
        <v>0</v>
      </c>
      <c r="D1952" s="790" t="s">
        <v>11</v>
      </c>
    </row>
    <row r="1953" spans="1:4" ht="11.25" customHeight="1" x14ac:dyDescent="0.15">
      <c r="A1953" s="1129" t="s">
        <v>4946</v>
      </c>
      <c r="B1953" s="787">
        <v>105</v>
      </c>
      <c r="C1953" s="787">
        <v>105</v>
      </c>
      <c r="D1953" s="788" t="s">
        <v>1143</v>
      </c>
    </row>
    <row r="1954" spans="1:4" ht="11.25" customHeight="1" x14ac:dyDescent="0.15">
      <c r="A1954" s="1130"/>
      <c r="B1954" s="789">
        <v>105</v>
      </c>
      <c r="C1954" s="789">
        <v>105</v>
      </c>
      <c r="D1954" s="790" t="s">
        <v>11</v>
      </c>
    </row>
    <row r="1955" spans="1:4" ht="11.25" customHeight="1" x14ac:dyDescent="0.15">
      <c r="A1955" s="1129" t="s">
        <v>4947</v>
      </c>
      <c r="B1955" s="787">
        <v>245.35</v>
      </c>
      <c r="C1955" s="787">
        <v>245.35</v>
      </c>
      <c r="D1955" s="788" t="s">
        <v>3901</v>
      </c>
    </row>
    <row r="1956" spans="1:4" ht="11.25" customHeight="1" x14ac:dyDescent="0.15">
      <c r="A1956" s="1130"/>
      <c r="B1956" s="789">
        <v>245.35</v>
      </c>
      <c r="C1956" s="789">
        <v>245.35</v>
      </c>
      <c r="D1956" s="790" t="s">
        <v>11</v>
      </c>
    </row>
    <row r="1957" spans="1:4" ht="21" x14ac:dyDescent="0.15">
      <c r="A1957" s="1129" t="s">
        <v>4948</v>
      </c>
      <c r="B1957" s="787">
        <v>50.2</v>
      </c>
      <c r="C1957" s="787">
        <v>43.919499999999999</v>
      </c>
      <c r="D1957" s="788" t="s">
        <v>1176</v>
      </c>
    </row>
    <row r="1958" spans="1:4" ht="11.25" customHeight="1" x14ac:dyDescent="0.15">
      <c r="A1958" s="1130"/>
      <c r="B1958" s="789">
        <v>50.2</v>
      </c>
      <c r="C1958" s="789">
        <v>43.919499999999999</v>
      </c>
      <c r="D1958" s="790" t="s">
        <v>11</v>
      </c>
    </row>
    <row r="1959" spans="1:4" ht="21" x14ac:dyDescent="0.15">
      <c r="A1959" s="1129" t="s">
        <v>2908</v>
      </c>
      <c r="B1959" s="787">
        <v>440</v>
      </c>
      <c r="C1959" s="787">
        <v>440</v>
      </c>
      <c r="D1959" s="788" t="s">
        <v>1177</v>
      </c>
    </row>
    <row r="1960" spans="1:4" ht="11.25" customHeight="1" x14ac:dyDescent="0.15">
      <c r="A1960" s="1130"/>
      <c r="B1960" s="789">
        <v>440</v>
      </c>
      <c r="C1960" s="789">
        <v>440</v>
      </c>
      <c r="D1960" s="790" t="s">
        <v>11</v>
      </c>
    </row>
    <row r="1961" spans="1:4" ht="21" x14ac:dyDescent="0.15">
      <c r="A1961" s="1129" t="s">
        <v>2909</v>
      </c>
      <c r="B1961" s="787">
        <v>50</v>
      </c>
      <c r="C1961" s="787">
        <v>50</v>
      </c>
      <c r="D1961" s="788" t="s">
        <v>1210</v>
      </c>
    </row>
    <row r="1962" spans="1:4" ht="11.25" customHeight="1" x14ac:dyDescent="0.15">
      <c r="A1962" s="1130"/>
      <c r="B1962" s="789">
        <v>50</v>
      </c>
      <c r="C1962" s="789">
        <v>50</v>
      </c>
      <c r="D1962" s="790" t="s">
        <v>11</v>
      </c>
    </row>
    <row r="1963" spans="1:4" ht="21" x14ac:dyDescent="0.15">
      <c r="A1963" s="1129" t="s">
        <v>2910</v>
      </c>
      <c r="B1963" s="787">
        <v>74.3</v>
      </c>
      <c r="C1963" s="787">
        <v>74.3</v>
      </c>
      <c r="D1963" s="788" t="s">
        <v>1210</v>
      </c>
    </row>
    <row r="1964" spans="1:4" ht="11.25" customHeight="1" x14ac:dyDescent="0.15">
      <c r="A1964" s="1131"/>
      <c r="B1964" s="791">
        <v>80</v>
      </c>
      <c r="C1964" s="791">
        <v>80</v>
      </c>
      <c r="D1964" s="792" t="s">
        <v>683</v>
      </c>
    </row>
    <row r="1965" spans="1:4" ht="11.25" customHeight="1" x14ac:dyDescent="0.15">
      <c r="A1965" s="1131"/>
      <c r="B1965" s="791">
        <v>154.30000000000001</v>
      </c>
      <c r="C1965" s="791">
        <v>154.30000000000001</v>
      </c>
      <c r="D1965" s="792" t="s">
        <v>11</v>
      </c>
    </row>
    <row r="1966" spans="1:4" ht="21" x14ac:dyDescent="0.15">
      <c r="A1966" s="1129" t="s">
        <v>4949</v>
      </c>
      <c r="B1966" s="787">
        <v>100</v>
      </c>
      <c r="C1966" s="787">
        <v>100</v>
      </c>
      <c r="D1966" s="788" t="s">
        <v>1210</v>
      </c>
    </row>
    <row r="1967" spans="1:4" ht="11.25" customHeight="1" x14ac:dyDescent="0.15">
      <c r="A1967" s="1130"/>
      <c r="B1967" s="789">
        <v>100</v>
      </c>
      <c r="C1967" s="789">
        <v>100</v>
      </c>
      <c r="D1967" s="790" t="s">
        <v>11</v>
      </c>
    </row>
    <row r="1968" spans="1:4" ht="11.25" customHeight="1" x14ac:dyDescent="0.15">
      <c r="A1968" s="1129" t="s">
        <v>4409</v>
      </c>
      <c r="B1968" s="787">
        <v>200</v>
      </c>
      <c r="C1968" s="787">
        <v>200</v>
      </c>
      <c r="D1968" s="788" t="s">
        <v>683</v>
      </c>
    </row>
    <row r="1969" spans="1:4" ht="11.25" customHeight="1" x14ac:dyDescent="0.15">
      <c r="A1969" s="1130"/>
      <c r="B1969" s="789">
        <v>200</v>
      </c>
      <c r="C1969" s="789">
        <v>200</v>
      </c>
      <c r="D1969" s="790" t="s">
        <v>11</v>
      </c>
    </row>
    <row r="1970" spans="1:4" ht="11.25" customHeight="1" x14ac:dyDescent="0.15">
      <c r="A1970" s="1129" t="s">
        <v>639</v>
      </c>
      <c r="B1970" s="787">
        <v>162.87</v>
      </c>
      <c r="C1970" s="787">
        <v>162.86600000000001</v>
      </c>
      <c r="D1970" s="788" t="s">
        <v>1160</v>
      </c>
    </row>
    <row r="1971" spans="1:4" ht="11.25" customHeight="1" x14ac:dyDescent="0.15">
      <c r="A1971" s="1131"/>
      <c r="B1971" s="791">
        <v>150</v>
      </c>
      <c r="C1971" s="791">
        <v>150</v>
      </c>
      <c r="D1971" s="792" t="s">
        <v>621</v>
      </c>
    </row>
    <row r="1972" spans="1:4" ht="11.25" customHeight="1" x14ac:dyDescent="0.15">
      <c r="A1972" s="1130"/>
      <c r="B1972" s="789">
        <v>312.87</v>
      </c>
      <c r="C1972" s="789">
        <v>312.86599999999999</v>
      </c>
      <c r="D1972" s="790" t="s">
        <v>11</v>
      </c>
    </row>
    <row r="1973" spans="1:4" ht="11.25" customHeight="1" x14ac:dyDescent="0.15">
      <c r="A1973" s="1129" t="s">
        <v>640</v>
      </c>
      <c r="B1973" s="787">
        <v>72.45</v>
      </c>
      <c r="C1973" s="787">
        <v>72.45</v>
      </c>
      <c r="D1973" s="788" t="s">
        <v>1160</v>
      </c>
    </row>
    <row r="1974" spans="1:4" ht="11.25" customHeight="1" x14ac:dyDescent="0.15">
      <c r="A1974" s="1130"/>
      <c r="B1974" s="789">
        <v>72.45</v>
      </c>
      <c r="C1974" s="789">
        <v>72.45</v>
      </c>
      <c r="D1974" s="790" t="s">
        <v>11</v>
      </c>
    </row>
    <row r="1975" spans="1:4" ht="11.25" customHeight="1" x14ac:dyDescent="0.15">
      <c r="A1975" s="1129" t="s">
        <v>4410</v>
      </c>
      <c r="B1975" s="787">
        <v>100</v>
      </c>
      <c r="C1975" s="787">
        <v>100</v>
      </c>
      <c r="D1975" s="788" t="s">
        <v>683</v>
      </c>
    </row>
    <row r="1976" spans="1:4" ht="11.25" customHeight="1" x14ac:dyDescent="0.15">
      <c r="A1976" s="1130"/>
      <c r="B1976" s="789">
        <v>100</v>
      </c>
      <c r="C1976" s="789">
        <v>100</v>
      </c>
      <c r="D1976" s="790" t="s">
        <v>11</v>
      </c>
    </row>
    <row r="1977" spans="1:4" ht="21" x14ac:dyDescent="0.15">
      <c r="A1977" s="1129" t="s">
        <v>746</v>
      </c>
      <c r="B1977" s="787">
        <v>100</v>
      </c>
      <c r="C1977" s="787">
        <v>100</v>
      </c>
      <c r="D1977" s="788" t="s">
        <v>1210</v>
      </c>
    </row>
    <row r="1978" spans="1:4" ht="11.25" customHeight="1" x14ac:dyDescent="0.15">
      <c r="A1978" s="1130"/>
      <c r="B1978" s="789">
        <v>100</v>
      </c>
      <c r="C1978" s="789">
        <v>100</v>
      </c>
      <c r="D1978" s="790" t="s">
        <v>11</v>
      </c>
    </row>
    <row r="1979" spans="1:4" ht="11.25" customHeight="1" x14ac:dyDescent="0.15">
      <c r="A1979" s="1129" t="s">
        <v>4950</v>
      </c>
      <c r="B1979" s="787">
        <v>700</v>
      </c>
      <c r="C1979" s="787">
        <v>700</v>
      </c>
      <c r="D1979" s="788" t="s">
        <v>1211</v>
      </c>
    </row>
    <row r="1980" spans="1:4" ht="21" x14ac:dyDescent="0.15">
      <c r="A1980" s="1131"/>
      <c r="B1980" s="791">
        <v>100</v>
      </c>
      <c r="C1980" s="791">
        <v>0</v>
      </c>
      <c r="D1980" s="792" t="s">
        <v>1210</v>
      </c>
    </row>
    <row r="1981" spans="1:4" ht="11.25" customHeight="1" x14ac:dyDescent="0.15">
      <c r="A1981" s="1131"/>
      <c r="B1981" s="791">
        <v>500</v>
      </c>
      <c r="C1981" s="791">
        <v>500</v>
      </c>
      <c r="D1981" s="792" t="s">
        <v>683</v>
      </c>
    </row>
    <row r="1982" spans="1:4" ht="11.25" customHeight="1" x14ac:dyDescent="0.15">
      <c r="A1982" s="1130"/>
      <c r="B1982" s="789">
        <v>1300</v>
      </c>
      <c r="C1982" s="789">
        <v>1200</v>
      </c>
      <c r="D1982" s="790" t="s">
        <v>11</v>
      </c>
    </row>
    <row r="1983" spans="1:4" ht="11.25" customHeight="1" x14ac:dyDescent="0.15">
      <c r="A1983" s="1129" t="s">
        <v>2911</v>
      </c>
      <c r="B1983" s="787">
        <v>300</v>
      </c>
      <c r="C1983" s="787">
        <v>300</v>
      </c>
      <c r="D1983" s="788" t="s">
        <v>1211</v>
      </c>
    </row>
    <row r="1984" spans="1:4" ht="11.25" customHeight="1" x14ac:dyDescent="0.15">
      <c r="A1984" s="1130"/>
      <c r="B1984" s="789">
        <v>300</v>
      </c>
      <c r="C1984" s="789">
        <v>300</v>
      </c>
      <c r="D1984" s="790" t="s">
        <v>11</v>
      </c>
    </row>
    <row r="1985" spans="1:4" ht="11.25" customHeight="1" x14ac:dyDescent="0.15">
      <c r="A1985" s="1129" t="s">
        <v>4951</v>
      </c>
      <c r="B1985" s="787">
        <v>236.25</v>
      </c>
      <c r="C1985" s="787">
        <v>236.25</v>
      </c>
      <c r="D1985" s="788" t="s">
        <v>1143</v>
      </c>
    </row>
    <row r="1986" spans="1:4" ht="11.25" customHeight="1" x14ac:dyDescent="0.15">
      <c r="A1986" s="1130"/>
      <c r="B1986" s="789">
        <v>236.25</v>
      </c>
      <c r="C1986" s="789">
        <v>236.25</v>
      </c>
      <c r="D1986" s="790" t="s">
        <v>11</v>
      </c>
    </row>
    <row r="1987" spans="1:4" ht="11.25" customHeight="1" x14ac:dyDescent="0.15">
      <c r="A1987" s="1129" t="s">
        <v>2912</v>
      </c>
      <c r="B1987" s="787">
        <v>22.4</v>
      </c>
      <c r="C1987" s="787">
        <v>22.4</v>
      </c>
      <c r="D1987" s="788" t="s">
        <v>1317</v>
      </c>
    </row>
    <row r="1988" spans="1:4" ht="11.25" customHeight="1" x14ac:dyDescent="0.15">
      <c r="A1988" s="1130"/>
      <c r="B1988" s="789">
        <v>22.4</v>
      </c>
      <c r="C1988" s="789">
        <v>22.4</v>
      </c>
      <c r="D1988" s="790" t="s">
        <v>11</v>
      </c>
    </row>
    <row r="1989" spans="1:4" ht="11.25" customHeight="1" x14ac:dyDescent="0.15">
      <c r="A1989" s="1129" t="s">
        <v>655</v>
      </c>
      <c r="B1989" s="787">
        <v>34.1</v>
      </c>
      <c r="C1989" s="787">
        <v>34.1</v>
      </c>
      <c r="D1989" s="788" t="s">
        <v>1209</v>
      </c>
    </row>
    <row r="1990" spans="1:4" ht="21" x14ac:dyDescent="0.15">
      <c r="A1990" s="1131"/>
      <c r="B1990" s="791">
        <v>19776</v>
      </c>
      <c r="C1990" s="791">
        <v>19186.863000000001</v>
      </c>
      <c r="D1990" s="792" t="s">
        <v>1177</v>
      </c>
    </row>
    <row r="1991" spans="1:4" ht="11.25" customHeight="1" x14ac:dyDescent="0.15">
      <c r="A1991" s="1131"/>
      <c r="B1991" s="791">
        <v>223922</v>
      </c>
      <c r="C1991" s="791">
        <v>223301.59700000001</v>
      </c>
      <c r="D1991" s="792" t="s">
        <v>1178</v>
      </c>
    </row>
    <row r="1992" spans="1:4" ht="11.25" customHeight="1" x14ac:dyDescent="0.15">
      <c r="A1992" s="1131"/>
      <c r="B1992" s="791">
        <v>134</v>
      </c>
      <c r="C1992" s="791">
        <v>123</v>
      </c>
      <c r="D1992" s="792" t="s">
        <v>4686</v>
      </c>
    </row>
    <row r="1993" spans="1:4" ht="11.25" customHeight="1" x14ac:dyDescent="0.15">
      <c r="A1993" s="1131"/>
      <c r="B1993" s="791">
        <v>72.5</v>
      </c>
      <c r="C1993" s="791">
        <v>55.97</v>
      </c>
      <c r="D1993" s="792" t="s">
        <v>1173</v>
      </c>
    </row>
    <row r="1994" spans="1:4" ht="11.25" customHeight="1" x14ac:dyDescent="0.15">
      <c r="A1994" s="1131"/>
      <c r="B1994" s="791">
        <v>3787.2</v>
      </c>
      <c r="C1994" s="791">
        <v>3637.261</v>
      </c>
      <c r="D1994" s="792" t="s">
        <v>1175</v>
      </c>
    </row>
    <row r="1995" spans="1:4" ht="11.25" customHeight="1" x14ac:dyDescent="0.15">
      <c r="A1995" s="1131"/>
      <c r="B1995" s="791">
        <v>50</v>
      </c>
      <c r="C1995" s="791">
        <v>30.986000000000001</v>
      </c>
      <c r="D1995" s="792" t="s">
        <v>1111</v>
      </c>
    </row>
    <row r="1996" spans="1:4" ht="21" x14ac:dyDescent="0.15">
      <c r="A1996" s="1131"/>
      <c r="B1996" s="791">
        <v>459.4</v>
      </c>
      <c r="C1996" s="791">
        <v>351.65199999999999</v>
      </c>
      <c r="D1996" s="792" t="s">
        <v>1176</v>
      </c>
    </row>
    <row r="1997" spans="1:4" ht="21" x14ac:dyDescent="0.15">
      <c r="A1997" s="1131"/>
      <c r="B1997" s="791">
        <v>43.67</v>
      </c>
      <c r="C1997" s="791">
        <v>43.664999999999999</v>
      </c>
      <c r="D1997" s="792" t="s">
        <v>3902</v>
      </c>
    </row>
    <row r="1998" spans="1:4" ht="21" x14ac:dyDescent="0.15">
      <c r="A1998" s="1131"/>
      <c r="B1998" s="791">
        <v>250</v>
      </c>
      <c r="C1998" s="791">
        <v>233.87</v>
      </c>
      <c r="D1998" s="792" t="s">
        <v>1174</v>
      </c>
    </row>
    <row r="1999" spans="1:4" ht="11.25" customHeight="1" x14ac:dyDescent="0.15">
      <c r="A1999" s="1131"/>
      <c r="B1999" s="791">
        <v>800</v>
      </c>
      <c r="C1999" s="791">
        <v>800</v>
      </c>
      <c r="D1999" s="792" t="s">
        <v>666</v>
      </c>
    </row>
    <row r="2000" spans="1:4" ht="11.25" customHeight="1" x14ac:dyDescent="0.15">
      <c r="A2000" s="1131"/>
      <c r="B2000" s="791">
        <v>169</v>
      </c>
      <c r="C2000" s="791">
        <v>169</v>
      </c>
      <c r="D2000" s="792" t="s">
        <v>753</v>
      </c>
    </row>
    <row r="2001" spans="1:4" ht="11.25" customHeight="1" x14ac:dyDescent="0.15">
      <c r="A2001" s="1131"/>
      <c r="B2001" s="791">
        <v>47092.040000000008</v>
      </c>
      <c r="C2001" s="791">
        <v>47092</v>
      </c>
      <c r="D2001" s="792" t="s">
        <v>1203</v>
      </c>
    </row>
    <row r="2002" spans="1:4" ht="11.25" customHeight="1" x14ac:dyDescent="0.15">
      <c r="A2002" s="1131"/>
      <c r="B2002" s="791">
        <v>1539.0000000000002</v>
      </c>
      <c r="C2002" s="791">
        <v>1539.0000000000002</v>
      </c>
      <c r="D2002" s="792" t="s">
        <v>940</v>
      </c>
    </row>
    <row r="2003" spans="1:4" ht="11.25" customHeight="1" x14ac:dyDescent="0.15">
      <c r="A2003" s="1131"/>
      <c r="B2003" s="791">
        <v>298128.90999999997</v>
      </c>
      <c r="C2003" s="791">
        <v>296598.96399999998</v>
      </c>
      <c r="D2003" s="792" t="s">
        <v>11</v>
      </c>
    </row>
    <row r="2004" spans="1:4" ht="11.25" customHeight="1" x14ac:dyDescent="0.15">
      <c r="A2004" s="1129" t="s">
        <v>2913</v>
      </c>
      <c r="B2004" s="787">
        <v>24.5</v>
      </c>
      <c r="C2004" s="787">
        <v>24.5</v>
      </c>
      <c r="D2004" s="788" t="s">
        <v>1275</v>
      </c>
    </row>
    <row r="2005" spans="1:4" ht="11.25" customHeight="1" x14ac:dyDescent="0.15">
      <c r="A2005" s="1131"/>
      <c r="B2005" s="791">
        <v>25334</v>
      </c>
      <c r="C2005" s="791">
        <v>25334</v>
      </c>
      <c r="D2005" s="792" t="s">
        <v>1178</v>
      </c>
    </row>
    <row r="2006" spans="1:4" ht="11.25" customHeight="1" x14ac:dyDescent="0.15">
      <c r="A2006" s="1130"/>
      <c r="B2006" s="789">
        <v>25358.5</v>
      </c>
      <c r="C2006" s="789">
        <v>25358.5</v>
      </c>
      <c r="D2006" s="790" t="s">
        <v>11</v>
      </c>
    </row>
    <row r="2007" spans="1:4" ht="11.25" customHeight="1" x14ac:dyDescent="0.15">
      <c r="A2007" s="1129" t="s">
        <v>604</v>
      </c>
      <c r="B2007" s="787">
        <v>1053.75</v>
      </c>
      <c r="C2007" s="787">
        <v>0</v>
      </c>
      <c r="D2007" s="788" t="s">
        <v>988</v>
      </c>
    </row>
    <row r="2008" spans="1:4" ht="11.25" customHeight="1" x14ac:dyDescent="0.15">
      <c r="A2008" s="1131"/>
      <c r="B2008" s="791">
        <v>202.5</v>
      </c>
      <c r="C2008" s="791">
        <v>202.5</v>
      </c>
      <c r="D2008" s="792" t="s">
        <v>1142</v>
      </c>
    </row>
    <row r="2009" spans="1:4" ht="11.25" customHeight="1" x14ac:dyDescent="0.15">
      <c r="A2009" s="1131"/>
      <c r="B2009" s="791">
        <v>107.5</v>
      </c>
      <c r="C2009" s="791">
        <v>107.498</v>
      </c>
      <c r="D2009" s="792" t="s">
        <v>605</v>
      </c>
    </row>
    <row r="2010" spans="1:4" ht="11.25" customHeight="1" x14ac:dyDescent="0.15">
      <c r="A2010" s="1130"/>
      <c r="B2010" s="789">
        <v>1363.75</v>
      </c>
      <c r="C2010" s="789">
        <v>309.99799999999999</v>
      </c>
      <c r="D2010" s="790" t="s">
        <v>11</v>
      </c>
    </row>
    <row r="2011" spans="1:4" ht="11.25" customHeight="1" x14ac:dyDescent="0.15">
      <c r="A2011" s="1129" t="s">
        <v>641</v>
      </c>
      <c r="B2011" s="787">
        <v>219.3</v>
      </c>
      <c r="C2011" s="787">
        <v>181.316</v>
      </c>
      <c r="D2011" s="788" t="s">
        <v>1163</v>
      </c>
    </row>
    <row r="2012" spans="1:4" ht="11.25" customHeight="1" x14ac:dyDescent="0.15">
      <c r="A2012" s="1131"/>
      <c r="B2012" s="791">
        <v>1400</v>
      </c>
      <c r="C2012" s="791">
        <v>700</v>
      </c>
      <c r="D2012" s="792" t="s">
        <v>621</v>
      </c>
    </row>
    <row r="2013" spans="1:4" ht="11.25" customHeight="1" x14ac:dyDescent="0.15">
      <c r="A2013" s="1130"/>
      <c r="B2013" s="789">
        <v>1619.3</v>
      </c>
      <c r="C2013" s="789">
        <v>881.31600000000003</v>
      </c>
      <c r="D2013" s="790" t="s">
        <v>11</v>
      </c>
    </row>
    <row r="2014" spans="1:4" ht="11.25" customHeight="1" x14ac:dyDescent="0.15">
      <c r="A2014" s="1129" t="s">
        <v>2914</v>
      </c>
      <c r="B2014" s="787">
        <v>150</v>
      </c>
      <c r="C2014" s="787">
        <v>150</v>
      </c>
      <c r="D2014" s="788" t="s">
        <v>1145</v>
      </c>
    </row>
    <row r="2015" spans="1:4" ht="11.25" customHeight="1" x14ac:dyDescent="0.15">
      <c r="A2015" s="1130"/>
      <c r="B2015" s="789">
        <v>150</v>
      </c>
      <c r="C2015" s="789">
        <v>150</v>
      </c>
      <c r="D2015" s="790" t="s">
        <v>11</v>
      </c>
    </row>
    <row r="2016" spans="1:4" ht="11.25" customHeight="1" x14ac:dyDescent="0.15">
      <c r="A2016" s="1129" t="s">
        <v>2915</v>
      </c>
      <c r="B2016" s="787">
        <v>200</v>
      </c>
      <c r="C2016" s="787">
        <v>200</v>
      </c>
      <c r="D2016" s="788" t="s">
        <v>683</v>
      </c>
    </row>
    <row r="2017" spans="1:4" ht="11.25" customHeight="1" x14ac:dyDescent="0.15">
      <c r="A2017" s="1130"/>
      <c r="B2017" s="789">
        <v>200</v>
      </c>
      <c r="C2017" s="789">
        <v>200</v>
      </c>
      <c r="D2017" s="790" t="s">
        <v>11</v>
      </c>
    </row>
    <row r="2018" spans="1:4" ht="11.25" customHeight="1" x14ac:dyDescent="0.15">
      <c r="A2018" s="1129" t="s">
        <v>2916</v>
      </c>
      <c r="B2018" s="787">
        <v>4000</v>
      </c>
      <c r="C2018" s="787">
        <v>4000</v>
      </c>
      <c r="D2018" s="788" t="s">
        <v>1211</v>
      </c>
    </row>
    <row r="2019" spans="1:4" ht="11.25" customHeight="1" x14ac:dyDescent="0.15">
      <c r="A2019" s="1130"/>
      <c r="B2019" s="789">
        <v>4000</v>
      </c>
      <c r="C2019" s="789">
        <v>4000</v>
      </c>
      <c r="D2019" s="790" t="s">
        <v>11</v>
      </c>
    </row>
    <row r="2020" spans="1:4" ht="11.25" customHeight="1" x14ac:dyDescent="0.15">
      <c r="A2020" s="1129" t="s">
        <v>2917</v>
      </c>
      <c r="B2020" s="787">
        <v>70</v>
      </c>
      <c r="C2020" s="787">
        <v>70</v>
      </c>
      <c r="D2020" s="788" t="s">
        <v>4686</v>
      </c>
    </row>
    <row r="2021" spans="1:4" ht="11.25" customHeight="1" x14ac:dyDescent="0.15">
      <c r="A2021" s="1131"/>
      <c r="B2021" s="791">
        <v>70</v>
      </c>
      <c r="C2021" s="791">
        <v>70</v>
      </c>
      <c r="D2021" s="792" t="s">
        <v>11</v>
      </c>
    </row>
    <row r="2022" spans="1:4" ht="11.25" customHeight="1" x14ac:dyDescent="0.15">
      <c r="A2022" s="1129" t="s">
        <v>642</v>
      </c>
      <c r="B2022" s="787">
        <v>198.92</v>
      </c>
      <c r="C2022" s="787">
        <v>154.27453</v>
      </c>
      <c r="D2022" s="788" t="s">
        <v>621</v>
      </c>
    </row>
    <row r="2023" spans="1:4" ht="11.25" customHeight="1" x14ac:dyDescent="0.15">
      <c r="A2023" s="1130"/>
      <c r="B2023" s="789">
        <v>198.92</v>
      </c>
      <c r="C2023" s="789">
        <v>154.27453</v>
      </c>
      <c r="D2023" s="790" t="s">
        <v>11</v>
      </c>
    </row>
    <row r="2024" spans="1:4" ht="11.25" customHeight="1" x14ac:dyDescent="0.15">
      <c r="A2024" s="1129" t="s">
        <v>4411</v>
      </c>
      <c r="B2024" s="787">
        <v>160</v>
      </c>
      <c r="C2024" s="787">
        <v>160</v>
      </c>
      <c r="D2024" s="788" t="s">
        <v>683</v>
      </c>
    </row>
    <row r="2025" spans="1:4" ht="11.25" customHeight="1" x14ac:dyDescent="0.15">
      <c r="A2025" s="1130"/>
      <c r="B2025" s="789">
        <v>160</v>
      </c>
      <c r="C2025" s="789">
        <v>160</v>
      </c>
      <c r="D2025" s="790" t="s">
        <v>11</v>
      </c>
    </row>
    <row r="2026" spans="1:4" ht="21" x14ac:dyDescent="0.15">
      <c r="A2026" s="1129" t="s">
        <v>2918</v>
      </c>
      <c r="B2026" s="787">
        <v>598</v>
      </c>
      <c r="C2026" s="787">
        <v>598</v>
      </c>
      <c r="D2026" s="788" t="s">
        <v>1177</v>
      </c>
    </row>
    <row r="2027" spans="1:4" ht="11.25" customHeight="1" x14ac:dyDescent="0.15">
      <c r="A2027" s="1131"/>
      <c r="B2027" s="791">
        <v>3018</v>
      </c>
      <c r="C2027" s="791">
        <v>3018</v>
      </c>
      <c r="D2027" s="792" t="s">
        <v>1178</v>
      </c>
    </row>
    <row r="2028" spans="1:4" ht="11.25" customHeight="1" x14ac:dyDescent="0.15">
      <c r="A2028" s="1130"/>
      <c r="B2028" s="789">
        <v>3616</v>
      </c>
      <c r="C2028" s="789">
        <v>3616</v>
      </c>
      <c r="D2028" s="790" t="s">
        <v>11</v>
      </c>
    </row>
    <row r="2029" spans="1:4" ht="21" x14ac:dyDescent="0.15">
      <c r="A2029" s="1129" t="s">
        <v>2919</v>
      </c>
      <c r="B2029" s="787">
        <v>700</v>
      </c>
      <c r="C2029" s="787">
        <v>700</v>
      </c>
      <c r="D2029" s="788" t="s">
        <v>1177</v>
      </c>
    </row>
    <row r="2030" spans="1:4" ht="11.25" customHeight="1" x14ac:dyDescent="0.15">
      <c r="A2030" s="1131"/>
      <c r="B2030" s="791">
        <v>609</v>
      </c>
      <c r="C2030" s="791">
        <v>609</v>
      </c>
      <c r="D2030" s="792" t="s">
        <v>1178</v>
      </c>
    </row>
    <row r="2031" spans="1:4" ht="11.25" customHeight="1" x14ac:dyDescent="0.15">
      <c r="A2031" s="1131"/>
      <c r="B2031" s="791">
        <v>60</v>
      </c>
      <c r="C2031" s="791">
        <v>60</v>
      </c>
      <c r="D2031" s="792" t="s">
        <v>1175</v>
      </c>
    </row>
    <row r="2032" spans="1:4" ht="11.25" customHeight="1" x14ac:dyDescent="0.15">
      <c r="A2032" s="1131"/>
      <c r="B2032" s="791">
        <v>2774.5099999999998</v>
      </c>
      <c r="C2032" s="791">
        <v>2774.4999999999995</v>
      </c>
      <c r="D2032" s="792" t="s">
        <v>940</v>
      </c>
    </row>
    <row r="2033" spans="1:4" ht="11.25" customHeight="1" x14ac:dyDescent="0.15">
      <c r="A2033" s="1130"/>
      <c r="B2033" s="789">
        <v>4143.51</v>
      </c>
      <c r="C2033" s="789">
        <v>4143.5</v>
      </c>
      <c r="D2033" s="790" t="s">
        <v>11</v>
      </c>
    </row>
    <row r="2034" spans="1:4" ht="11.25" customHeight="1" x14ac:dyDescent="0.15">
      <c r="A2034" s="1129" t="s">
        <v>2920</v>
      </c>
      <c r="B2034" s="787">
        <v>1081.4000000000001</v>
      </c>
      <c r="C2034" s="787">
        <v>855.90000000000009</v>
      </c>
      <c r="D2034" s="788" t="s">
        <v>1317</v>
      </c>
    </row>
    <row r="2035" spans="1:4" ht="11.25" customHeight="1" x14ac:dyDescent="0.15">
      <c r="A2035" s="1130"/>
      <c r="B2035" s="789">
        <v>1081.4000000000001</v>
      </c>
      <c r="C2035" s="789">
        <v>855.90000000000009</v>
      </c>
      <c r="D2035" s="790" t="s">
        <v>11</v>
      </c>
    </row>
    <row r="2036" spans="1:4" ht="11.25" customHeight="1" x14ac:dyDescent="0.15">
      <c r="A2036" s="1129" t="s">
        <v>4952</v>
      </c>
      <c r="B2036" s="787">
        <v>215</v>
      </c>
      <c r="C2036" s="787">
        <v>0</v>
      </c>
      <c r="D2036" s="788" t="s">
        <v>988</v>
      </c>
    </row>
    <row r="2037" spans="1:4" ht="11.25" customHeight="1" x14ac:dyDescent="0.15">
      <c r="A2037" s="1130"/>
      <c r="B2037" s="789">
        <v>215</v>
      </c>
      <c r="C2037" s="789">
        <v>0</v>
      </c>
      <c r="D2037" s="790" t="s">
        <v>11</v>
      </c>
    </row>
    <row r="2038" spans="1:4" ht="11.25" customHeight="1" x14ac:dyDescent="0.15">
      <c r="A2038" s="1129" t="s">
        <v>2921</v>
      </c>
      <c r="B2038" s="787">
        <v>1496.85</v>
      </c>
      <c r="C2038" s="787">
        <v>1496.846</v>
      </c>
      <c r="D2038" s="788" t="s">
        <v>2512</v>
      </c>
    </row>
    <row r="2039" spans="1:4" ht="11.25" customHeight="1" x14ac:dyDescent="0.15">
      <c r="A2039" s="1130"/>
      <c r="B2039" s="789">
        <v>1496.85</v>
      </c>
      <c r="C2039" s="789">
        <v>1496.846</v>
      </c>
      <c r="D2039" s="790" t="s">
        <v>11</v>
      </c>
    </row>
    <row r="2040" spans="1:4" ht="11.25" customHeight="1" x14ac:dyDescent="0.15">
      <c r="A2040" s="1131" t="s">
        <v>2922</v>
      </c>
      <c r="B2040" s="791">
        <v>1897.4099999999999</v>
      </c>
      <c r="C2040" s="791">
        <v>1897.4099999999999</v>
      </c>
      <c r="D2040" s="792" t="s">
        <v>2512</v>
      </c>
    </row>
    <row r="2041" spans="1:4" ht="11.25" customHeight="1" x14ac:dyDescent="0.15">
      <c r="A2041" s="1131"/>
      <c r="B2041" s="791">
        <v>69.8</v>
      </c>
      <c r="C2041" s="791">
        <v>69.337000000000003</v>
      </c>
      <c r="D2041" s="792" t="s">
        <v>1322</v>
      </c>
    </row>
    <row r="2042" spans="1:4" ht="11.25" customHeight="1" x14ac:dyDescent="0.15">
      <c r="A2042" s="1130"/>
      <c r="B2042" s="789">
        <v>1967.2099999999998</v>
      </c>
      <c r="C2042" s="789">
        <v>1966.7469999999998</v>
      </c>
      <c r="D2042" s="790" t="s">
        <v>11</v>
      </c>
    </row>
    <row r="2043" spans="1:4" ht="11.25" customHeight="1" x14ac:dyDescent="0.15">
      <c r="A2043" s="1129" t="s">
        <v>2923</v>
      </c>
      <c r="B2043" s="787">
        <v>6067.24</v>
      </c>
      <c r="C2043" s="787">
        <v>6067.2430000000004</v>
      </c>
      <c r="D2043" s="788" t="s">
        <v>2512</v>
      </c>
    </row>
    <row r="2044" spans="1:4" ht="11.25" customHeight="1" x14ac:dyDescent="0.15">
      <c r="A2044" s="1130"/>
      <c r="B2044" s="789">
        <v>6067.24</v>
      </c>
      <c r="C2044" s="789">
        <v>6067.2430000000004</v>
      </c>
      <c r="D2044" s="790" t="s">
        <v>11</v>
      </c>
    </row>
    <row r="2045" spans="1:4" ht="11.25" customHeight="1" x14ac:dyDescent="0.15">
      <c r="A2045" s="1129" t="s">
        <v>2924</v>
      </c>
      <c r="B2045" s="787">
        <v>6081.65</v>
      </c>
      <c r="C2045" s="787">
        <v>6081.6490000000003</v>
      </c>
      <c r="D2045" s="788" t="s">
        <v>2512</v>
      </c>
    </row>
    <row r="2046" spans="1:4" ht="11.25" customHeight="1" x14ac:dyDescent="0.15">
      <c r="A2046" s="1130"/>
      <c r="B2046" s="789">
        <v>6081.65</v>
      </c>
      <c r="C2046" s="789">
        <v>6081.6490000000003</v>
      </c>
      <c r="D2046" s="790" t="s">
        <v>11</v>
      </c>
    </row>
    <row r="2047" spans="1:4" ht="11.25" customHeight="1" x14ac:dyDescent="0.15">
      <c r="A2047" s="1129" t="s">
        <v>2925</v>
      </c>
      <c r="B2047" s="787">
        <v>10940.93</v>
      </c>
      <c r="C2047" s="787">
        <v>10940.93</v>
      </c>
      <c r="D2047" s="788" t="s">
        <v>2512</v>
      </c>
    </row>
    <row r="2048" spans="1:4" ht="11.25" customHeight="1" x14ac:dyDescent="0.15">
      <c r="A2048" s="1130"/>
      <c r="B2048" s="789">
        <v>10940.93</v>
      </c>
      <c r="C2048" s="789">
        <v>10940.93</v>
      </c>
      <c r="D2048" s="790" t="s">
        <v>11</v>
      </c>
    </row>
    <row r="2049" spans="1:4" ht="11.25" customHeight="1" x14ac:dyDescent="0.15">
      <c r="A2049" s="1129" t="s">
        <v>2926</v>
      </c>
      <c r="B2049" s="787">
        <v>8617.4</v>
      </c>
      <c r="C2049" s="787">
        <v>8617.402</v>
      </c>
      <c r="D2049" s="788" t="s">
        <v>2512</v>
      </c>
    </row>
    <row r="2050" spans="1:4" ht="11.25" customHeight="1" x14ac:dyDescent="0.15">
      <c r="A2050" s="1130"/>
      <c r="B2050" s="789">
        <v>8617.4</v>
      </c>
      <c r="C2050" s="789">
        <v>8617.402</v>
      </c>
      <c r="D2050" s="790" t="s">
        <v>11</v>
      </c>
    </row>
    <row r="2051" spans="1:4" ht="11.25" customHeight="1" x14ac:dyDescent="0.15">
      <c r="A2051" s="1129" t="s">
        <v>2927</v>
      </c>
      <c r="B2051" s="787">
        <v>4538.7299999999996</v>
      </c>
      <c r="C2051" s="787">
        <v>4538.7250000000004</v>
      </c>
      <c r="D2051" s="788" t="s">
        <v>2512</v>
      </c>
    </row>
    <row r="2052" spans="1:4" ht="11.25" customHeight="1" x14ac:dyDescent="0.15">
      <c r="A2052" s="1130"/>
      <c r="B2052" s="789">
        <v>4538.7299999999996</v>
      </c>
      <c r="C2052" s="789">
        <v>4538.7250000000004</v>
      </c>
      <c r="D2052" s="790" t="s">
        <v>11</v>
      </c>
    </row>
    <row r="2053" spans="1:4" ht="11.25" customHeight="1" x14ac:dyDescent="0.15">
      <c r="A2053" s="1129" t="s">
        <v>2928</v>
      </c>
      <c r="B2053" s="787">
        <v>17280.849999999999</v>
      </c>
      <c r="C2053" s="787">
        <v>17280.848999999998</v>
      </c>
      <c r="D2053" s="788" t="s">
        <v>2512</v>
      </c>
    </row>
    <row r="2054" spans="1:4" ht="11.25" customHeight="1" x14ac:dyDescent="0.15">
      <c r="A2054" s="1130"/>
      <c r="B2054" s="789">
        <v>17280.849999999999</v>
      </c>
      <c r="C2054" s="789">
        <v>17280.848999999998</v>
      </c>
      <c r="D2054" s="790" t="s">
        <v>11</v>
      </c>
    </row>
    <row r="2055" spans="1:4" ht="11.25" customHeight="1" x14ac:dyDescent="0.15">
      <c r="A2055" s="1129" t="s">
        <v>2929</v>
      </c>
      <c r="B2055" s="787">
        <v>6360.96</v>
      </c>
      <c r="C2055" s="787">
        <v>6360.9549999999999</v>
      </c>
      <c r="D2055" s="788" t="s">
        <v>2512</v>
      </c>
    </row>
    <row r="2056" spans="1:4" ht="11.25" customHeight="1" x14ac:dyDescent="0.15">
      <c r="A2056" s="1131"/>
      <c r="B2056" s="791">
        <v>70</v>
      </c>
      <c r="C2056" s="791">
        <v>70</v>
      </c>
      <c r="D2056" s="792" t="s">
        <v>1322</v>
      </c>
    </row>
    <row r="2057" spans="1:4" ht="11.25" customHeight="1" x14ac:dyDescent="0.15">
      <c r="A2057" s="1130"/>
      <c r="B2057" s="789">
        <v>6430.96</v>
      </c>
      <c r="C2057" s="789">
        <v>6430.9549999999999</v>
      </c>
      <c r="D2057" s="790" t="s">
        <v>11</v>
      </c>
    </row>
    <row r="2058" spans="1:4" ht="11.25" customHeight="1" x14ac:dyDescent="0.15">
      <c r="A2058" s="1129" t="s">
        <v>2930</v>
      </c>
      <c r="B2058" s="787">
        <v>19154.16</v>
      </c>
      <c r="C2058" s="787">
        <v>19154.156000000003</v>
      </c>
      <c r="D2058" s="788" t="s">
        <v>2512</v>
      </c>
    </row>
    <row r="2059" spans="1:4" ht="11.25" customHeight="1" x14ac:dyDescent="0.15">
      <c r="A2059" s="1130"/>
      <c r="B2059" s="789">
        <v>19154.16</v>
      </c>
      <c r="C2059" s="789">
        <v>19154.156000000003</v>
      </c>
      <c r="D2059" s="790" t="s">
        <v>11</v>
      </c>
    </row>
    <row r="2060" spans="1:4" ht="11.25" customHeight="1" x14ac:dyDescent="0.15">
      <c r="A2060" s="1129" t="s">
        <v>2931</v>
      </c>
      <c r="B2060" s="787">
        <v>13376.789999999999</v>
      </c>
      <c r="C2060" s="787">
        <v>13376.791999999999</v>
      </c>
      <c r="D2060" s="788" t="s">
        <v>2512</v>
      </c>
    </row>
    <row r="2061" spans="1:4" ht="11.25" customHeight="1" x14ac:dyDescent="0.15">
      <c r="A2061" s="1130"/>
      <c r="B2061" s="789">
        <v>13376.789999999999</v>
      </c>
      <c r="C2061" s="789">
        <v>13376.791999999999</v>
      </c>
      <c r="D2061" s="790" t="s">
        <v>11</v>
      </c>
    </row>
    <row r="2062" spans="1:4" ht="11.25" customHeight="1" x14ac:dyDescent="0.15">
      <c r="A2062" s="1129" t="s">
        <v>2932</v>
      </c>
      <c r="B2062" s="787">
        <v>8484.9500000000007</v>
      </c>
      <c r="C2062" s="787">
        <v>8484.9519999999993</v>
      </c>
      <c r="D2062" s="788" t="s">
        <v>2512</v>
      </c>
    </row>
    <row r="2063" spans="1:4" ht="11.25" customHeight="1" x14ac:dyDescent="0.15">
      <c r="A2063" s="1131"/>
      <c r="B2063" s="791">
        <v>8484.9500000000007</v>
      </c>
      <c r="C2063" s="791">
        <v>8484.9519999999993</v>
      </c>
      <c r="D2063" s="792" t="s">
        <v>11</v>
      </c>
    </row>
    <row r="2064" spans="1:4" ht="11.25" customHeight="1" x14ac:dyDescent="0.15">
      <c r="A2064" s="1129" t="s">
        <v>2933</v>
      </c>
      <c r="B2064" s="787">
        <v>11069.15</v>
      </c>
      <c r="C2064" s="787">
        <v>11069.15</v>
      </c>
      <c r="D2064" s="788" t="s">
        <v>2512</v>
      </c>
    </row>
    <row r="2065" spans="1:4" ht="11.25" customHeight="1" x14ac:dyDescent="0.15">
      <c r="A2065" s="1130"/>
      <c r="B2065" s="789">
        <v>11069.15</v>
      </c>
      <c r="C2065" s="789">
        <v>11069.15</v>
      </c>
      <c r="D2065" s="790" t="s">
        <v>11</v>
      </c>
    </row>
    <row r="2066" spans="1:4" ht="11.25" customHeight="1" x14ac:dyDescent="0.15">
      <c r="A2066" s="1129" t="s">
        <v>2934</v>
      </c>
      <c r="B2066" s="787">
        <v>4439.8</v>
      </c>
      <c r="C2066" s="787">
        <v>4439.8020000000006</v>
      </c>
      <c r="D2066" s="788" t="s">
        <v>2512</v>
      </c>
    </row>
    <row r="2067" spans="1:4" ht="11.25" customHeight="1" x14ac:dyDescent="0.15">
      <c r="A2067" s="1130"/>
      <c r="B2067" s="789">
        <v>4439.8</v>
      </c>
      <c r="C2067" s="789">
        <v>4439.8020000000006</v>
      </c>
      <c r="D2067" s="790" t="s">
        <v>11</v>
      </c>
    </row>
    <row r="2068" spans="1:4" ht="11.25" customHeight="1" x14ac:dyDescent="0.15">
      <c r="A2068" s="1129" t="s">
        <v>2935</v>
      </c>
      <c r="B2068" s="787">
        <v>100</v>
      </c>
      <c r="C2068" s="787">
        <v>100</v>
      </c>
      <c r="D2068" s="788" t="s">
        <v>1173</v>
      </c>
    </row>
    <row r="2069" spans="1:4" ht="11.25" customHeight="1" x14ac:dyDescent="0.15">
      <c r="A2069" s="1130"/>
      <c r="B2069" s="789">
        <v>100</v>
      </c>
      <c r="C2069" s="789">
        <v>100</v>
      </c>
      <c r="D2069" s="790" t="s">
        <v>11</v>
      </c>
    </row>
    <row r="2070" spans="1:4" ht="11.25" customHeight="1" x14ac:dyDescent="0.15">
      <c r="A2070" s="1129" t="s">
        <v>2936</v>
      </c>
      <c r="B2070" s="787">
        <v>43.669999999999995</v>
      </c>
      <c r="C2070" s="787">
        <v>43.659000000000006</v>
      </c>
      <c r="D2070" s="788" t="s">
        <v>4118</v>
      </c>
    </row>
    <row r="2071" spans="1:4" ht="11.25" customHeight="1" x14ac:dyDescent="0.15">
      <c r="A2071" s="1130"/>
      <c r="B2071" s="789">
        <v>43.669999999999995</v>
      </c>
      <c r="C2071" s="789">
        <v>43.659000000000006</v>
      </c>
      <c r="D2071" s="790" t="s">
        <v>11</v>
      </c>
    </row>
    <row r="2072" spans="1:4" ht="21" x14ac:dyDescent="0.15">
      <c r="A2072" s="1131" t="s">
        <v>4953</v>
      </c>
      <c r="B2072" s="791">
        <v>35</v>
      </c>
      <c r="C2072" s="791">
        <v>35</v>
      </c>
      <c r="D2072" s="792" t="s">
        <v>3979</v>
      </c>
    </row>
    <row r="2073" spans="1:4" ht="11.25" customHeight="1" x14ac:dyDescent="0.15">
      <c r="A2073" s="1131"/>
      <c r="B2073" s="791">
        <v>170.9</v>
      </c>
      <c r="C2073" s="791">
        <v>170.9</v>
      </c>
      <c r="D2073" s="792" t="s">
        <v>3901</v>
      </c>
    </row>
    <row r="2074" spans="1:4" ht="21" x14ac:dyDescent="0.15">
      <c r="A2074" s="1131"/>
      <c r="B2074" s="791">
        <v>168</v>
      </c>
      <c r="C2074" s="791">
        <v>168</v>
      </c>
      <c r="D2074" s="792" t="s">
        <v>1177</v>
      </c>
    </row>
    <row r="2075" spans="1:4" ht="21" x14ac:dyDescent="0.15">
      <c r="A2075" s="1131"/>
      <c r="B2075" s="791">
        <v>352.7</v>
      </c>
      <c r="C2075" s="791">
        <v>310.2</v>
      </c>
      <c r="D2075" s="792" t="s">
        <v>1174</v>
      </c>
    </row>
    <row r="2076" spans="1:4" ht="11.25" customHeight="1" x14ac:dyDescent="0.15">
      <c r="A2076" s="1131"/>
      <c r="B2076" s="791">
        <v>4615.51</v>
      </c>
      <c r="C2076" s="791">
        <v>4615.5</v>
      </c>
      <c r="D2076" s="792" t="s">
        <v>1203</v>
      </c>
    </row>
    <row r="2077" spans="1:4" ht="11.25" customHeight="1" x14ac:dyDescent="0.15">
      <c r="A2077" s="1130"/>
      <c r="B2077" s="789">
        <v>5342.1100000000006</v>
      </c>
      <c r="C2077" s="789">
        <v>5299.6</v>
      </c>
      <c r="D2077" s="790" t="s">
        <v>11</v>
      </c>
    </row>
    <row r="2078" spans="1:4" ht="11.25" customHeight="1" x14ac:dyDescent="0.15">
      <c r="A2078" s="1129" t="s">
        <v>714</v>
      </c>
      <c r="B2078" s="787">
        <v>200</v>
      </c>
      <c r="C2078" s="787">
        <v>200</v>
      </c>
      <c r="D2078" s="788" t="s">
        <v>683</v>
      </c>
    </row>
    <row r="2079" spans="1:4" ht="11.25" customHeight="1" x14ac:dyDescent="0.15">
      <c r="A2079" s="1130"/>
      <c r="B2079" s="789">
        <v>200</v>
      </c>
      <c r="C2079" s="789">
        <v>200</v>
      </c>
      <c r="D2079" s="790" t="s">
        <v>11</v>
      </c>
    </row>
    <row r="2080" spans="1:4" ht="11.25" customHeight="1" x14ac:dyDescent="0.15">
      <c r="A2080" s="1129" t="s">
        <v>2937</v>
      </c>
      <c r="B2080" s="787">
        <v>998</v>
      </c>
      <c r="C2080" s="787">
        <v>0</v>
      </c>
      <c r="D2080" s="788" t="s">
        <v>1317</v>
      </c>
    </row>
    <row r="2081" spans="1:4" ht="11.25" customHeight="1" x14ac:dyDescent="0.15">
      <c r="A2081" s="1130"/>
      <c r="B2081" s="789">
        <v>998</v>
      </c>
      <c r="C2081" s="789">
        <v>0</v>
      </c>
      <c r="D2081" s="790" t="s">
        <v>11</v>
      </c>
    </row>
    <row r="2082" spans="1:4" ht="11.25" customHeight="1" x14ac:dyDescent="0.15">
      <c r="A2082" s="1131" t="s">
        <v>660</v>
      </c>
      <c r="B2082" s="791">
        <v>1080</v>
      </c>
      <c r="C2082" s="791">
        <v>1080</v>
      </c>
      <c r="D2082" s="792" t="s">
        <v>657</v>
      </c>
    </row>
    <row r="2083" spans="1:4" ht="11.25" customHeight="1" x14ac:dyDescent="0.15">
      <c r="A2083" s="1130"/>
      <c r="B2083" s="789">
        <v>1080</v>
      </c>
      <c r="C2083" s="789">
        <v>1080</v>
      </c>
      <c r="D2083" s="790" t="s">
        <v>11</v>
      </c>
    </row>
    <row r="2084" spans="1:4" ht="11.25" customHeight="1" x14ac:dyDescent="0.15">
      <c r="A2084" s="1129" t="s">
        <v>2938</v>
      </c>
      <c r="B2084" s="787">
        <v>7111</v>
      </c>
      <c r="C2084" s="787">
        <v>7111</v>
      </c>
      <c r="D2084" s="788" t="s">
        <v>1178</v>
      </c>
    </row>
    <row r="2085" spans="1:4" ht="11.25" customHeight="1" x14ac:dyDescent="0.15">
      <c r="A2085" s="1130"/>
      <c r="B2085" s="789">
        <v>7111</v>
      </c>
      <c r="C2085" s="789">
        <v>7111</v>
      </c>
      <c r="D2085" s="790" t="s">
        <v>11</v>
      </c>
    </row>
    <row r="2086" spans="1:4" ht="11.25" customHeight="1" x14ac:dyDescent="0.15">
      <c r="A2086" s="1129" t="s">
        <v>786</v>
      </c>
      <c r="B2086" s="787">
        <v>100</v>
      </c>
      <c r="C2086" s="787">
        <v>100</v>
      </c>
      <c r="D2086" s="788" t="s">
        <v>4954</v>
      </c>
    </row>
    <row r="2087" spans="1:4" ht="11.25" customHeight="1" x14ac:dyDescent="0.15">
      <c r="A2087" s="1130"/>
      <c r="B2087" s="789">
        <v>100</v>
      </c>
      <c r="C2087" s="789">
        <v>100</v>
      </c>
      <c r="D2087" s="790" t="s">
        <v>11</v>
      </c>
    </row>
    <row r="2088" spans="1:4" ht="21" x14ac:dyDescent="0.15">
      <c r="A2088" s="1129" t="s">
        <v>2939</v>
      </c>
      <c r="B2088" s="787">
        <v>116</v>
      </c>
      <c r="C2088" s="787">
        <v>116</v>
      </c>
      <c r="D2088" s="788" t="s">
        <v>1177</v>
      </c>
    </row>
    <row r="2089" spans="1:4" ht="11.25" customHeight="1" x14ac:dyDescent="0.15">
      <c r="A2089" s="1131"/>
      <c r="B2089" s="791">
        <v>997</v>
      </c>
      <c r="C2089" s="791">
        <v>997</v>
      </c>
      <c r="D2089" s="792" t="s">
        <v>1178</v>
      </c>
    </row>
    <row r="2090" spans="1:4" ht="11.25" customHeight="1" x14ac:dyDescent="0.15">
      <c r="A2090" s="1130"/>
      <c r="B2090" s="789">
        <v>1113</v>
      </c>
      <c r="C2090" s="789">
        <v>1113</v>
      </c>
      <c r="D2090" s="790" t="s">
        <v>11</v>
      </c>
    </row>
    <row r="2091" spans="1:4" ht="11.25" customHeight="1" x14ac:dyDescent="0.15">
      <c r="A2091" s="1129" t="s">
        <v>2940</v>
      </c>
      <c r="B2091" s="787">
        <v>100</v>
      </c>
      <c r="C2091" s="787">
        <v>100</v>
      </c>
      <c r="D2091" s="788" t="s">
        <v>1173</v>
      </c>
    </row>
    <row r="2092" spans="1:4" ht="11.25" customHeight="1" x14ac:dyDescent="0.15">
      <c r="A2092" s="1130"/>
      <c r="B2092" s="789">
        <v>100</v>
      </c>
      <c r="C2092" s="789">
        <v>100</v>
      </c>
      <c r="D2092" s="790" t="s">
        <v>11</v>
      </c>
    </row>
    <row r="2093" spans="1:4" ht="11.25" customHeight="1" x14ac:dyDescent="0.15">
      <c r="A2093" s="1129" t="s">
        <v>4955</v>
      </c>
      <c r="B2093" s="787">
        <v>50</v>
      </c>
      <c r="C2093" s="787">
        <v>27.850999999999999</v>
      </c>
      <c r="D2093" s="788" t="s">
        <v>1322</v>
      </c>
    </row>
    <row r="2094" spans="1:4" ht="11.25" customHeight="1" x14ac:dyDescent="0.15">
      <c r="A2094" s="1131"/>
      <c r="B2094" s="791">
        <v>50</v>
      </c>
      <c r="C2094" s="791">
        <v>27.850999999999999</v>
      </c>
      <c r="D2094" s="792" t="s">
        <v>11</v>
      </c>
    </row>
    <row r="2095" spans="1:4" ht="21" x14ac:dyDescent="0.15">
      <c r="A2095" s="1129" t="s">
        <v>2941</v>
      </c>
      <c r="B2095" s="787">
        <v>50</v>
      </c>
      <c r="C2095" s="787">
        <v>50</v>
      </c>
      <c r="D2095" s="788" t="s">
        <v>1210</v>
      </c>
    </row>
    <row r="2096" spans="1:4" ht="11.25" customHeight="1" x14ac:dyDescent="0.15">
      <c r="A2096" s="1130"/>
      <c r="B2096" s="789">
        <v>50</v>
      </c>
      <c r="C2096" s="789">
        <v>50</v>
      </c>
      <c r="D2096" s="790" t="s">
        <v>11</v>
      </c>
    </row>
    <row r="2097" spans="1:4" ht="11.25" customHeight="1" x14ac:dyDescent="0.15">
      <c r="A2097" s="1129" t="s">
        <v>4390</v>
      </c>
      <c r="B2097" s="787">
        <v>190</v>
      </c>
      <c r="C2097" s="787">
        <v>190</v>
      </c>
      <c r="D2097" s="788" t="s">
        <v>4956</v>
      </c>
    </row>
    <row r="2098" spans="1:4" ht="11.25" customHeight="1" x14ac:dyDescent="0.15">
      <c r="A2098" s="1130"/>
      <c r="B2098" s="789">
        <v>190</v>
      </c>
      <c r="C2098" s="789">
        <v>190</v>
      </c>
      <c r="D2098" s="790" t="s">
        <v>11</v>
      </c>
    </row>
    <row r="2099" spans="1:4" ht="11.25" customHeight="1" x14ac:dyDescent="0.15">
      <c r="A2099" s="1129" t="s">
        <v>715</v>
      </c>
      <c r="B2099" s="787">
        <v>30</v>
      </c>
      <c r="C2099" s="787">
        <v>30</v>
      </c>
      <c r="D2099" s="788" t="s">
        <v>683</v>
      </c>
    </row>
    <row r="2100" spans="1:4" ht="11.25" customHeight="1" x14ac:dyDescent="0.15">
      <c r="A2100" s="1130"/>
      <c r="B2100" s="789">
        <v>30</v>
      </c>
      <c r="C2100" s="789">
        <v>30</v>
      </c>
      <c r="D2100" s="790" t="s">
        <v>11</v>
      </c>
    </row>
    <row r="2101" spans="1:4" ht="11.25" customHeight="1" x14ac:dyDescent="0.15">
      <c r="A2101" s="1129" t="s">
        <v>2942</v>
      </c>
      <c r="B2101" s="787">
        <v>130</v>
      </c>
      <c r="C2101" s="787">
        <v>130</v>
      </c>
      <c r="D2101" s="788" t="s">
        <v>1211</v>
      </c>
    </row>
    <row r="2102" spans="1:4" ht="11.25" customHeight="1" x14ac:dyDescent="0.15">
      <c r="A2102" s="1130"/>
      <c r="B2102" s="789">
        <v>130</v>
      </c>
      <c r="C2102" s="789">
        <v>130</v>
      </c>
      <c r="D2102" s="790" t="s">
        <v>11</v>
      </c>
    </row>
    <row r="2103" spans="1:4" ht="11.25" customHeight="1" x14ac:dyDescent="0.15">
      <c r="A2103" s="1129" t="s">
        <v>661</v>
      </c>
      <c r="B2103" s="787">
        <v>172</v>
      </c>
      <c r="C2103" s="787">
        <v>163.035</v>
      </c>
      <c r="D2103" s="788" t="s">
        <v>1173</v>
      </c>
    </row>
    <row r="2104" spans="1:4" ht="11.25" customHeight="1" x14ac:dyDescent="0.15">
      <c r="A2104" s="1131"/>
      <c r="B2104" s="791">
        <v>182</v>
      </c>
      <c r="C2104" s="791">
        <v>182</v>
      </c>
      <c r="D2104" s="792" t="s">
        <v>657</v>
      </c>
    </row>
    <row r="2105" spans="1:4" ht="11.25" customHeight="1" x14ac:dyDescent="0.15">
      <c r="A2105" s="1131"/>
      <c r="B2105" s="791">
        <v>354</v>
      </c>
      <c r="C2105" s="791">
        <v>345.03500000000003</v>
      </c>
      <c r="D2105" s="792" t="s">
        <v>11</v>
      </c>
    </row>
    <row r="2106" spans="1:4" ht="21" x14ac:dyDescent="0.15">
      <c r="A2106" s="1132" t="s">
        <v>2943</v>
      </c>
      <c r="B2106" s="787">
        <v>70</v>
      </c>
      <c r="C2106" s="787">
        <v>66.917000000000002</v>
      </c>
      <c r="D2106" s="788" t="s">
        <v>3900</v>
      </c>
    </row>
    <row r="2107" spans="1:4" ht="11.25" customHeight="1" x14ac:dyDescent="0.15">
      <c r="A2107" s="1129"/>
      <c r="B2107" s="791">
        <v>120</v>
      </c>
      <c r="C2107" s="791">
        <v>120</v>
      </c>
      <c r="D2107" s="792" t="s">
        <v>4957</v>
      </c>
    </row>
    <row r="2108" spans="1:4" ht="11.25" customHeight="1" x14ac:dyDescent="0.15">
      <c r="A2108" s="1130"/>
      <c r="B2108" s="789">
        <v>190</v>
      </c>
      <c r="C2108" s="789">
        <v>186.917</v>
      </c>
      <c r="D2108" s="790" t="s">
        <v>11</v>
      </c>
    </row>
    <row r="2109" spans="1:4" ht="11.25" customHeight="1" x14ac:dyDescent="0.15">
      <c r="A2109" s="1129" t="s">
        <v>583</v>
      </c>
      <c r="B2109" s="787">
        <v>200</v>
      </c>
      <c r="C2109" s="787">
        <v>200</v>
      </c>
      <c r="D2109" s="788" t="s">
        <v>565</v>
      </c>
    </row>
    <row r="2110" spans="1:4" ht="11.25" customHeight="1" x14ac:dyDescent="0.15">
      <c r="A2110" s="1130"/>
      <c r="B2110" s="789">
        <v>200</v>
      </c>
      <c r="C2110" s="789">
        <v>200</v>
      </c>
      <c r="D2110" s="790" t="s">
        <v>11</v>
      </c>
    </row>
    <row r="2111" spans="1:4" ht="11.25" customHeight="1" x14ac:dyDescent="0.15">
      <c r="A2111" s="1129" t="s">
        <v>4958</v>
      </c>
      <c r="B2111" s="787">
        <v>43.1</v>
      </c>
      <c r="C2111" s="787">
        <v>5.3000000000000043</v>
      </c>
      <c r="D2111" s="788" t="s">
        <v>1173</v>
      </c>
    </row>
    <row r="2112" spans="1:4" ht="11.25" customHeight="1" x14ac:dyDescent="0.15">
      <c r="A2112" s="1130"/>
      <c r="B2112" s="789">
        <v>43.1</v>
      </c>
      <c r="C2112" s="789">
        <v>5.3000000000000043</v>
      </c>
      <c r="D2112" s="790" t="s">
        <v>11</v>
      </c>
    </row>
    <row r="2113" spans="1:4" ht="11.25" customHeight="1" x14ac:dyDescent="0.15">
      <c r="A2113" s="1129" t="s">
        <v>2944</v>
      </c>
      <c r="B2113" s="787">
        <v>600</v>
      </c>
      <c r="C2113" s="787">
        <v>600</v>
      </c>
      <c r="D2113" s="788" t="s">
        <v>1110</v>
      </c>
    </row>
    <row r="2114" spans="1:4" ht="11.25" customHeight="1" x14ac:dyDescent="0.15">
      <c r="A2114" s="1130"/>
      <c r="B2114" s="789">
        <v>600</v>
      </c>
      <c r="C2114" s="789">
        <v>600</v>
      </c>
      <c r="D2114" s="790" t="s">
        <v>11</v>
      </c>
    </row>
    <row r="2115" spans="1:4" ht="11.25" customHeight="1" x14ac:dyDescent="0.15">
      <c r="A2115" s="1129" t="s">
        <v>2945</v>
      </c>
      <c r="B2115" s="787">
        <v>232</v>
      </c>
      <c r="C2115" s="787">
        <v>232</v>
      </c>
      <c r="D2115" s="788" t="s">
        <v>1178</v>
      </c>
    </row>
    <row r="2116" spans="1:4" ht="11.25" customHeight="1" x14ac:dyDescent="0.15">
      <c r="A2116" s="1130"/>
      <c r="B2116" s="789">
        <v>232</v>
      </c>
      <c r="C2116" s="789">
        <v>232</v>
      </c>
      <c r="D2116" s="790" t="s">
        <v>11</v>
      </c>
    </row>
    <row r="2117" spans="1:4" ht="11.25" customHeight="1" x14ac:dyDescent="0.15">
      <c r="A2117" s="1129" t="s">
        <v>2946</v>
      </c>
      <c r="B2117" s="787">
        <v>80</v>
      </c>
      <c r="C2117" s="787">
        <v>80</v>
      </c>
      <c r="D2117" s="788" t="s">
        <v>4686</v>
      </c>
    </row>
    <row r="2118" spans="1:4" ht="11.25" customHeight="1" x14ac:dyDescent="0.15">
      <c r="A2118" s="1130"/>
      <c r="B2118" s="789">
        <v>80</v>
      </c>
      <c r="C2118" s="789">
        <v>80</v>
      </c>
      <c r="D2118" s="790" t="s">
        <v>11</v>
      </c>
    </row>
    <row r="2119" spans="1:4" ht="11.25" customHeight="1" x14ac:dyDescent="0.15">
      <c r="A2119" s="1129" t="s">
        <v>2947</v>
      </c>
      <c r="B2119" s="787">
        <v>1232</v>
      </c>
      <c r="C2119" s="787">
        <v>1232</v>
      </c>
      <c r="D2119" s="788" t="s">
        <v>1178</v>
      </c>
    </row>
    <row r="2120" spans="1:4" ht="11.25" customHeight="1" x14ac:dyDescent="0.15">
      <c r="A2120" s="1130"/>
      <c r="B2120" s="789">
        <v>1232</v>
      </c>
      <c r="C2120" s="789">
        <v>1232</v>
      </c>
      <c r="D2120" s="790" t="s">
        <v>11</v>
      </c>
    </row>
    <row r="2121" spans="1:4" ht="21" x14ac:dyDescent="0.15">
      <c r="A2121" s="1129" t="s">
        <v>2948</v>
      </c>
      <c r="B2121" s="787">
        <v>285</v>
      </c>
      <c r="C2121" s="787">
        <v>285</v>
      </c>
      <c r="D2121" s="788" t="s">
        <v>1177</v>
      </c>
    </row>
    <row r="2122" spans="1:4" ht="11.25" customHeight="1" x14ac:dyDescent="0.15">
      <c r="A2122" s="1131"/>
      <c r="B2122" s="791">
        <v>6648</v>
      </c>
      <c r="C2122" s="791">
        <v>5614.7939999999999</v>
      </c>
      <c r="D2122" s="792" t="s">
        <v>1178</v>
      </c>
    </row>
    <row r="2123" spans="1:4" ht="21" x14ac:dyDescent="0.15">
      <c r="A2123" s="1131"/>
      <c r="B2123" s="791">
        <v>280</v>
      </c>
      <c r="C2123" s="791">
        <v>97.23599999999999</v>
      </c>
      <c r="D2123" s="792" t="s">
        <v>1176</v>
      </c>
    </row>
    <row r="2124" spans="1:4" ht="11.25" customHeight="1" x14ac:dyDescent="0.15">
      <c r="A2124" s="1131"/>
      <c r="B2124" s="791">
        <v>1205.9999999999998</v>
      </c>
      <c r="C2124" s="791">
        <v>1205.9999999999998</v>
      </c>
      <c r="D2124" s="792" t="s">
        <v>1203</v>
      </c>
    </row>
    <row r="2125" spans="1:4" ht="11.25" customHeight="1" x14ac:dyDescent="0.15">
      <c r="A2125" s="1130"/>
      <c r="B2125" s="789">
        <v>8419</v>
      </c>
      <c r="C2125" s="789">
        <v>7203.0300000000007</v>
      </c>
      <c r="D2125" s="790" t="s">
        <v>11</v>
      </c>
    </row>
    <row r="2126" spans="1:4" ht="11.25" customHeight="1" x14ac:dyDescent="0.15">
      <c r="A2126" s="1129" t="s">
        <v>716</v>
      </c>
      <c r="B2126" s="787">
        <v>700</v>
      </c>
      <c r="C2126" s="787">
        <v>700</v>
      </c>
      <c r="D2126" s="788" t="s">
        <v>1211</v>
      </c>
    </row>
    <row r="2127" spans="1:4" ht="21" x14ac:dyDescent="0.15">
      <c r="A2127" s="1131"/>
      <c r="B2127" s="791">
        <v>150</v>
      </c>
      <c r="C2127" s="791">
        <v>150</v>
      </c>
      <c r="D2127" s="792" t="s">
        <v>1210</v>
      </c>
    </row>
    <row r="2128" spans="1:4" ht="11.25" customHeight="1" x14ac:dyDescent="0.15">
      <c r="A2128" s="1131"/>
      <c r="B2128" s="791">
        <v>300</v>
      </c>
      <c r="C2128" s="791">
        <v>300</v>
      </c>
      <c r="D2128" s="792" t="s">
        <v>683</v>
      </c>
    </row>
    <row r="2129" spans="1:4" ht="11.25" customHeight="1" x14ac:dyDescent="0.15">
      <c r="A2129" s="1131"/>
      <c r="B2129" s="791">
        <v>1150</v>
      </c>
      <c r="C2129" s="791">
        <v>1150</v>
      </c>
      <c r="D2129" s="792" t="s">
        <v>11</v>
      </c>
    </row>
    <row r="2130" spans="1:4" ht="11.25" customHeight="1" x14ac:dyDescent="0.15">
      <c r="A2130" s="1129" t="s">
        <v>4412</v>
      </c>
      <c r="B2130" s="787">
        <v>150</v>
      </c>
      <c r="C2130" s="787">
        <v>150</v>
      </c>
      <c r="D2130" s="788" t="s">
        <v>683</v>
      </c>
    </row>
    <row r="2131" spans="1:4" ht="11.25" customHeight="1" x14ac:dyDescent="0.15">
      <c r="A2131" s="1130"/>
      <c r="B2131" s="789">
        <v>150</v>
      </c>
      <c r="C2131" s="789">
        <v>150</v>
      </c>
      <c r="D2131" s="790" t="s">
        <v>11</v>
      </c>
    </row>
    <row r="2132" spans="1:4" ht="21" x14ac:dyDescent="0.15">
      <c r="A2132" s="1129" t="s">
        <v>2949</v>
      </c>
      <c r="B2132" s="787">
        <v>50</v>
      </c>
      <c r="C2132" s="787">
        <v>50</v>
      </c>
      <c r="D2132" s="788" t="s">
        <v>1210</v>
      </c>
    </row>
    <row r="2133" spans="1:4" ht="11.25" customHeight="1" x14ac:dyDescent="0.15">
      <c r="A2133" s="1130"/>
      <c r="B2133" s="789">
        <v>50</v>
      </c>
      <c r="C2133" s="789">
        <v>50</v>
      </c>
      <c r="D2133" s="790" t="s">
        <v>11</v>
      </c>
    </row>
    <row r="2134" spans="1:4" ht="11.25" customHeight="1" x14ac:dyDescent="0.15">
      <c r="A2134" s="1129" t="s">
        <v>717</v>
      </c>
      <c r="B2134" s="787">
        <v>700</v>
      </c>
      <c r="C2134" s="787">
        <v>700</v>
      </c>
      <c r="D2134" s="788" t="s">
        <v>1211</v>
      </c>
    </row>
    <row r="2135" spans="1:4" ht="11.25" customHeight="1" x14ac:dyDescent="0.15">
      <c r="A2135" s="1130"/>
      <c r="B2135" s="789">
        <v>700</v>
      </c>
      <c r="C2135" s="789">
        <v>700</v>
      </c>
      <c r="D2135" s="790" t="s">
        <v>11</v>
      </c>
    </row>
    <row r="2136" spans="1:4" ht="21" x14ac:dyDescent="0.15">
      <c r="A2136" s="1129" t="s">
        <v>2950</v>
      </c>
      <c r="B2136" s="787">
        <v>150</v>
      </c>
      <c r="C2136" s="787">
        <v>50</v>
      </c>
      <c r="D2136" s="788" t="s">
        <v>1210</v>
      </c>
    </row>
    <row r="2137" spans="1:4" ht="11.25" customHeight="1" x14ac:dyDescent="0.15">
      <c r="A2137" s="1130"/>
      <c r="B2137" s="789">
        <v>150</v>
      </c>
      <c r="C2137" s="789">
        <v>50</v>
      </c>
      <c r="D2137" s="790" t="s">
        <v>11</v>
      </c>
    </row>
    <row r="2138" spans="1:4" ht="11.25" customHeight="1" x14ac:dyDescent="0.15">
      <c r="A2138" s="1129" t="s">
        <v>2951</v>
      </c>
      <c r="B2138" s="787">
        <v>150</v>
      </c>
      <c r="C2138" s="787">
        <v>150</v>
      </c>
      <c r="D2138" s="788" t="s">
        <v>1211</v>
      </c>
    </row>
    <row r="2139" spans="1:4" ht="21" x14ac:dyDescent="0.15">
      <c r="A2139" s="1131"/>
      <c r="B2139" s="791">
        <v>78</v>
      </c>
      <c r="C2139" s="791">
        <v>3.8169999999999931</v>
      </c>
      <c r="D2139" s="792" t="s">
        <v>1210</v>
      </c>
    </row>
    <row r="2140" spans="1:4" ht="11.25" customHeight="1" x14ac:dyDescent="0.15">
      <c r="A2140" s="1131"/>
      <c r="B2140" s="791">
        <v>64.900000000000006</v>
      </c>
      <c r="C2140" s="791">
        <v>64.900000000000006</v>
      </c>
      <c r="D2140" s="792" t="s">
        <v>683</v>
      </c>
    </row>
    <row r="2141" spans="1:4" ht="11.25" customHeight="1" x14ac:dyDescent="0.15">
      <c r="A2141" s="1130"/>
      <c r="B2141" s="789">
        <v>292.89999999999998</v>
      </c>
      <c r="C2141" s="789">
        <v>218.71699999999998</v>
      </c>
      <c r="D2141" s="790" t="s">
        <v>11</v>
      </c>
    </row>
    <row r="2142" spans="1:4" ht="11.25" customHeight="1" x14ac:dyDescent="0.15">
      <c r="A2142" s="1129" t="s">
        <v>4959</v>
      </c>
      <c r="B2142" s="787">
        <v>700</v>
      </c>
      <c r="C2142" s="787">
        <v>700</v>
      </c>
      <c r="D2142" s="788" t="s">
        <v>1211</v>
      </c>
    </row>
    <row r="2143" spans="1:4" ht="21" x14ac:dyDescent="0.15">
      <c r="A2143" s="1131"/>
      <c r="B2143" s="791">
        <v>61.5</v>
      </c>
      <c r="C2143" s="791">
        <v>61.5</v>
      </c>
      <c r="D2143" s="792" t="s">
        <v>1210</v>
      </c>
    </row>
    <row r="2144" spans="1:4" ht="11.25" customHeight="1" x14ac:dyDescent="0.15">
      <c r="A2144" s="1130"/>
      <c r="B2144" s="789">
        <v>761.5</v>
      </c>
      <c r="C2144" s="789">
        <v>761.5</v>
      </c>
      <c r="D2144" s="790" t="s">
        <v>11</v>
      </c>
    </row>
    <row r="2145" spans="1:4" ht="11.25" customHeight="1" x14ac:dyDescent="0.15">
      <c r="A2145" s="1129" t="s">
        <v>2952</v>
      </c>
      <c r="B2145" s="787">
        <v>66.94</v>
      </c>
      <c r="C2145" s="787">
        <v>66.933000000000007</v>
      </c>
      <c r="D2145" s="788" t="s">
        <v>1160</v>
      </c>
    </row>
    <row r="2146" spans="1:4" ht="11.25" customHeight="1" x14ac:dyDescent="0.15">
      <c r="A2146" s="1130"/>
      <c r="B2146" s="789">
        <v>66.94</v>
      </c>
      <c r="C2146" s="789">
        <v>66.933000000000007</v>
      </c>
      <c r="D2146" s="790" t="s">
        <v>11</v>
      </c>
    </row>
    <row r="2147" spans="1:4" ht="11.25" customHeight="1" x14ac:dyDescent="0.15">
      <c r="A2147" s="1129" t="s">
        <v>4413</v>
      </c>
      <c r="B2147" s="787">
        <v>40</v>
      </c>
      <c r="C2147" s="787">
        <v>40</v>
      </c>
      <c r="D2147" s="788" t="s">
        <v>683</v>
      </c>
    </row>
    <row r="2148" spans="1:4" ht="11.25" customHeight="1" x14ac:dyDescent="0.15">
      <c r="A2148" s="1130"/>
      <c r="B2148" s="789">
        <v>40</v>
      </c>
      <c r="C2148" s="789">
        <v>40</v>
      </c>
      <c r="D2148" s="790" t="s">
        <v>11</v>
      </c>
    </row>
    <row r="2149" spans="1:4" ht="21" x14ac:dyDescent="0.15">
      <c r="A2149" s="1131" t="s">
        <v>2953</v>
      </c>
      <c r="B2149" s="791">
        <v>50</v>
      </c>
      <c r="C2149" s="791">
        <v>50</v>
      </c>
      <c r="D2149" s="792" t="s">
        <v>1210</v>
      </c>
    </row>
    <row r="2150" spans="1:4" ht="11.25" customHeight="1" x14ac:dyDescent="0.15">
      <c r="A2150" s="1130"/>
      <c r="B2150" s="789">
        <v>50</v>
      </c>
      <c r="C2150" s="789">
        <v>50</v>
      </c>
      <c r="D2150" s="790" t="s">
        <v>11</v>
      </c>
    </row>
    <row r="2151" spans="1:4" ht="11.25" customHeight="1" x14ac:dyDescent="0.15">
      <c r="A2151" s="1129" t="s">
        <v>718</v>
      </c>
      <c r="B2151" s="787">
        <v>300</v>
      </c>
      <c r="C2151" s="787">
        <v>300</v>
      </c>
      <c r="D2151" s="788" t="s">
        <v>1211</v>
      </c>
    </row>
    <row r="2152" spans="1:4" ht="21" x14ac:dyDescent="0.15">
      <c r="A2152" s="1131"/>
      <c r="B2152" s="791">
        <v>150</v>
      </c>
      <c r="C2152" s="791">
        <v>107.521</v>
      </c>
      <c r="D2152" s="792" t="s">
        <v>1210</v>
      </c>
    </row>
    <row r="2153" spans="1:4" ht="11.25" customHeight="1" x14ac:dyDescent="0.15">
      <c r="A2153" s="1130"/>
      <c r="B2153" s="789">
        <v>450</v>
      </c>
      <c r="C2153" s="789">
        <v>407.52100000000002</v>
      </c>
      <c r="D2153" s="790" t="s">
        <v>11</v>
      </c>
    </row>
    <row r="2154" spans="1:4" ht="11.25" customHeight="1" x14ac:dyDescent="0.15">
      <c r="A2154" s="1129" t="s">
        <v>4381</v>
      </c>
      <c r="B2154" s="787">
        <v>134.91999999999999</v>
      </c>
      <c r="C2154" s="787">
        <v>134.91200000000001</v>
      </c>
      <c r="D2154" s="788" t="s">
        <v>621</v>
      </c>
    </row>
    <row r="2155" spans="1:4" ht="11.25" customHeight="1" x14ac:dyDescent="0.15">
      <c r="A2155" s="1130"/>
      <c r="B2155" s="789">
        <v>134.91999999999999</v>
      </c>
      <c r="C2155" s="789">
        <v>134.91200000000001</v>
      </c>
      <c r="D2155" s="790" t="s">
        <v>11</v>
      </c>
    </row>
    <row r="2156" spans="1:4" ht="11.25" customHeight="1" x14ac:dyDescent="0.15">
      <c r="A2156" s="1129" t="s">
        <v>719</v>
      </c>
      <c r="B2156" s="787">
        <v>150</v>
      </c>
      <c r="C2156" s="787">
        <v>150</v>
      </c>
      <c r="D2156" s="788" t="s">
        <v>1211</v>
      </c>
    </row>
    <row r="2157" spans="1:4" ht="11.25" customHeight="1" x14ac:dyDescent="0.15">
      <c r="A2157" s="1131"/>
      <c r="B2157" s="791">
        <v>200</v>
      </c>
      <c r="C2157" s="791">
        <v>200</v>
      </c>
      <c r="D2157" s="792" t="s">
        <v>683</v>
      </c>
    </row>
    <row r="2158" spans="1:4" ht="11.25" customHeight="1" x14ac:dyDescent="0.15">
      <c r="A2158" s="1130"/>
      <c r="B2158" s="789">
        <v>350</v>
      </c>
      <c r="C2158" s="789">
        <v>350</v>
      </c>
      <c r="D2158" s="790" t="s">
        <v>11</v>
      </c>
    </row>
    <row r="2159" spans="1:4" ht="11.25" customHeight="1" x14ac:dyDescent="0.15">
      <c r="A2159" s="1129" t="s">
        <v>2954</v>
      </c>
      <c r="B2159" s="787">
        <v>150</v>
      </c>
      <c r="C2159" s="787">
        <v>150</v>
      </c>
      <c r="D2159" s="788" t="s">
        <v>1211</v>
      </c>
    </row>
    <row r="2160" spans="1:4" ht="21" x14ac:dyDescent="0.15">
      <c r="A2160" s="1131"/>
      <c r="B2160" s="791">
        <v>44</v>
      </c>
      <c r="C2160" s="791">
        <v>42.35</v>
      </c>
      <c r="D2160" s="792" t="s">
        <v>1210</v>
      </c>
    </row>
    <row r="2161" spans="1:4" ht="11.25" customHeight="1" x14ac:dyDescent="0.15">
      <c r="A2161" s="1131"/>
      <c r="B2161" s="791">
        <v>50</v>
      </c>
      <c r="C2161" s="791">
        <v>50</v>
      </c>
      <c r="D2161" s="792" t="s">
        <v>683</v>
      </c>
    </row>
    <row r="2162" spans="1:4" ht="11.25" customHeight="1" x14ac:dyDescent="0.15">
      <c r="A2162" s="1130"/>
      <c r="B2162" s="789">
        <v>244</v>
      </c>
      <c r="C2162" s="789">
        <v>242.35</v>
      </c>
      <c r="D2162" s="790" t="s">
        <v>11</v>
      </c>
    </row>
    <row r="2163" spans="1:4" ht="21" x14ac:dyDescent="0.15">
      <c r="A2163" s="1129" t="s">
        <v>4960</v>
      </c>
      <c r="B2163" s="787">
        <v>50</v>
      </c>
      <c r="C2163" s="787">
        <v>50</v>
      </c>
      <c r="D2163" s="788" t="s">
        <v>1210</v>
      </c>
    </row>
    <row r="2164" spans="1:4" ht="11.25" customHeight="1" x14ac:dyDescent="0.15">
      <c r="A2164" s="1130"/>
      <c r="B2164" s="789">
        <v>50</v>
      </c>
      <c r="C2164" s="789">
        <v>50</v>
      </c>
      <c r="D2164" s="790" t="s">
        <v>11</v>
      </c>
    </row>
    <row r="2165" spans="1:4" ht="11.25" customHeight="1" x14ac:dyDescent="0.15">
      <c r="A2165" s="1129" t="s">
        <v>2955</v>
      </c>
      <c r="B2165" s="787">
        <v>299.10000000000002</v>
      </c>
      <c r="C2165" s="787">
        <v>299.10000000000002</v>
      </c>
      <c r="D2165" s="788" t="s">
        <v>1162</v>
      </c>
    </row>
    <row r="2166" spans="1:4" ht="11.25" customHeight="1" x14ac:dyDescent="0.15">
      <c r="A2166" s="1130"/>
      <c r="B2166" s="789">
        <v>299.10000000000002</v>
      </c>
      <c r="C2166" s="789">
        <v>299.10000000000002</v>
      </c>
      <c r="D2166" s="790" t="s">
        <v>11</v>
      </c>
    </row>
    <row r="2167" spans="1:4" ht="11.25" customHeight="1" x14ac:dyDescent="0.15">
      <c r="A2167" s="1129" t="s">
        <v>2956</v>
      </c>
      <c r="B2167" s="787">
        <v>400</v>
      </c>
      <c r="C2167" s="787">
        <v>0</v>
      </c>
      <c r="D2167" s="788" t="s">
        <v>1317</v>
      </c>
    </row>
    <row r="2168" spans="1:4" ht="11.25" customHeight="1" x14ac:dyDescent="0.15">
      <c r="A2168" s="1130"/>
      <c r="B2168" s="789">
        <v>400</v>
      </c>
      <c r="C2168" s="789">
        <v>0</v>
      </c>
      <c r="D2168" s="790" t="s">
        <v>11</v>
      </c>
    </row>
    <row r="2169" spans="1:4" ht="11.25" customHeight="1" x14ac:dyDescent="0.15">
      <c r="A2169" s="1129" t="s">
        <v>4382</v>
      </c>
      <c r="B2169" s="787">
        <v>200</v>
      </c>
      <c r="C2169" s="787">
        <v>0</v>
      </c>
      <c r="D2169" s="788" t="s">
        <v>621</v>
      </c>
    </row>
    <row r="2170" spans="1:4" ht="11.25" customHeight="1" x14ac:dyDescent="0.15">
      <c r="A2170" s="1130"/>
      <c r="B2170" s="789">
        <v>200</v>
      </c>
      <c r="C2170" s="789">
        <v>0</v>
      </c>
      <c r="D2170" s="790" t="s">
        <v>11</v>
      </c>
    </row>
    <row r="2171" spans="1:4" ht="21" x14ac:dyDescent="0.15">
      <c r="A2171" s="1129" t="s">
        <v>2957</v>
      </c>
      <c r="B2171" s="787">
        <v>95</v>
      </c>
      <c r="C2171" s="787">
        <v>30.900000000000006</v>
      </c>
      <c r="D2171" s="788" t="s">
        <v>1210</v>
      </c>
    </row>
    <row r="2172" spans="1:4" ht="11.25" customHeight="1" x14ac:dyDescent="0.15">
      <c r="A2172" s="1130"/>
      <c r="B2172" s="789">
        <v>95</v>
      </c>
      <c r="C2172" s="789">
        <v>30.900000000000006</v>
      </c>
      <c r="D2172" s="790" t="s">
        <v>11</v>
      </c>
    </row>
    <row r="2173" spans="1:4" ht="11.25" customHeight="1" x14ac:dyDescent="0.15">
      <c r="A2173" s="1129" t="s">
        <v>2958</v>
      </c>
      <c r="B2173" s="787">
        <v>149.44999999999999</v>
      </c>
      <c r="C2173" s="787">
        <v>149.44999999999999</v>
      </c>
      <c r="D2173" s="788" t="s">
        <v>1145</v>
      </c>
    </row>
    <row r="2174" spans="1:4" ht="11.25" customHeight="1" x14ac:dyDescent="0.15">
      <c r="A2174" s="1130"/>
      <c r="B2174" s="789">
        <v>149.44999999999999</v>
      </c>
      <c r="C2174" s="789">
        <v>149.44999999999999</v>
      </c>
      <c r="D2174" s="790" t="s">
        <v>11</v>
      </c>
    </row>
    <row r="2175" spans="1:4" ht="11.25" customHeight="1" x14ac:dyDescent="0.15">
      <c r="A2175" s="1129" t="s">
        <v>2959</v>
      </c>
      <c r="B2175" s="787">
        <v>50</v>
      </c>
      <c r="C2175" s="787">
        <v>43.769999999999996</v>
      </c>
      <c r="D2175" s="788" t="s">
        <v>1322</v>
      </c>
    </row>
    <row r="2176" spans="1:4" ht="11.25" customHeight="1" x14ac:dyDescent="0.15">
      <c r="A2176" s="1130"/>
      <c r="B2176" s="789">
        <v>50</v>
      </c>
      <c r="C2176" s="789">
        <v>43.769999999999996</v>
      </c>
      <c r="D2176" s="790" t="s">
        <v>11</v>
      </c>
    </row>
    <row r="2177" spans="1:4" ht="11.25" customHeight="1" x14ac:dyDescent="0.15">
      <c r="A2177" s="1129" t="s">
        <v>586</v>
      </c>
      <c r="B2177" s="787">
        <v>80</v>
      </c>
      <c r="C2177" s="787">
        <v>80</v>
      </c>
      <c r="D2177" s="788" t="s">
        <v>565</v>
      </c>
    </row>
    <row r="2178" spans="1:4" ht="11.25" customHeight="1" x14ac:dyDescent="0.15">
      <c r="A2178" s="1130"/>
      <c r="B2178" s="789">
        <v>80</v>
      </c>
      <c r="C2178" s="789">
        <v>80</v>
      </c>
      <c r="D2178" s="790" t="s">
        <v>11</v>
      </c>
    </row>
    <row r="2179" spans="1:4" ht="11.25" customHeight="1" x14ac:dyDescent="0.15">
      <c r="A2179" s="1129" t="s">
        <v>2960</v>
      </c>
      <c r="B2179" s="787">
        <v>130</v>
      </c>
      <c r="C2179" s="787">
        <v>130</v>
      </c>
      <c r="D2179" s="788" t="s">
        <v>1109</v>
      </c>
    </row>
    <row r="2180" spans="1:4" ht="11.25" customHeight="1" x14ac:dyDescent="0.15">
      <c r="A2180" s="1130"/>
      <c r="B2180" s="789">
        <v>130</v>
      </c>
      <c r="C2180" s="789">
        <v>130</v>
      </c>
      <c r="D2180" s="790" t="s">
        <v>11</v>
      </c>
    </row>
    <row r="2181" spans="1:4" ht="11.25" customHeight="1" x14ac:dyDescent="0.15">
      <c r="A2181" s="1129" t="s">
        <v>4354</v>
      </c>
      <c r="B2181" s="787">
        <v>182.05</v>
      </c>
      <c r="C2181" s="787">
        <v>182.05</v>
      </c>
      <c r="D2181" s="788" t="s">
        <v>3760</v>
      </c>
    </row>
    <row r="2182" spans="1:4" ht="11.25" customHeight="1" x14ac:dyDescent="0.15">
      <c r="A2182" s="1130"/>
      <c r="B2182" s="789">
        <v>182.05</v>
      </c>
      <c r="C2182" s="789">
        <v>182.05</v>
      </c>
      <c r="D2182" s="790" t="s">
        <v>11</v>
      </c>
    </row>
    <row r="2183" spans="1:4" ht="11.25" customHeight="1" x14ac:dyDescent="0.15">
      <c r="A2183" s="1129" t="s">
        <v>2961</v>
      </c>
      <c r="B2183" s="787">
        <v>70</v>
      </c>
      <c r="C2183" s="787">
        <v>70</v>
      </c>
      <c r="D2183" s="788" t="s">
        <v>1145</v>
      </c>
    </row>
    <row r="2184" spans="1:4" ht="11.25" customHeight="1" x14ac:dyDescent="0.15">
      <c r="A2184" s="1130"/>
      <c r="B2184" s="789">
        <v>70</v>
      </c>
      <c r="C2184" s="789">
        <v>70</v>
      </c>
      <c r="D2184" s="790" t="s">
        <v>11</v>
      </c>
    </row>
    <row r="2185" spans="1:4" ht="11.25" customHeight="1" x14ac:dyDescent="0.15">
      <c r="A2185" s="1129" t="s">
        <v>4961</v>
      </c>
      <c r="B2185" s="787">
        <v>204.75</v>
      </c>
      <c r="C2185" s="787">
        <v>204.75</v>
      </c>
      <c r="D2185" s="788" t="s">
        <v>1143</v>
      </c>
    </row>
    <row r="2186" spans="1:4" ht="11.25" customHeight="1" x14ac:dyDescent="0.15">
      <c r="A2186" s="1130"/>
      <c r="B2186" s="789">
        <v>204.75</v>
      </c>
      <c r="C2186" s="789">
        <v>204.75</v>
      </c>
      <c r="D2186" s="790" t="s">
        <v>11</v>
      </c>
    </row>
    <row r="2187" spans="1:4" ht="21" x14ac:dyDescent="0.15">
      <c r="A2187" s="1129" t="s">
        <v>2962</v>
      </c>
      <c r="B2187" s="787">
        <v>207</v>
      </c>
      <c r="C2187" s="787">
        <v>207</v>
      </c>
      <c r="D2187" s="788" t="s">
        <v>1177</v>
      </c>
    </row>
    <row r="2188" spans="1:4" ht="11.25" customHeight="1" x14ac:dyDescent="0.15">
      <c r="A2188" s="1131"/>
      <c r="B2188" s="791">
        <v>2510</v>
      </c>
      <c r="C2188" s="791">
        <v>2510</v>
      </c>
      <c r="D2188" s="792" t="s">
        <v>1178</v>
      </c>
    </row>
    <row r="2189" spans="1:4" ht="11.25" customHeight="1" x14ac:dyDescent="0.15">
      <c r="A2189" s="1130"/>
      <c r="B2189" s="789">
        <v>2717</v>
      </c>
      <c r="C2189" s="789">
        <v>2717</v>
      </c>
      <c r="D2189" s="790" t="s">
        <v>11</v>
      </c>
    </row>
    <row r="2190" spans="1:4" ht="11.25" customHeight="1" x14ac:dyDescent="0.15">
      <c r="A2190" s="1131" t="s">
        <v>4962</v>
      </c>
      <c r="B2190" s="791">
        <v>4649</v>
      </c>
      <c r="C2190" s="791">
        <v>4649</v>
      </c>
      <c r="D2190" s="792" t="s">
        <v>1178</v>
      </c>
    </row>
    <row r="2191" spans="1:4" ht="11.25" customHeight="1" x14ac:dyDescent="0.15">
      <c r="A2191" s="1130"/>
      <c r="B2191" s="789">
        <v>4649</v>
      </c>
      <c r="C2191" s="789">
        <v>4649</v>
      </c>
      <c r="D2191" s="790" t="s">
        <v>11</v>
      </c>
    </row>
    <row r="2192" spans="1:4" ht="11.25" customHeight="1" x14ac:dyDescent="0.15">
      <c r="A2192" s="1129" t="s">
        <v>2963</v>
      </c>
      <c r="B2192" s="787">
        <v>35495.75</v>
      </c>
      <c r="C2192" s="787">
        <v>35495.748999999996</v>
      </c>
      <c r="D2192" s="788" t="s">
        <v>2512</v>
      </c>
    </row>
    <row r="2193" spans="1:4" ht="11.25" customHeight="1" x14ac:dyDescent="0.15">
      <c r="A2193" s="1131"/>
      <c r="B2193" s="791">
        <v>1900</v>
      </c>
      <c r="C2193" s="791">
        <v>1900</v>
      </c>
      <c r="D2193" s="792" t="s">
        <v>959</v>
      </c>
    </row>
    <row r="2194" spans="1:4" ht="11.25" customHeight="1" x14ac:dyDescent="0.15">
      <c r="A2194" s="1130"/>
      <c r="B2194" s="789">
        <v>37395.75</v>
      </c>
      <c r="C2194" s="789">
        <v>37395.748999999996</v>
      </c>
      <c r="D2194" s="790" t="s">
        <v>11</v>
      </c>
    </row>
    <row r="2195" spans="1:4" ht="11.25" customHeight="1" x14ac:dyDescent="0.15">
      <c r="A2195" s="1129" t="s">
        <v>2964</v>
      </c>
      <c r="B2195" s="787">
        <v>6604.24</v>
      </c>
      <c r="C2195" s="787">
        <v>6604.241</v>
      </c>
      <c r="D2195" s="788" t="s">
        <v>2512</v>
      </c>
    </row>
    <row r="2196" spans="1:4" ht="11.25" customHeight="1" x14ac:dyDescent="0.15">
      <c r="A2196" s="1130"/>
      <c r="B2196" s="789">
        <v>6604.24</v>
      </c>
      <c r="C2196" s="789">
        <v>6604.241</v>
      </c>
      <c r="D2196" s="790" t="s">
        <v>11</v>
      </c>
    </row>
    <row r="2197" spans="1:4" ht="11.25" customHeight="1" x14ac:dyDescent="0.15">
      <c r="A2197" s="1129" t="s">
        <v>2965</v>
      </c>
      <c r="B2197" s="787">
        <v>17446.810000000001</v>
      </c>
      <c r="C2197" s="787">
        <v>17446.813999999998</v>
      </c>
      <c r="D2197" s="788" t="s">
        <v>2512</v>
      </c>
    </row>
    <row r="2198" spans="1:4" ht="11.25" customHeight="1" x14ac:dyDescent="0.15">
      <c r="A2198" s="1130"/>
      <c r="B2198" s="789">
        <v>17446.810000000001</v>
      </c>
      <c r="C2198" s="789">
        <v>17446.813999999998</v>
      </c>
      <c r="D2198" s="790" t="s">
        <v>11</v>
      </c>
    </row>
    <row r="2199" spans="1:4" ht="11.25" customHeight="1" x14ac:dyDescent="0.15">
      <c r="A2199" s="1129" t="s">
        <v>2966</v>
      </c>
      <c r="B2199" s="787">
        <v>13714.09</v>
      </c>
      <c r="C2199" s="787">
        <v>13714.093000000001</v>
      </c>
      <c r="D2199" s="788" t="s">
        <v>2512</v>
      </c>
    </row>
    <row r="2200" spans="1:4" ht="11.25" customHeight="1" x14ac:dyDescent="0.15">
      <c r="A2200" s="1130"/>
      <c r="B2200" s="789">
        <v>13714.09</v>
      </c>
      <c r="C2200" s="789">
        <v>13714.093000000001</v>
      </c>
      <c r="D2200" s="790" t="s">
        <v>11</v>
      </c>
    </row>
    <row r="2201" spans="1:4" ht="11.25" customHeight="1" x14ac:dyDescent="0.15">
      <c r="A2201" s="1129" t="s">
        <v>2967</v>
      </c>
      <c r="B2201" s="787">
        <v>31388.85</v>
      </c>
      <c r="C2201" s="787">
        <v>31388.848000000002</v>
      </c>
      <c r="D2201" s="788" t="s">
        <v>2512</v>
      </c>
    </row>
    <row r="2202" spans="1:4" ht="11.25" customHeight="1" x14ac:dyDescent="0.15">
      <c r="A2202" s="1130"/>
      <c r="B2202" s="789">
        <v>31388.85</v>
      </c>
      <c r="C2202" s="789">
        <v>31388.848000000002</v>
      </c>
      <c r="D2202" s="790" t="s">
        <v>11</v>
      </c>
    </row>
    <row r="2203" spans="1:4" ht="11.25" customHeight="1" x14ac:dyDescent="0.15">
      <c r="A2203" s="1129" t="s">
        <v>2968</v>
      </c>
      <c r="B2203" s="787">
        <v>6974.19</v>
      </c>
      <c r="C2203" s="787">
        <v>6974.1869999999999</v>
      </c>
      <c r="D2203" s="788" t="s">
        <v>2512</v>
      </c>
    </row>
    <row r="2204" spans="1:4" ht="11.25" customHeight="1" x14ac:dyDescent="0.15">
      <c r="A2204" s="1130"/>
      <c r="B2204" s="789">
        <v>6974.19</v>
      </c>
      <c r="C2204" s="789">
        <v>6974.1869999999999</v>
      </c>
      <c r="D2204" s="790" t="s">
        <v>11</v>
      </c>
    </row>
    <row r="2205" spans="1:4" ht="11.25" customHeight="1" x14ac:dyDescent="0.15">
      <c r="A2205" s="1129" t="s">
        <v>2969</v>
      </c>
      <c r="B2205" s="787">
        <v>23278.760000000002</v>
      </c>
      <c r="C2205" s="787">
        <v>23278.758000000002</v>
      </c>
      <c r="D2205" s="788" t="s">
        <v>2512</v>
      </c>
    </row>
    <row r="2206" spans="1:4" ht="11.25" customHeight="1" x14ac:dyDescent="0.15">
      <c r="A2206" s="1130"/>
      <c r="B2206" s="789">
        <v>23278.760000000002</v>
      </c>
      <c r="C2206" s="789">
        <v>23278.758000000002</v>
      </c>
      <c r="D2206" s="790" t="s">
        <v>11</v>
      </c>
    </row>
    <row r="2207" spans="1:4" ht="11.25" customHeight="1" x14ac:dyDescent="0.15">
      <c r="A2207" s="1129" t="s">
        <v>2970</v>
      </c>
      <c r="B2207" s="787">
        <v>22735.19</v>
      </c>
      <c r="C2207" s="787">
        <v>22735.187000000002</v>
      </c>
      <c r="D2207" s="788" t="s">
        <v>2512</v>
      </c>
    </row>
    <row r="2208" spans="1:4" ht="11.25" customHeight="1" x14ac:dyDescent="0.15">
      <c r="A2208" s="1130"/>
      <c r="B2208" s="789">
        <v>22735.19</v>
      </c>
      <c r="C2208" s="789">
        <v>22735.187000000002</v>
      </c>
      <c r="D2208" s="790" t="s">
        <v>11</v>
      </c>
    </row>
    <row r="2209" spans="1:4" ht="11.25" customHeight="1" x14ac:dyDescent="0.15">
      <c r="A2209" s="1129" t="s">
        <v>2971</v>
      </c>
      <c r="B2209" s="787">
        <v>4854.5600000000004</v>
      </c>
      <c r="C2209" s="787">
        <v>4854.5609999999997</v>
      </c>
      <c r="D2209" s="788" t="s">
        <v>2512</v>
      </c>
    </row>
    <row r="2210" spans="1:4" ht="11.25" customHeight="1" x14ac:dyDescent="0.15">
      <c r="A2210" s="1130"/>
      <c r="B2210" s="789">
        <v>4854.5600000000004</v>
      </c>
      <c r="C2210" s="789">
        <v>4854.5609999999997</v>
      </c>
      <c r="D2210" s="790" t="s">
        <v>11</v>
      </c>
    </row>
    <row r="2211" spans="1:4" ht="11.25" customHeight="1" x14ac:dyDescent="0.15">
      <c r="A2211" s="1129" t="s">
        <v>2972</v>
      </c>
      <c r="B2211" s="787">
        <v>4469.74</v>
      </c>
      <c r="C2211" s="787">
        <v>4469.74</v>
      </c>
      <c r="D2211" s="788" t="s">
        <v>2512</v>
      </c>
    </row>
    <row r="2212" spans="1:4" ht="11.25" customHeight="1" x14ac:dyDescent="0.15">
      <c r="A2212" s="1130"/>
      <c r="B2212" s="789">
        <v>4469.74</v>
      </c>
      <c r="C2212" s="789">
        <v>4469.74</v>
      </c>
      <c r="D2212" s="790" t="s">
        <v>11</v>
      </c>
    </row>
    <row r="2213" spans="1:4" ht="11.25" customHeight="1" x14ac:dyDescent="0.15">
      <c r="A2213" s="1129" t="s">
        <v>2973</v>
      </c>
      <c r="B2213" s="787">
        <v>16688.03</v>
      </c>
      <c r="C2213" s="787">
        <v>16688.030999999999</v>
      </c>
      <c r="D2213" s="788" t="s">
        <v>2512</v>
      </c>
    </row>
    <row r="2214" spans="1:4" ht="11.25" customHeight="1" x14ac:dyDescent="0.15">
      <c r="A2214" s="1130"/>
      <c r="B2214" s="789">
        <v>16688.03</v>
      </c>
      <c r="C2214" s="789">
        <v>16688.030999999999</v>
      </c>
      <c r="D2214" s="790" t="s">
        <v>11</v>
      </c>
    </row>
    <row r="2215" spans="1:4" ht="11.25" customHeight="1" x14ac:dyDescent="0.15">
      <c r="A2215" s="1129" t="s">
        <v>2974</v>
      </c>
      <c r="B2215" s="787">
        <v>10355.23</v>
      </c>
      <c r="C2215" s="787">
        <v>10355.229000000001</v>
      </c>
      <c r="D2215" s="788" t="s">
        <v>2512</v>
      </c>
    </row>
    <row r="2216" spans="1:4" ht="11.25" customHeight="1" x14ac:dyDescent="0.15">
      <c r="A2216" s="1131"/>
      <c r="B2216" s="791">
        <v>102.52</v>
      </c>
      <c r="C2216" s="791">
        <v>102.515</v>
      </c>
      <c r="D2216" s="792" t="s">
        <v>2481</v>
      </c>
    </row>
    <row r="2217" spans="1:4" ht="11.25" customHeight="1" x14ac:dyDescent="0.15">
      <c r="A2217" s="1131"/>
      <c r="B2217" s="791">
        <v>2.5</v>
      </c>
      <c r="C2217" s="791">
        <v>2.5</v>
      </c>
      <c r="D2217" s="792" t="s">
        <v>1000</v>
      </c>
    </row>
    <row r="2218" spans="1:4" ht="11.25" customHeight="1" x14ac:dyDescent="0.15">
      <c r="A2218" s="1130"/>
      <c r="B2218" s="789">
        <v>10460.25</v>
      </c>
      <c r="C2218" s="789">
        <v>10460.244000000001</v>
      </c>
      <c r="D2218" s="790" t="s">
        <v>11</v>
      </c>
    </row>
    <row r="2219" spans="1:4" ht="11.25" customHeight="1" x14ac:dyDescent="0.15">
      <c r="A2219" s="1129" t="s">
        <v>2975</v>
      </c>
      <c r="B2219" s="787">
        <v>2980.25</v>
      </c>
      <c r="C2219" s="787">
        <v>2980.252</v>
      </c>
      <c r="D2219" s="788" t="s">
        <v>2512</v>
      </c>
    </row>
    <row r="2220" spans="1:4" ht="11.25" customHeight="1" x14ac:dyDescent="0.15">
      <c r="A2220" s="1130"/>
      <c r="B2220" s="789">
        <v>2980.25</v>
      </c>
      <c r="C2220" s="789">
        <v>2980.252</v>
      </c>
      <c r="D2220" s="790" t="s">
        <v>11</v>
      </c>
    </row>
    <row r="2221" spans="1:4" ht="11.25" customHeight="1" x14ac:dyDescent="0.15">
      <c r="A2221" s="1129" t="s">
        <v>2976</v>
      </c>
      <c r="B2221" s="787">
        <v>12332.32</v>
      </c>
      <c r="C2221" s="787">
        <v>12332.319</v>
      </c>
      <c r="D2221" s="788" t="s">
        <v>2512</v>
      </c>
    </row>
    <row r="2222" spans="1:4" ht="11.25" customHeight="1" x14ac:dyDescent="0.15">
      <c r="A2222" s="1130"/>
      <c r="B2222" s="789">
        <v>12332.32</v>
      </c>
      <c r="C2222" s="789">
        <v>12332.319</v>
      </c>
      <c r="D2222" s="790" t="s">
        <v>11</v>
      </c>
    </row>
    <row r="2223" spans="1:4" ht="21" x14ac:dyDescent="0.15">
      <c r="A2223" s="1129" t="s">
        <v>2977</v>
      </c>
      <c r="B2223" s="787">
        <v>168.6</v>
      </c>
      <c r="C2223" s="787">
        <v>168.6</v>
      </c>
      <c r="D2223" s="788" t="s">
        <v>1210</v>
      </c>
    </row>
    <row r="2224" spans="1:4" ht="11.25" customHeight="1" x14ac:dyDescent="0.15">
      <c r="A2224" s="1130"/>
      <c r="B2224" s="789">
        <v>168.6</v>
      </c>
      <c r="C2224" s="789">
        <v>168.6</v>
      </c>
      <c r="D2224" s="790" t="s">
        <v>11</v>
      </c>
    </row>
    <row r="2225" spans="1:4" ht="11.25" customHeight="1" x14ac:dyDescent="0.15">
      <c r="A2225" s="1129" t="s">
        <v>662</v>
      </c>
      <c r="B2225" s="787">
        <v>505</v>
      </c>
      <c r="C2225" s="787">
        <v>505</v>
      </c>
      <c r="D2225" s="788" t="s">
        <v>657</v>
      </c>
    </row>
    <row r="2226" spans="1:4" ht="11.25" customHeight="1" x14ac:dyDescent="0.15">
      <c r="A2226" s="1131"/>
      <c r="B2226" s="791">
        <v>412</v>
      </c>
      <c r="C2226" s="791">
        <v>412</v>
      </c>
      <c r="D2226" s="792" t="s">
        <v>663</v>
      </c>
    </row>
    <row r="2227" spans="1:4" ht="11.25" customHeight="1" x14ac:dyDescent="0.15">
      <c r="A2227" s="1130"/>
      <c r="B2227" s="789">
        <v>917</v>
      </c>
      <c r="C2227" s="789">
        <v>917</v>
      </c>
      <c r="D2227" s="790" t="s">
        <v>11</v>
      </c>
    </row>
    <row r="2228" spans="1:4" ht="11.25" customHeight="1" x14ac:dyDescent="0.15">
      <c r="A2228" s="1129" t="s">
        <v>2978</v>
      </c>
      <c r="B2228" s="787">
        <v>146.15</v>
      </c>
      <c r="C2228" s="787">
        <v>146.15</v>
      </c>
      <c r="D2228" s="788" t="s">
        <v>1145</v>
      </c>
    </row>
    <row r="2229" spans="1:4" ht="11.25" customHeight="1" x14ac:dyDescent="0.15">
      <c r="A2229" s="1130"/>
      <c r="B2229" s="789">
        <v>146.15</v>
      </c>
      <c r="C2229" s="789">
        <v>146.15</v>
      </c>
      <c r="D2229" s="790" t="s">
        <v>11</v>
      </c>
    </row>
    <row r="2230" spans="1:4" ht="11.25" customHeight="1" x14ac:dyDescent="0.15">
      <c r="A2230" s="1129" t="s">
        <v>2979</v>
      </c>
      <c r="B2230" s="787">
        <v>75.599999999999994</v>
      </c>
      <c r="C2230" s="787">
        <v>75.599999999999994</v>
      </c>
      <c r="D2230" s="788" t="s">
        <v>1317</v>
      </c>
    </row>
    <row r="2231" spans="1:4" ht="11.25" customHeight="1" x14ac:dyDescent="0.15">
      <c r="A2231" s="1130"/>
      <c r="B2231" s="789">
        <v>75.599999999999994</v>
      </c>
      <c r="C2231" s="789">
        <v>75.599999999999994</v>
      </c>
      <c r="D2231" s="790" t="s">
        <v>11</v>
      </c>
    </row>
    <row r="2232" spans="1:4" ht="11.25" customHeight="1" x14ac:dyDescent="0.15">
      <c r="A2232" s="1129" t="s">
        <v>535</v>
      </c>
      <c r="B2232" s="787">
        <v>2800</v>
      </c>
      <c r="C2232" s="787">
        <v>2800</v>
      </c>
      <c r="D2232" s="788" t="s">
        <v>524</v>
      </c>
    </row>
    <row r="2233" spans="1:4" ht="11.25" customHeight="1" x14ac:dyDescent="0.15">
      <c r="A2233" s="1130"/>
      <c r="B2233" s="789">
        <v>2800</v>
      </c>
      <c r="C2233" s="789">
        <v>2800</v>
      </c>
      <c r="D2233" s="790" t="s">
        <v>11</v>
      </c>
    </row>
    <row r="2234" spans="1:4" ht="11.25" customHeight="1" x14ac:dyDescent="0.15">
      <c r="A2234" s="1129" t="s">
        <v>2980</v>
      </c>
      <c r="B2234" s="787">
        <v>41.1</v>
      </c>
      <c r="C2234" s="787">
        <v>38.893000000000001</v>
      </c>
      <c r="D2234" s="788" t="s">
        <v>4686</v>
      </c>
    </row>
    <row r="2235" spans="1:4" ht="11.25" customHeight="1" x14ac:dyDescent="0.15">
      <c r="A2235" s="1130"/>
      <c r="B2235" s="789">
        <v>41.1</v>
      </c>
      <c r="C2235" s="789">
        <v>38.893000000000001</v>
      </c>
      <c r="D2235" s="790" t="s">
        <v>11</v>
      </c>
    </row>
    <row r="2236" spans="1:4" ht="11.25" customHeight="1" x14ac:dyDescent="0.15">
      <c r="A2236" s="1129" t="s">
        <v>2981</v>
      </c>
      <c r="B2236" s="787">
        <v>41.5</v>
      </c>
      <c r="C2236" s="787">
        <v>41.5</v>
      </c>
      <c r="D2236" s="788" t="s">
        <v>1173</v>
      </c>
    </row>
    <row r="2237" spans="1:4" ht="11.25" customHeight="1" x14ac:dyDescent="0.15">
      <c r="A2237" s="1130"/>
      <c r="B2237" s="789">
        <v>41.5</v>
      </c>
      <c r="C2237" s="789">
        <v>41.5</v>
      </c>
      <c r="D2237" s="790" t="s">
        <v>11</v>
      </c>
    </row>
    <row r="2238" spans="1:4" ht="11.25" customHeight="1" x14ac:dyDescent="0.15">
      <c r="A2238" s="1129" t="s">
        <v>4963</v>
      </c>
      <c r="B2238" s="787">
        <v>73.599999999999994</v>
      </c>
      <c r="C2238" s="787">
        <v>61.699999999999996</v>
      </c>
      <c r="D2238" s="788" t="s">
        <v>1322</v>
      </c>
    </row>
    <row r="2239" spans="1:4" ht="11.25" customHeight="1" x14ac:dyDescent="0.15">
      <c r="A2239" s="1130"/>
      <c r="B2239" s="789">
        <v>73.599999999999994</v>
      </c>
      <c r="C2239" s="789">
        <v>61.699999999999996</v>
      </c>
      <c r="D2239" s="790" t="s">
        <v>11</v>
      </c>
    </row>
    <row r="2240" spans="1:4" ht="11.25" customHeight="1" x14ac:dyDescent="0.15">
      <c r="A2240" s="1129" t="s">
        <v>4414</v>
      </c>
      <c r="B2240" s="787">
        <v>400</v>
      </c>
      <c r="C2240" s="787">
        <v>400</v>
      </c>
      <c r="D2240" s="788" t="s">
        <v>683</v>
      </c>
    </row>
    <row r="2241" spans="1:4" ht="11.25" customHeight="1" x14ac:dyDescent="0.15">
      <c r="A2241" s="1130"/>
      <c r="B2241" s="789">
        <v>400</v>
      </c>
      <c r="C2241" s="789">
        <v>400</v>
      </c>
      <c r="D2241" s="790" t="s">
        <v>11</v>
      </c>
    </row>
    <row r="2242" spans="1:4" ht="16.5" customHeight="1" x14ac:dyDescent="0.15">
      <c r="A2242" s="1129" t="s">
        <v>4964</v>
      </c>
      <c r="B2242" s="787">
        <v>60</v>
      </c>
      <c r="C2242" s="787">
        <v>60</v>
      </c>
      <c r="D2242" s="788" t="s">
        <v>4686</v>
      </c>
    </row>
    <row r="2243" spans="1:4" ht="16.5" customHeight="1" x14ac:dyDescent="0.15">
      <c r="A2243" s="1130"/>
      <c r="B2243" s="789">
        <v>60</v>
      </c>
      <c r="C2243" s="789">
        <v>60</v>
      </c>
      <c r="D2243" s="790" t="s">
        <v>11</v>
      </c>
    </row>
    <row r="2244" spans="1:4" ht="11.25" customHeight="1" x14ac:dyDescent="0.15">
      <c r="A2244" s="1129" t="s">
        <v>600</v>
      </c>
      <c r="B2244" s="787">
        <v>400</v>
      </c>
      <c r="C2244" s="787">
        <v>400</v>
      </c>
      <c r="D2244" s="788" t="s">
        <v>598</v>
      </c>
    </row>
    <row r="2245" spans="1:4" ht="11.25" customHeight="1" x14ac:dyDescent="0.15">
      <c r="A2245" s="1130"/>
      <c r="B2245" s="789">
        <v>400</v>
      </c>
      <c r="C2245" s="789">
        <v>400</v>
      </c>
      <c r="D2245" s="790" t="s">
        <v>11</v>
      </c>
    </row>
    <row r="2246" spans="1:4" ht="11.25" customHeight="1" x14ac:dyDescent="0.15">
      <c r="A2246" s="1129" t="s">
        <v>4965</v>
      </c>
      <c r="B2246" s="787">
        <v>17.71</v>
      </c>
      <c r="C2246" s="787">
        <v>17.707999999999998</v>
      </c>
      <c r="D2246" s="788" t="s">
        <v>1173</v>
      </c>
    </row>
    <row r="2247" spans="1:4" ht="11.25" customHeight="1" x14ac:dyDescent="0.15">
      <c r="A2247" s="1130"/>
      <c r="B2247" s="789">
        <v>17.71</v>
      </c>
      <c r="C2247" s="789">
        <v>17.707999999999998</v>
      </c>
      <c r="D2247" s="790" t="s">
        <v>11</v>
      </c>
    </row>
    <row r="2248" spans="1:4" ht="16.5" customHeight="1" x14ac:dyDescent="0.15">
      <c r="A2248" s="1129" t="s">
        <v>4966</v>
      </c>
      <c r="B2248" s="787">
        <v>78.400000000000006</v>
      </c>
      <c r="C2248" s="787">
        <v>78.400000000000006</v>
      </c>
      <c r="D2248" s="788" t="s">
        <v>4686</v>
      </c>
    </row>
    <row r="2249" spans="1:4" ht="16.5" customHeight="1" x14ac:dyDescent="0.15">
      <c r="A2249" s="1130"/>
      <c r="B2249" s="789">
        <v>78.400000000000006</v>
      </c>
      <c r="C2249" s="789">
        <v>78.400000000000006</v>
      </c>
      <c r="D2249" s="790" t="s">
        <v>11</v>
      </c>
    </row>
    <row r="2250" spans="1:4" ht="21" x14ac:dyDescent="0.15">
      <c r="A2250" s="1131" t="s">
        <v>2982</v>
      </c>
      <c r="B2250" s="791">
        <v>50</v>
      </c>
      <c r="C2250" s="791">
        <v>50</v>
      </c>
      <c r="D2250" s="792" t="s">
        <v>1210</v>
      </c>
    </row>
    <row r="2251" spans="1:4" ht="11.25" customHeight="1" x14ac:dyDescent="0.15">
      <c r="A2251" s="1130"/>
      <c r="B2251" s="789">
        <v>50</v>
      </c>
      <c r="C2251" s="789">
        <v>50</v>
      </c>
      <c r="D2251" s="790" t="s">
        <v>11</v>
      </c>
    </row>
    <row r="2252" spans="1:4" ht="21" x14ac:dyDescent="0.15">
      <c r="A2252" s="1129" t="s">
        <v>2983</v>
      </c>
      <c r="B2252" s="787">
        <v>150</v>
      </c>
      <c r="C2252" s="787">
        <v>150</v>
      </c>
      <c r="D2252" s="788" t="s">
        <v>1210</v>
      </c>
    </row>
    <row r="2253" spans="1:4" ht="11.25" customHeight="1" x14ac:dyDescent="0.15">
      <c r="A2253" s="1130"/>
      <c r="B2253" s="789">
        <v>150</v>
      </c>
      <c r="C2253" s="789">
        <v>150</v>
      </c>
      <c r="D2253" s="790" t="s">
        <v>11</v>
      </c>
    </row>
    <row r="2254" spans="1:4" ht="11.25" customHeight="1" x14ac:dyDescent="0.15">
      <c r="A2254" s="1129" t="s">
        <v>4967</v>
      </c>
      <c r="B2254" s="787">
        <v>70</v>
      </c>
      <c r="C2254" s="787">
        <v>63</v>
      </c>
      <c r="D2254" s="788" t="s">
        <v>1322</v>
      </c>
    </row>
    <row r="2255" spans="1:4" ht="11.25" customHeight="1" x14ac:dyDescent="0.15">
      <c r="A2255" s="1130"/>
      <c r="B2255" s="789">
        <v>70</v>
      </c>
      <c r="C2255" s="789">
        <v>63</v>
      </c>
      <c r="D2255" s="790" t="s">
        <v>11</v>
      </c>
    </row>
    <row r="2256" spans="1:4" ht="11.25" customHeight="1" x14ac:dyDescent="0.15">
      <c r="A2256" s="1129" t="s">
        <v>720</v>
      </c>
      <c r="B2256" s="787">
        <v>600</v>
      </c>
      <c r="C2256" s="787">
        <v>600</v>
      </c>
      <c r="D2256" s="788" t="s">
        <v>683</v>
      </c>
    </row>
    <row r="2257" spans="1:4" ht="11.25" customHeight="1" x14ac:dyDescent="0.15">
      <c r="A2257" s="1130"/>
      <c r="B2257" s="789">
        <v>600</v>
      </c>
      <c r="C2257" s="789">
        <v>600</v>
      </c>
      <c r="D2257" s="790" t="s">
        <v>11</v>
      </c>
    </row>
    <row r="2258" spans="1:4" ht="11.25" customHeight="1" x14ac:dyDescent="0.15">
      <c r="A2258" s="1129" t="s">
        <v>721</v>
      </c>
      <c r="B2258" s="787">
        <v>300</v>
      </c>
      <c r="C2258" s="787">
        <v>300</v>
      </c>
      <c r="D2258" s="788" t="s">
        <v>683</v>
      </c>
    </row>
    <row r="2259" spans="1:4" ht="11.25" customHeight="1" x14ac:dyDescent="0.15">
      <c r="A2259" s="1130"/>
      <c r="B2259" s="789">
        <v>300</v>
      </c>
      <c r="C2259" s="789">
        <v>300</v>
      </c>
      <c r="D2259" s="790" t="s">
        <v>11</v>
      </c>
    </row>
    <row r="2260" spans="1:4" ht="11.25" customHeight="1" x14ac:dyDescent="0.15">
      <c r="A2260" s="1129" t="s">
        <v>2984</v>
      </c>
      <c r="B2260" s="787">
        <v>33.89</v>
      </c>
      <c r="C2260" s="787">
        <v>33.883000000000003</v>
      </c>
      <c r="D2260" s="788" t="s">
        <v>1160</v>
      </c>
    </row>
    <row r="2261" spans="1:4" ht="11.25" customHeight="1" x14ac:dyDescent="0.15">
      <c r="A2261" s="1130"/>
      <c r="B2261" s="789">
        <v>33.89</v>
      </c>
      <c r="C2261" s="789">
        <v>33.883000000000003</v>
      </c>
      <c r="D2261" s="790" t="s">
        <v>11</v>
      </c>
    </row>
    <row r="2262" spans="1:4" ht="11.25" customHeight="1" x14ac:dyDescent="0.15">
      <c r="A2262" s="1129" t="s">
        <v>4377</v>
      </c>
      <c r="B2262" s="787">
        <v>196</v>
      </c>
      <c r="C2262" s="787">
        <v>147</v>
      </c>
      <c r="D2262" s="788" t="s">
        <v>605</v>
      </c>
    </row>
    <row r="2263" spans="1:4" ht="11.25" customHeight="1" x14ac:dyDescent="0.15">
      <c r="A2263" s="1130"/>
      <c r="B2263" s="789">
        <v>196</v>
      </c>
      <c r="C2263" s="789">
        <v>147</v>
      </c>
      <c r="D2263" s="790" t="s">
        <v>11</v>
      </c>
    </row>
    <row r="2264" spans="1:4" ht="11.25" customHeight="1" x14ac:dyDescent="0.15">
      <c r="A2264" s="1129" t="s">
        <v>4355</v>
      </c>
      <c r="B2264" s="787">
        <v>200</v>
      </c>
      <c r="C2264" s="787">
        <v>200</v>
      </c>
      <c r="D2264" s="788" t="s">
        <v>3760</v>
      </c>
    </row>
    <row r="2265" spans="1:4" ht="11.25" customHeight="1" x14ac:dyDescent="0.15">
      <c r="A2265" s="1130"/>
      <c r="B2265" s="789">
        <v>200</v>
      </c>
      <c r="C2265" s="789">
        <v>200</v>
      </c>
      <c r="D2265" s="790" t="s">
        <v>11</v>
      </c>
    </row>
    <row r="2266" spans="1:4" ht="11.25" customHeight="1" x14ac:dyDescent="0.15">
      <c r="A2266" s="1129" t="s">
        <v>2985</v>
      </c>
      <c r="B2266" s="787">
        <v>21.54</v>
      </c>
      <c r="C2266" s="787">
        <v>21.533000000000001</v>
      </c>
      <c r="D2266" s="788" t="s">
        <v>1160</v>
      </c>
    </row>
    <row r="2267" spans="1:4" ht="11.25" customHeight="1" x14ac:dyDescent="0.15">
      <c r="A2267" s="1130"/>
      <c r="B2267" s="789">
        <v>21.54</v>
      </c>
      <c r="C2267" s="789">
        <v>21.533000000000001</v>
      </c>
      <c r="D2267" s="790" t="s">
        <v>11</v>
      </c>
    </row>
    <row r="2268" spans="1:4" ht="21" x14ac:dyDescent="0.15">
      <c r="A2268" s="1129" t="s">
        <v>2986</v>
      </c>
      <c r="B2268" s="787">
        <v>70</v>
      </c>
      <c r="C2268" s="787">
        <v>70</v>
      </c>
      <c r="D2268" s="788" t="s">
        <v>1210</v>
      </c>
    </row>
    <row r="2269" spans="1:4" ht="11.25" customHeight="1" x14ac:dyDescent="0.15">
      <c r="A2269" s="1130"/>
      <c r="B2269" s="789">
        <v>70</v>
      </c>
      <c r="C2269" s="789">
        <v>70</v>
      </c>
      <c r="D2269" s="790" t="s">
        <v>11</v>
      </c>
    </row>
    <row r="2270" spans="1:4" ht="11.25" customHeight="1" x14ac:dyDescent="0.15">
      <c r="A2270" s="1129" t="s">
        <v>2987</v>
      </c>
      <c r="B2270" s="787">
        <v>700</v>
      </c>
      <c r="C2270" s="787">
        <v>700</v>
      </c>
      <c r="D2270" s="788" t="s">
        <v>1211</v>
      </c>
    </row>
    <row r="2271" spans="1:4" ht="11.25" customHeight="1" x14ac:dyDescent="0.15">
      <c r="A2271" s="1130"/>
      <c r="B2271" s="789">
        <v>700</v>
      </c>
      <c r="C2271" s="789">
        <v>700</v>
      </c>
      <c r="D2271" s="790" t="s">
        <v>11</v>
      </c>
    </row>
    <row r="2272" spans="1:4" ht="11.25" customHeight="1" x14ac:dyDescent="0.15">
      <c r="A2272" s="1129" t="s">
        <v>722</v>
      </c>
      <c r="B2272" s="787">
        <v>150</v>
      </c>
      <c r="C2272" s="787">
        <v>150</v>
      </c>
      <c r="D2272" s="788" t="s">
        <v>1211</v>
      </c>
    </row>
    <row r="2273" spans="1:4" ht="11.25" customHeight="1" x14ac:dyDescent="0.15">
      <c r="A2273" s="1131"/>
      <c r="B2273" s="791">
        <v>200</v>
      </c>
      <c r="C2273" s="791">
        <v>200</v>
      </c>
      <c r="D2273" s="792" t="s">
        <v>683</v>
      </c>
    </row>
    <row r="2274" spans="1:4" ht="11.25" customHeight="1" x14ac:dyDescent="0.15">
      <c r="A2274" s="1130"/>
      <c r="B2274" s="789">
        <v>350</v>
      </c>
      <c r="C2274" s="789">
        <v>350</v>
      </c>
      <c r="D2274" s="790" t="s">
        <v>11</v>
      </c>
    </row>
    <row r="2275" spans="1:4" ht="11.25" customHeight="1" x14ac:dyDescent="0.15">
      <c r="A2275" s="1129" t="s">
        <v>2988</v>
      </c>
      <c r="B2275" s="787">
        <v>300</v>
      </c>
      <c r="C2275" s="787">
        <v>263.49700000000001</v>
      </c>
      <c r="D2275" s="788" t="s">
        <v>1211</v>
      </c>
    </row>
    <row r="2276" spans="1:4" ht="11.25" customHeight="1" x14ac:dyDescent="0.15">
      <c r="A2276" s="1130"/>
      <c r="B2276" s="789">
        <v>300</v>
      </c>
      <c r="C2276" s="789">
        <v>263.49700000000001</v>
      </c>
      <c r="D2276" s="790" t="s">
        <v>11</v>
      </c>
    </row>
    <row r="2277" spans="1:4" ht="11.25" customHeight="1" x14ac:dyDescent="0.15">
      <c r="A2277" s="1129" t="s">
        <v>2989</v>
      </c>
      <c r="B2277" s="787">
        <v>150</v>
      </c>
      <c r="C2277" s="787">
        <v>150</v>
      </c>
      <c r="D2277" s="788" t="s">
        <v>1211</v>
      </c>
    </row>
    <row r="2278" spans="1:4" ht="11.25" customHeight="1" x14ac:dyDescent="0.15">
      <c r="A2278" s="1130"/>
      <c r="B2278" s="789">
        <v>150</v>
      </c>
      <c r="C2278" s="789">
        <v>150</v>
      </c>
      <c r="D2278" s="790" t="s">
        <v>11</v>
      </c>
    </row>
    <row r="2279" spans="1:4" ht="21" x14ac:dyDescent="0.15">
      <c r="A2279" s="1129" t="s">
        <v>2990</v>
      </c>
      <c r="B2279" s="787">
        <v>50</v>
      </c>
      <c r="C2279" s="787">
        <v>43.917500000000004</v>
      </c>
      <c r="D2279" s="788" t="s">
        <v>1210</v>
      </c>
    </row>
    <row r="2280" spans="1:4" ht="11.25" customHeight="1" x14ac:dyDescent="0.15">
      <c r="A2280" s="1130"/>
      <c r="B2280" s="789">
        <v>50</v>
      </c>
      <c r="C2280" s="789">
        <v>43.917500000000004</v>
      </c>
      <c r="D2280" s="790" t="s">
        <v>11</v>
      </c>
    </row>
    <row r="2281" spans="1:4" ht="11.25" customHeight="1" x14ac:dyDescent="0.15">
      <c r="A2281" s="1129" t="s">
        <v>2991</v>
      </c>
      <c r="B2281" s="787">
        <v>150</v>
      </c>
      <c r="C2281" s="787">
        <v>150</v>
      </c>
      <c r="D2281" s="788" t="s">
        <v>1211</v>
      </c>
    </row>
    <row r="2282" spans="1:4" ht="11.25" customHeight="1" x14ac:dyDescent="0.15">
      <c r="A2282" s="1130"/>
      <c r="B2282" s="789">
        <v>150</v>
      </c>
      <c r="C2282" s="789">
        <v>150</v>
      </c>
      <c r="D2282" s="790" t="s">
        <v>11</v>
      </c>
    </row>
    <row r="2283" spans="1:4" ht="11.25" customHeight="1" x14ac:dyDescent="0.15">
      <c r="A2283" s="1129" t="s">
        <v>4415</v>
      </c>
      <c r="B2283" s="787">
        <v>50</v>
      </c>
      <c r="C2283" s="787">
        <v>50</v>
      </c>
      <c r="D2283" s="788" t="s">
        <v>683</v>
      </c>
    </row>
    <row r="2284" spans="1:4" ht="11.25" customHeight="1" x14ac:dyDescent="0.15">
      <c r="A2284" s="1130"/>
      <c r="B2284" s="789">
        <v>50</v>
      </c>
      <c r="C2284" s="789">
        <v>50</v>
      </c>
      <c r="D2284" s="790" t="s">
        <v>11</v>
      </c>
    </row>
    <row r="2285" spans="1:4" ht="11.25" customHeight="1" x14ac:dyDescent="0.15">
      <c r="A2285" s="1129" t="s">
        <v>723</v>
      </c>
      <c r="B2285" s="787">
        <v>1150</v>
      </c>
      <c r="C2285" s="787">
        <v>1150</v>
      </c>
      <c r="D2285" s="788" t="s">
        <v>1211</v>
      </c>
    </row>
    <row r="2286" spans="1:4" ht="21" x14ac:dyDescent="0.15">
      <c r="A2286" s="1131"/>
      <c r="B2286" s="791">
        <v>100</v>
      </c>
      <c r="C2286" s="791">
        <v>0</v>
      </c>
      <c r="D2286" s="792" t="s">
        <v>1210</v>
      </c>
    </row>
    <row r="2287" spans="1:4" ht="11.25" customHeight="1" x14ac:dyDescent="0.15">
      <c r="A2287" s="1131"/>
      <c r="B2287" s="791">
        <v>150</v>
      </c>
      <c r="C2287" s="791">
        <v>150</v>
      </c>
      <c r="D2287" s="792" t="s">
        <v>683</v>
      </c>
    </row>
    <row r="2288" spans="1:4" ht="11.25" customHeight="1" x14ac:dyDescent="0.15">
      <c r="A2288" s="1130"/>
      <c r="B2288" s="789">
        <v>1400</v>
      </c>
      <c r="C2288" s="789">
        <v>1300</v>
      </c>
      <c r="D2288" s="790" t="s">
        <v>11</v>
      </c>
    </row>
    <row r="2289" spans="1:4" ht="11.25" customHeight="1" x14ac:dyDescent="0.15">
      <c r="A2289" s="1129" t="s">
        <v>724</v>
      </c>
      <c r="B2289" s="787">
        <v>200</v>
      </c>
      <c r="C2289" s="787">
        <v>200</v>
      </c>
      <c r="D2289" s="788" t="s">
        <v>683</v>
      </c>
    </row>
    <row r="2290" spans="1:4" ht="11.25" customHeight="1" x14ac:dyDescent="0.15">
      <c r="A2290" s="1130"/>
      <c r="B2290" s="789">
        <v>200</v>
      </c>
      <c r="C2290" s="789">
        <v>200</v>
      </c>
      <c r="D2290" s="790" t="s">
        <v>11</v>
      </c>
    </row>
    <row r="2291" spans="1:4" ht="21" x14ac:dyDescent="0.15">
      <c r="A2291" s="1129" t="s">
        <v>725</v>
      </c>
      <c r="B2291" s="787">
        <v>50</v>
      </c>
      <c r="C2291" s="787">
        <v>50</v>
      </c>
      <c r="D2291" s="788" t="s">
        <v>1210</v>
      </c>
    </row>
    <row r="2292" spans="1:4" ht="11.25" customHeight="1" x14ac:dyDescent="0.15">
      <c r="A2292" s="1130"/>
      <c r="B2292" s="789">
        <v>50</v>
      </c>
      <c r="C2292" s="789">
        <v>50</v>
      </c>
      <c r="D2292" s="790" t="s">
        <v>11</v>
      </c>
    </row>
    <row r="2293" spans="1:4" ht="11.25" customHeight="1" x14ac:dyDescent="0.15">
      <c r="A2293" s="1129" t="s">
        <v>4416</v>
      </c>
      <c r="B2293" s="787">
        <v>33</v>
      </c>
      <c r="C2293" s="787">
        <v>33</v>
      </c>
      <c r="D2293" s="788" t="s">
        <v>683</v>
      </c>
    </row>
    <row r="2294" spans="1:4" ht="11.25" customHeight="1" x14ac:dyDescent="0.15">
      <c r="A2294" s="1130"/>
      <c r="B2294" s="789">
        <v>33</v>
      </c>
      <c r="C2294" s="789">
        <v>33</v>
      </c>
      <c r="D2294" s="790" t="s">
        <v>11</v>
      </c>
    </row>
    <row r="2295" spans="1:4" ht="11.25" customHeight="1" x14ac:dyDescent="0.15">
      <c r="A2295" s="1129" t="s">
        <v>726</v>
      </c>
      <c r="B2295" s="787">
        <v>200</v>
      </c>
      <c r="C2295" s="787">
        <v>200</v>
      </c>
      <c r="D2295" s="788" t="s">
        <v>683</v>
      </c>
    </row>
    <row r="2296" spans="1:4" ht="11.25" customHeight="1" x14ac:dyDescent="0.15">
      <c r="A2296" s="1130"/>
      <c r="B2296" s="789">
        <v>200</v>
      </c>
      <c r="C2296" s="789">
        <v>200</v>
      </c>
      <c r="D2296" s="790" t="s">
        <v>11</v>
      </c>
    </row>
    <row r="2297" spans="1:4" ht="21" x14ac:dyDescent="0.15">
      <c r="A2297" s="1129" t="s">
        <v>2992</v>
      </c>
      <c r="B2297" s="787">
        <v>50</v>
      </c>
      <c r="C2297" s="787">
        <v>50</v>
      </c>
      <c r="D2297" s="788" t="s">
        <v>1210</v>
      </c>
    </row>
    <row r="2298" spans="1:4" ht="11.25" customHeight="1" x14ac:dyDescent="0.15">
      <c r="A2298" s="1130"/>
      <c r="B2298" s="789">
        <v>50</v>
      </c>
      <c r="C2298" s="789">
        <v>50</v>
      </c>
      <c r="D2298" s="790" t="s">
        <v>11</v>
      </c>
    </row>
    <row r="2299" spans="1:4" ht="11.25" customHeight="1" x14ac:dyDescent="0.15">
      <c r="A2299" s="1129" t="s">
        <v>4968</v>
      </c>
      <c r="B2299" s="787">
        <v>112.5</v>
      </c>
      <c r="C2299" s="787">
        <v>112.5</v>
      </c>
      <c r="D2299" s="788" t="s">
        <v>1143</v>
      </c>
    </row>
    <row r="2300" spans="1:4" ht="11.25" customHeight="1" x14ac:dyDescent="0.15">
      <c r="A2300" s="1130"/>
      <c r="B2300" s="789">
        <v>112.5</v>
      </c>
      <c r="C2300" s="789">
        <v>112.5</v>
      </c>
      <c r="D2300" s="790" t="s">
        <v>11</v>
      </c>
    </row>
    <row r="2301" spans="1:4" ht="11.25" customHeight="1" x14ac:dyDescent="0.15">
      <c r="A2301" s="1129" t="s">
        <v>4969</v>
      </c>
      <c r="B2301" s="787">
        <v>150</v>
      </c>
      <c r="C2301" s="787">
        <v>150</v>
      </c>
      <c r="D2301" s="788" t="s">
        <v>1322</v>
      </c>
    </row>
    <row r="2302" spans="1:4" ht="11.25" customHeight="1" x14ac:dyDescent="0.15">
      <c r="A2302" s="1130"/>
      <c r="B2302" s="789">
        <v>150</v>
      </c>
      <c r="C2302" s="789">
        <v>150</v>
      </c>
      <c r="D2302" s="790" t="s">
        <v>11</v>
      </c>
    </row>
    <row r="2303" spans="1:4" ht="11.25" customHeight="1" x14ac:dyDescent="0.15">
      <c r="A2303" s="1129" t="s">
        <v>4970</v>
      </c>
      <c r="B2303" s="787">
        <v>172.5</v>
      </c>
      <c r="C2303" s="787">
        <v>172.5</v>
      </c>
      <c r="D2303" s="788" t="s">
        <v>1143</v>
      </c>
    </row>
    <row r="2304" spans="1:4" ht="11.25" customHeight="1" x14ac:dyDescent="0.15">
      <c r="A2304" s="1130"/>
      <c r="B2304" s="789">
        <v>172.5</v>
      </c>
      <c r="C2304" s="789">
        <v>172.5</v>
      </c>
      <c r="D2304" s="790" t="s">
        <v>11</v>
      </c>
    </row>
    <row r="2305" spans="1:4" ht="11.25" customHeight="1" x14ac:dyDescent="0.15">
      <c r="A2305" s="1129" t="s">
        <v>4971</v>
      </c>
      <c r="B2305" s="787">
        <v>53.45</v>
      </c>
      <c r="C2305" s="787">
        <v>53.45</v>
      </c>
      <c r="D2305" s="788" t="s">
        <v>1145</v>
      </c>
    </row>
    <row r="2306" spans="1:4" ht="11.25" customHeight="1" x14ac:dyDescent="0.15">
      <c r="A2306" s="1130"/>
      <c r="B2306" s="789">
        <v>53.45</v>
      </c>
      <c r="C2306" s="789">
        <v>53.45</v>
      </c>
      <c r="D2306" s="790" t="s">
        <v>11</v>
      </c>
    </row>
    <row r="2307" spans="1:4" ht="21" x14ac:dyDescent="0.15">
      <c r="A2307" s="1129" t="s">
        <v>4972</v>
      </c>
      <c r="B2307" s="787">
        <v>32</v>
      </c>
      <c r="C2307" s="787">
        <v>32</v>
      </c>
      <c r="D2307" s="788" t="s">
        <v>1174</v>
      </c>
    </row>
    <row r="2308" spans="1:4" ht="11.25" customHeight="1" x14ac:dyDescent="0.15">
      <c r="A2308" s="1130"/>
      <c r="B2308" s="789">
        <v>32</v>
      </c>
      <c r="C2308" s="789">
        <v>32</v>
      </c>
      <c r="D2308" s="790" t="s">
        <v>11</v>
      </c>
    </row>
    <row r="2309" spans="1:4" ht="11.25" customHeight="1" x14ac:dyDescent="0.15">
      <c r="A2309" s="1129" t="s">
        <v>4973</v>
      </c>
      <c r="B2309" s="787">
        <v>375</v>
      </c>
      <c r="C2309" s="787">
        <v>375</v>
      </c>
      <c r="D2309" s="788" t="s">
        <v>1143</v>
      </c>
    </row>
    <row r="2310" spans="1:4" ht="11.25" customHeight="1" x14ac:dyDescent="0.15">
      <c r="A2310" s="1130"/>
      <c r="B2310" s="789">
        <v>375</v>
      </c>
      <c r="C2310" s="789">
        <v>375</v>
      </c>
      <c r="D2310" s="790" t="s">
        <v>11</v>
      </c>
    </row>
    <row r="2311" spans="1:4" ht="11.25" customHeight="1" x14ac:dyDescent="0.15">
      <c r="A2311" s="1129" t="s">
        <v>2993</v>
      </c>
      <c r="B2311" s="787">
        <v>150</v>
      </c>
      <c r="C2311" s="787">
        <v>150</v>
      </c>
      <c r="D2311" s="788" t="s">
        <v>1211</v>
      </c>
    </row>
    <row r="2312" spans="1:4" ht="11.25" customHeight="1" x14ac:dyDescent="0.15">
      <c r="A2312" s="1130"/>
      <c r="B2312" s="789">
        <v>150</v>
      </c>
      <c r="C2312" s="789">
        <v>150</v>
      </c>
      <c r="D2312" s="790" t="s">
        <v>11</v>
      </c>
    </row>
    <row r="2313" spans="1:4" ht="21" x14ac:dyDescent="0.15">
      <c r="A2313" s="1129" t="s">
        <v>2994</v>
      </c>
      <c r="B2313" s="787">
        <v>45</v>
      </c>
      <c r="C2313" s="787">
        <v>45</v>
      </c>
      <c r="D2313" s="788" t="s">
        <v>1210</v>
      </c>
    </row>
    <row r="2314" spans="1:4" ht="11.25" customHeight="1" x14ac:dyDescent="0.15">
      <c r="A2314" s="1130"/>
      <c r="B2314" s="789">
        <v>45</v>
      </c>
      <c r="C2314" s="789">
        <v>45</v>
      </c>
      <c r="D2314" s="790" t="s">
        <v>11</v>
      </c>
    </row>
    <row r="2315" spans="1:4" ht="11.25" customHeight="1" x14ac:dyDescent="0.15">
      <c r="A2315" s="1129" t="s">
        <v>4417</v>
      </c>
      <c r="B2315" s="787">
        <v>200</v>
      </c>
      <c r="C2315" s="787">
        <v>200</v>
      </c>
      <c r="D2315" s="788" t="s">
        <v>683</v>
      </c>
    </row>
    <row r="2316" spans="1:4" ht="11.25" customHeight="1" x14ac:dyDescent="0.15">
      <c r="A2316" s="1130"/>
      <c r="B2316" s="789">
        <v>200</v>
      </c>
      <c r="C2316" s="789">
        <v>200</v>
      </c>
      <c r="D2316" s="790" t="s">
        <v>11</v>
      </c>
    </row>
    <row r="2317" spans="1:4" ht="21" x14ac:dyDescent="0.15">
      <c r="A2317" s="1131" t="s">
        <v>2995</v>
      </c>
      <c r="B2317" s="791">
        <v>100</v>
      </c>
      <c r="C2317" s="791">
        <v>100</v>
      </c>
      <c r="D2317" s="792" t="s">
        <v>1210</v>
      </c>
    </row>
    <row r="2318" spans="1:4" ht="11.25" customHeight="1" x14ac:dyDescent="0.15">
      <c r="A2318" s="1130"/>
      <c r="B2318" s="789">
        <v>100</v>
      </c>
      <c r="C2318" s="789">
        <v>100</v>
      </c>
      <c r="D2318" s="790" t="s">
        <v>11</v>
      </c>
    </row>
    <row r="2319" spans="1:4" ht="11.25" customHeight="1" x14ac:dyDescent="0.15">
      <c r="A2319" s="1129" t="s">
        <v>4418</v>
      </c>
      <c r="B2319" s="787">
        <v>1000</v>
      </c>
      <c r="C2319" s="787">
        <v>1000</v>
      </c>
      <c r="D2319" s="788" t="s">
        <v>683</v>
      </c>
    </row>
    <row r="2320" spans="1:4" ht="11.25" customHeight="1" x14ac:dyDescent="0.15">
      <c r="A2320" s="1130"/>
      <c r="B2320" s="789">
        <v>1000</v>
      </c>
      <c r="C2320" s="789">
        <v>1000</v>
      </c>
      <c r="D2320" s="790" t="s">
        <v>11</v>
      </c>
    </row>
    <row r="2321" spans="1:4" ht="21" x14ac:dyDescent="0.15">
      <c r="A2321" s="1129" t="s">
        <v>4974</v>
      </c>
      <c r="B2321" s="787">
        <v>50</v>
      </c>
      <c r="C2321" s="787">
        <v>50</v>
      </c>
      <c r="D2321" s="788" t="s">
        <v>1210</v>
      </c>
    </row>
    <row r="2322" spans="1:4" ht="11.25" customHeight="1" x14ac:dyDescent="0.15">
      <c r="A2322" s="1130"/>
      <c r="B2322" s="789">
        <v>50</v>
      </c>
      <c r="C2322" s="789">
        <v>50</v>
      </c>
      <c r="D2322" s="790" t="s">
        <v>11</v>
      </c>
    </row>
    <row r="2323" spans="1:4" ht="11.25" customHeight="1" x14ac:dyDescent="0.15">
      <c r="A2323" s="1129" t="s">
        <v>4419</v>
      </c>
      <c r="B2323" s="787">
        <v>3000</v>
      </c>
      <c r="C2323" s="787">
        <v>0</v>
      </c>
      <c r="D2323" s="788" t="s">
        <v>683</v>
      </c>
    </row>
    <row r="2324" spans="1:4" ht="11.25" customHeight="1" x14ac:dyDescent="0.15">
      <c r="A2324" s="1130"/>
      <c r="B2324" s="789">
        <v>3000</v>
      </c>
      <c r="C2324" s="789">
        <v>0</v>
      </c>
      <c r="D2324" s="790" t="s">
        <v>11</v>
      </c>
    </row>
    <row r="2325" spans="1:4" ht="11.25" customHeight="1" x14ac:dyDescent="0.15">
      <c r="A2325" s="1129" t="s">
        <v>4975</v>
      </c>
      <c r="B2325" s="787">
        <v>89.5</v>
      </c>
      <c r="C2325" s="787">
        <v>89.5</v>
      </c>
      <c r="D2325" s="788" t="s">
        <v>1163</v>
      </c>
    </row>
    <row r="2326" spans="1:4" ht="11.25" customHeight="1" x14ac:dyDescent="0.15">
      <c r="A2326" s="1130"/>
      <c r="B2326" s="789">
        <v>89.5</v>
      </c>
      <c r="C2326" s="789">
        <v>89.5</v>
      </c>
      <c r="D2326" s="790" t="s">
        <v>11</v>
      </c>
    </row>
    <row r="2327" spans="1:4" ht="11.25" customHeight="1" x14ac:dyDescent="0.15">
      <c r="A2327" s="1129" t="s">
        <v>4976</v>
      </c>
      <c r="B2327" s="787">
        <v>220</v>
      </c>
      <c r="C2327" s="787">
        <v>219.16200000000001</v>
      </c>
      <c r="D2327" s="788" t="s">
        <v>1163</v>
      </c>
    </row>
    <row r="2328" spans="1:4" ht="11.25" customHeight="1" x14ac:dyDescent="0.15">
      <c r="A2328" s="1130"/>
      <c r="B2328" s="789">
        <v>220</v>
      </c>
      <c r="C2328" s="789">
        <v>219.16200000000001</v>
      </c>
      <c r="D2328" s="790" t="s">
        <v>11</v>
      </c>
    </row>
    <row r="2329" spans="1:4" ht="11.25" customHeight="1" x14ac:dyDescent="0.15">
      <c r="A2329" s="1131" t="s">
        <v>2996</v>
      </c>
      <c r="B2329" s="791">
        <v>63</v>
      </c>
      <c r="C2329" s="791">
        <v>63</v>
      </c>
      <c r="D2329" s="792" t="s">
        <v>1145</v>
      </c>
    </row>
    <row r="2330" spans="1:4" ht="11.25" customHeight="1" x14ac:dyDescent="0.15">
      <c r="A2330" s="1130"/>
      <c r="B2330" s="789">
        <v>63</v>
      </c>
      <c r="C2330" s="789">
        <v>63</v>
      </c>
      <c r="D2330" s="790" t="s">
        <v>11</v>
      </c>
    </row>
    <row r="2331" spans="1:4" ht="21" x14ac:dyDescent="0.15">
      <c r="A2331" s="1129" t="s">
        <v>2997</v>
      </c>
      <c r="B2331" s="787">
        <v>50</v>
      </c>
      <c r="C2331" s="787">
        <v>50</v>
      </c>
      <c r="D2331" s="788" t="s">
        <v>1210</v>
      </c>
    </row>
    <row r="2332" spans="1:4" ht="11.25" customHeight="1" x14ac:dyDescent="0.15">
      <c r="A2332" s="1130"/>
      <c r="B2332" s="789">
        <v>50</v>
      </c>
      <c r="C2332" s="789">
        <v>50</v>
      </c>
      <c r="D2332" s="790" t="s">
        <v>11</v>
      </c>
    </row>
    <row r="2333" spans="1:4" ht="11.25" customHeight="1" x14ac:dyDescent="0.15">
      <c r="A2333" s="1129" t="s">
        <v>643</v>
      </c>
      <c r="B2333" s="787">
        <v>750</v>
      </c>
      <c r="C2333" s="787">
        <v>750</v>
      </c>
      <c r="D2333" s="788" t="s">
        <v>621</v>
      </c>
    </row>
    <row r="2334" spans="1:4" ht="11.25" customHeight="1" x14ac:dyDescent="0.15">
      <c r="A2334" s="1130"/>
      <c r="B2334" s="789">
        <v>750</v>
      </c>
      <c r="C2334" s="789">
        <v>750</v>
      </c>
      <c r="D2334" s="790" t="s">
        <v>11</v>
      </c>
    </row>
    <row r="2335" spans="1:4" ht="11.25" customHeight="1" x14ac:dyDescent="0.15">
      <c r="A2335" s="1129" t="s">
        <v>654</v>
      </c>
      <c r="B2335" s="787">
        <v>99</v>
      </c>
      <c r="C2335" s="787">
        <v>99</v>
      </c>
      <c r="D2335" s="788" t="s">
        <v>3901</v>
      </c>
    </row>
    <row r="2336" spans="1:4" ht="11.25" customHeight="1" x14ac:dyDescent="0.15">
      <c r="A2336" s="1130"/>
      <c r="B2336" s="789">
        <v>99</v>
      </c>
      <c r="C2336" s="789">
        <v>99</v>
      </c>
      <c r="D2336" s="790" t="s">
        <v>11</v>
      </c>
    </row>
    <row r="2337" spans="1:4" ht="21" x14ac:dyDescent="0.15">
      <c r="A2337" s="1129" t="s">
        <v>747</v>
      </c>
      <c r="B2337" s="787">
        <v>40</v>
      </c>
      <c r="C2337" s="787">
        <v>40</v>
      </c>
      <c r="D2337" s="788" t="s">
        <v>1210</v>
      </c>
    </row>
    <row r="2338" spans="1:4" ht="11.25" customHeight="1" x14ac:dyDescent="0.15">
      <c r="A2338" s="1130"/>
      <c r="B2338" s="789">
        <v>40</v>
      </c>
      <c r="C2338" s="789">
        <v>40</v>
      </c>
      <c r="D2338" s="790" t="s">
        <v>11</v>
      </c>
    </row>
    <row r="2339" spans="1:4" ht="11.25" customHeight="1" x14ac:dyDescent="0.15">
      <c r="A2339" s="1129" t="s">
        <v>4373</v>
      </c>
      <c r="B2339" s="787">
        <v>195</v>
      </c>
      <c r="C2339" s="787">
        <v>175.62853000000001</v>
      </c>
      <c r="D2339" s="788" t="s">
        <v>565</v>
      </c>
    </row>
    <row r="2340" spans="1:4" ht="11.25" customHeight="1" x14ac:dyDescent="0.15">
      <c r="A2340" s="1130"/>
      <c r="B2340" s="789">
        <v>195</v>
      </c>
      <c r="C2340" s="789">
        <v>175.62853000000001</v>
      </c>
      <c r="D2340" s="790" t="s">
        <v>11</v>
      </c>
    </row>
    <row r="2341" spans="1:4" ht="11.25" customHeight="1" x14ac:dyDescent="0.15">
      <c r="A2341" s="1129" t="s">
        <v>4977</v>
      </c>
      <c r="B2341" s="787">
        <v>32.200000000000003</v>
      </c>
      <c r="C2341" s="787">
        <v>32.200000000000003</v>
      </c>
      <c r="D2341" s="788" t="s">
        <v>1317</v>
      </c>
    </row>
    <row r="2342" spans="1:4" ht="11.25" customHeight="1" x14ac:dyDescent="0.15">
      <c r="A2342" s="1130"/>
      <c r="B2342" s="789">
        <v>32.200000000000003</v>
      </c>
      <c r="C2342" s="789">
        <v>32.200000000000003</v>
      </c>
      <c r="D2342" s="790" t="s">
        <v>11</v>
      </c>
    </row>
    <row r="2343" spans="1:4" ht="11.25" customHeight="1" x14ac:dyDescent="0.15">
      <c r="A2343" s="1129" t="s">
        <v>4978</v>
      </c>
      <c r="B2343" s="787">
        <v>90</v>
      </c>
      <c r="C2343" s="787">
        <v>15</v>
      </c>
      <c r="D2343" s="788" t="s">
        <v>1317</v>
      </c>
    </row>
    <row r="2344" spans="1:4" ht="11.25" customHeight="1" x14ac:dyDescent="0.15">
      <c r="A2344" s="1130"/>
      <c r="B2344" s="789">
        <v>90</v>
      </c>
      <c r="C2344" s="789">
        <v>15</v>
      </c>
      <c r="D2344" s="790" t="s">
        <v>11</v>
      </c>
    </row>
    <row r="2345" spans="1:4" ht="11.25" customHeight="1" x14ac:dyDescent="0.15">
      <c r="A2345" s="1129" t="s">
        <v>2998</v>
      </c>
      <c r="B2345" s="787">
        <v>990.6</v>
      </c>
      <c r="C2345" s="787">
        <v>990.596</v>
      </c>
      <c r="D2345" s="788" t="s">
        <v>2512</v>
      </c>
    </row>
    <row r="2346" spans="1:4" ht="11.25" customHeight="1" x14ac:dyDescent="0.15">
      <c r="A2346" s="1130"/>
      <c r="B2346" s="789">
        <v>990.6</v>
      </c>
      <c r="C2346" s="789">
        <v>990.596</v>
      </c>
      <c r="D2346" s="790" t="s">
        <v>11</v>
      </c>
    </row>
    <row r="2347" spans="1:4" ht="11.25" customHeight="1" x14ac:dyDescent="0.15">
      <c r="A2347" s="1129" t="s">
        <v>2999</v>
      </c>
      <c r="B2347" s="787">
        <v>360</v>
      </c>
      <c r="C2347" s="787">
        <v>360</v>
      </c>
      <c r="D2347" s="788" t="s">
        <v>1164</v>
      </c>
    </row>
    <row r="2348" spans="1:4" ht="11.25" customHeight="1" x14ac:dyDescent="0.15">
      <c r="A2348" s="1130"/>
      <c r="B2348" s="789">
        <v>360</v>
      </c>
      <c r="C2348" s="789">
        <v>360</v>
      </c>
      <c r="D2348" s="790" t="s">
        <v>11</v>
      </c>
    </row>
    <row r="2349" spans="1:4" ht="11.25" customHeight="1" x14ac:dyDescent="0.15">
      <c r="A2349" s="1129" t="s">
        <v>4356</v>
      </c>
      <c r="B2349" s="787">
        <v>182.15</v>
      </c>
      <c r="C2349" s="787">
        <v>182.14699999999999</v>
      </c>
      <c r="D2349" s="788" t="s">
        <v>3760</v>
      </c>
    </row>
    <row r="2350" spans="1:4" ht="11.25" customHeight="1" x14ac:dyDescent="0.15">
      <c r="A2350" s="1130"/>
      <c r="B2350" s="789">
        <v>182.15</v>
      </c>
      <c r="C2350" s="789">
        <v>182.14699999999999</v>
      </c>
      <c r="D2350" s="790" t="s">
        <v>11</v>
      </c>
    </row>
    <row r="2351" spans="1:4" ht="11.25" customHeight="1" x14ac:dyDescent="0.15">
      <c r="A2351" s="1129" t="s">
        <v>4979</v>
      </c>
      <c r="B2351" s="787">
        <v>266.39999999999998</v>
      </c>
      <c r="C2351" s="787">
        <v>266.39999999999998</v>
      </c>
      <c r="D2351" s="788" t="s">
        <v>3901</v>
      </c>
    </row>
    <row r="2352" spans="1:4" ht="11.25" customHeight="1" x14ac:dyDescent="0.15">
      <c r="A2352" s="1130"/>
      <c r="B2352" s="789">
        <v>266.39999999999998</v>
      </c>
      <c r="C2352" s="789">
        <v>266.39999999999998</v>
      </c>
      <c r="D2352" s="790" t="s">
        <v>11</v>
      </c>
    </row>
    <row r="2353" spans="1:4" ht="21" x14ac:dyDescent="0.15">
      <c r="A2353" s="1129" t="s">
        <v>3000</v>
      </c>
      <c r="B2353" s="787">
        <v>116</v>
      </c>
      <c r="C2353" s="787">
        <v>116</v>
      </c>
      <c r="D2353" s="788" t="s">
        <v>1177</v>
      </c>
    </row>
    <row r="2354" spans="1:4" ht="11.25" customHeight="1" x14ac:dyDescent="0.15">
      <c r="A2354" s="1131"/>
      <c r="B2354" s="791">
        <v>1800</v>
      </c>
      <c r="C2354" s="791">
        <v>1717.6365000000001</v>
      </c>
      <c r="D2354" s="792" t="s">
        <v>1178</v>
      </c>
    </row>
    <row r="2355" spans="1:4" ht="11.25" customHeight="1" x14ac:dyDescent="0.15">
      <c r="A2355" s="1130"/>
      <c r="B2355" s="789">
        <v>1916</v>
      </c>
      <c r="C2355" s="789">
        <v>1833.6365000000001</v>
      </c>
      <c r="D2355" s="790" t="s">
        <v>11</v>
      </c>
    </row>
    <row r="2356" spans="1:4" ht="21" x14ac:dyDescent="0.15">
      <c r="A2356" s="1129" t="s">
        <v>3001</v>
      </c>
      <c r="B2356" s="787">
        <v>165</v>
      </c>
      <c r="C2356" s="787">
        <v>165</v>
      </c>
      <c r="D2356" s="788" t="s">
        <v>1177</v>
      </c>
    </row>
    <row r="2357" spans="1:4" ht="11.25" customHeight="1" x14ac:dyDescent="0.15">
      <c r="A2357" s="1130"/>
      <c r="B2357" s="789">
        <v>165</v>
      </c>
      <c r="C2357" s="789">
        <v>165</v>
      </c>
      <c r="D2357" s="790" t="s">
        <v>11</v>
      </c>
    </row>
    <row r="2358" spans="1:4" ht="11.25" customHeight="1" x14ac:dyDescent="0.15">
      <c r="A2358" s="1129" t="s">
        <v>3002</v>
      </c>
      <c r="B2358" s="787">
        <v>90.3</v>
      </c>
      <c r="C2358" s="787">
        <v>90.3</v>
      </c>
      <c r="D2358" s="788" t="s">
        <v>1145</v>
      </c>
    </row>
    <row r="2359" spans="1:4" ht="11.25" customHeight="1" x14ac:dyDescent="0.15">
      <c r="A2359" s="1130"/>
      <c r="B2359" s="789">
        <v>90.3</v>
      </c>
      <c r="C2359" s="789">
        <v>90.3</v>
      </c>
      <c r="D2359" s="790" t="s">
        <v>11</v>
      </c>
    </row>
    <row r="2360" spans="1:4" ht="21" x14ac:dyDescent="0.15">
      <c r="A2360" s="1129" t="s">
        <v>4980</v>
      </c>
      <c r="B2360" s="787">
        <v>100</v>
      </c>
      <c r="C2360" s="787">
        <v>100</v>
      </c>
      <c r="D2360" s="788" t="s">
        <v>1210</v>
      </c>
    </row>
    <row r="2361" spans="1:4" ht="11.25" customHeight="1" x14ac:dyDescent="0.15">
      <c r="A2361" s="1130"/>
      <c r="B2361" s="789">
        <v>100</v>
      </c>
      <c r="C2361" s="789">
        <v>100</v>
      </c>
      <c r="D2361" s="790" t="s">
        <v>11</v>
      </c>
    </row>
    <row r="2362" spans="1:4" ht="11.25" customHeight="1" x14ac:dyDescent="0.15">
      <c r="A2362" s="1129" t="s">
        <v>4383</v>
      </c>
      <c r="B2362" s="787">
        <v>180</v>
      </c>
      <c r="C2362" s="787">
        <v>180</v>
      </c>
      <c r="D2362" s="788" t="s">
        <v>621</v>
      </c>
    </row>
    <row r="2363" spans="1:4" ht="11.25" customHeight="1" x14ac:dyDescent="0.15">
      <c r="A2363" s="1130"/>
      <c r="B2363" s="789">
        <v>180</v>
      </c>
      <c r="C2363" s="789">
        <v>180</v>
      </c>
      <c r="D2363" s="790" t="s">
        <v>11</v>
      </c>
    </row>
    <row r="2364" spans="1:4" ht="11.25" customHeight="1" x14ac:dyDescent="0.15">
      <c r="A2364" s="1129" t="s">
        <v>3003</v>
      </c>
      <c r="B2364" s="787">
        <v>256.25</v>
      </c>
      <c r="C2364" s="787">
        <v>131.25</v>
      </c>
      <c r="D2364" s="788" t="s">
        <v>1143</v>
      </c>
    </row>
    <row r="2365" spans="1:4" ht="11.25" customHeight="1" x14ac:dyDescent="0.15">
      <c r="A2365" s="1130"/>
      <c r="B2365" s="789">
        <v>256.25</v>
      </c>
      <c r="C2365" s="789">
        <v>131.25</v>
      </c>
      <c r="D2365" s="790" t="s">
        <v>11</v>
      </c>
    </row>
    <row r="2366" spans="1:4" ht="11.25" customHeight="1" x14ac:dyDescent="0.15">
      <c r="A2366" s="1129" t="s">
        <v>3004</v>
      </c>
      <c r="B2366" s="787">
        <v>1000</v>
      </c>
      <c r="C2366" s="787">
        <v>1000</v>
      </c>
      <c r="D2366" s="788" t="s">
        <v>1112</v>
      </c>
    </row>
    <row r="2367" spans="1:4" ht="11.25" customHeight="1" x14ac:dyDescent="0.15">
      <c r="A2367" s="1130"/>
      <c r="B2367" s="789">
        <v>1000</v>
      </c>
      <c r="C2367" s="789">
        <v>1000</v>
      </c>
      <c r="D2367" s="790" t="s">
        <v>11</v>
      </c>
    </row>
    <row r="2368" spans="1:4" ht="16.5" customHeight="1" x14ac:dyDescent="0.15">
      <c r="A2368" s="1129" t="s">
        <v>680</v>
      </c>
      <c r="B2368" s="787">
        <v>78</v>
      </c>
      <c r="C2368" s="787">
        <v>78</v>
      </c>
      <c r="D2368" s="788" t="s">
        <v>679</v>
      </c>
    </row>
    <row r="2369" spans="1:4" ht="16.5" customHeight="1" x14ac:dyDescent="0.15">
      <c r="A2369" s="1130"/>
      <c r="B2369" s="789">
        <v>78</v>
      </c>
      <c r="C2369" s="789">
        <v>78</v>
      </c>
      <c r="D2369" s="790" t="s">
        <v>11</v>
      </c>
    </row>
    <row r="2370" spans="1:4" ht="21" x14ac:dyDescent="0.15">
      <c r="A2370" s="1129" t="s">
        <v>3005</v>
      </c>
      <c r="B2370" s="787">
        <v>200</v>
      </c>
      <c r="C2370" s="787">
        <v>200</v>
      </c>
      <c r="D2370" s="788" t="s">
        <v>1174</v>
      </c>
    </row>
    <row r="2371" spans="1:4" ht="11.25" customHeight="1" x14ac:dyDescent="0.15">
      <c r="A2371" s="1130"/>
      <c r="B2371" s="789">
        <v>200</v>
      </c>
      <c r="C2371" s="789">
        <v>200</v>
      </c>
      <c r="D2371" s="790" t="s">
        <v>11</v>
      </c>
    </row>
    <row r="2372" spans="1:4" ht="11.25" customHeight="1" x14ac:dyDescent="0.15">
      <c r="A2372" s="1129" t="s">
        <v>4981</v>
      </c>
      <c r="B2372" s="787">
        <v>834</v>
      </c>
      <c r="C2372" s="787">
        <v>0</v>
      </c>
      <c r="D2372" s="788" t="s">
        <v>988</v>
      </c>
    </row>
    <row r="2373" spans="1:4" ht="11.25" customHeight="1" x14ac:dyDescent="0.15">
      <c r="A2373" s="1130"/>
      <c r="B2373" s="789">
        <v>834</v>
      </c>
      <c r="C2373" s="789">
        <v>0</v>
      </c>
      <c r="D2373" s="790" t="s">
        <v>11</v>
      </c>
    </row>
    <row r="2374" spans="1:4" ht="11.25" customHeight="1" x14ac:dyDescent="0.15">
      <c r="A2374" s="1129" t="s">
        <v>3006</v>
      </c>
      <c r="B2374" s="787">
        <v>3229.6</v>
      </c>
      <c r="C2374" s="787">
        <v>3229.598</v>
      </c>
      <c r="D2374" s="788" t="s">
        <v>2512</v>
      </c>
    </row>
    <row r="2375" spans="1:4" ht="11.25" customHeight="1" x14ac:dyDescent="0.15">
      <c r="A2375" s="1130"/>
      <c r="B2375" s="789">
        <v>3229.6</v>
      </c>
      <c r="C2375" s="789">
        <v>3229.598</v>
      </c>
      <c r="D2375" s="790" t="s">
        <v>11</v>
      </c>
    </row>
    <row r="2376" spans="1:4" ht="11.25" customHeight="1" x14ac:dyDescent="0.15">
      <c r="A2376" s="1129" t="s">
        <v>727</v>
      </c>
      <c r="B2376" s="787">
        <v>200</v>
      </c>
      <c r="C2376" s="787">
        <v>146.084</v>
      </c>
      <c r="D2376" s="788" t="s">
        <v>683</v>
      </c>
    </row>
    <row r="2377" spans="1:4" ht="11.25" customHeight="1" x14ac:dyDescent="0.15">
      <c r="A2377" s="1130"/>
      <c r="B2377" s="789">
        <v>200</v>
      </c>
      <c r="C2377" s="789">
        <v>146.084</v>
      </c>
      <c r="D2377" s="790" t="s">
        <v>11</v>
      </c>
    </row>
    <row r="2378" spans="1:4" ht="11.25" customHeight="1" x14ac:dyDescent="0.15">
      <c r="A2378" s="1129" t="s">
        <v>4433</v>
      </c>
      <c r="B2378" s="787">
        <v>68</v>
      </c>
      <c r="C2378" s="787">
        <v>68</v>
      </c>
      <c r="D2378" s="788" t="s">
        <v>778</v>
      </c>
    </row>
    <row r="2379" spans="1:4" ht="11.25" customHeight="1" x14ac:dyDescent="0.15">
      <c r="A2379" s="1130"/>
      <c r="B2379" s="789">
        <v>68</v>
      </c>
      <c r="C2379" s="789">
        <v>68</v>
      </c>
      <c r="D2379" s="790" t="s">
        <v>11</v>
      </c>
    </row>
    <row r="2380" spans="1:4" ht="21" x14ac:dyDescent="0.15">
      <c r="A2380" s="1129" t="s">
        <v>656</v>
      </c>
      <c r="B2380" s="787">
        <v>254.2</v>
      </c>
      <c r="C2380" s="787">
        <v>243.28799999999998</v>
      </c>
      <c r="D2380" s="788" t="s">
        <v>1174</v>
      </c>
    </row>
    <row r="2381" spans="1:4" ht="11.25" customHeight="1" x14ac:dyDescent="0.15">
      <c r="A2381" s="1130"/>
      <c r="B2381" s="789">
        <v>254.2</v>
      </c>
      <c r="C2381" s="789">
        <v>243.28799999999998</v>
      </c>
      <c r="D2381" s="790" t="s">
        <v>11</v>
      </c>
    </row>
    <row r="2382" spans="1:4" ht="11.25" customHeight="1" x14ac:dyDescent="0.15">
      <c r="A2382" s="1129" t="s">
        <v>4982</v>
      </c>
      <c r="B2382" s="787">
        <v>375</v>
      </c>
      <c r="C2382" s="787">
        <v>375</v>
      </c>
      <c r="D2382" s="788" t="s">
        <v>1143</v>
      </c>
    </row>
    <row r="2383" spans="1:4" ht="11.25" customHeight="1" x14ac:dyDescent="0.15">
      <c r="A2383" s="1130"/>
      <c r="B2383" s="789">
        <v>375</v>
      </c>
      <c r="C2383" s="789">
        <v>375</v>
      </c>
      <c r="D2383" s="790" t="s">
        <v>11</v>
      </c>
    </row>
    <row r="2384" spans="1:4" ht="11.25" customHeight="1" x14ac:dyDescent="0.15">
      <c r="A2384" s="1129" t="s">
        <v>3007</v>
      </c>
      <c r="B2384" s="787">
        <v>220</v>
      </c>
      <c r="C2384" s="787">
        <v>218.9</v>
      </c>
      <c r="D2384" s="788" t="s">
        <v>1163</v>
      </c>
    </row>
    <row r="2385" spans="1:4" ht="11.25" customHeight="1" x14ac:dyDescent="0.15">
      <c r="A2385" s="1131"/>
      <c r="B2385" s="791">
        <v>14.67</v>
      </c>
      <c r="C2385" s="791">
        <v>14.66436</v>
      </c>
      <c r="D2385" s="792" t="s">
        <v>3884</v>
      </c>
    </row>
    <row r="2386" spans="1:4" ht="11.25" customHeight="1" x14ac:dyDescent="0.15">
      <c r="A2386" s="1130"/>
      <c r="B2386" s="789">
        <v>234.67</v>
      </c>
      <c r="C2386" s="789">
        <v>233.56435999999999</v>
      </c>
      <c r="D2386" s="790" t="s">
        <v>11</v>
      </c>
    </row>
    <row r="2387" spans="1:4" ht="11.25" customHeight="1" x14ac:dyDescent="0.15">
      <c r="A2387" s="1129" t="s">
        <v>3008</v>
      </c>
      <c r="B2387" s="787">
        <v>22.5</v>
      </c>
      <c r="C2387" s="787">
        <v>0</v>
      </c>
      <c r="D2387" s="788" t="s">
        <v>1318</v>
      </c>
    </row>
    <row r="2388" spans="1:4" ht="11.25" customHeight="1" x14ac:dyDescent="0.15">
      <c r="A2388" s="1130"/>
      <c r="B2388" s="789">
        <v>22.5</v>
      </c>
      <c r="C2388" s="789">
        <v>0</v>
      </c>
      <c r="D2388" s="790" t="s">
        <v>11</v>
      </c>
    </row>
    <row r="2389" spans="1:4" ht="11.25" customHeight="1" x14ac:dyDescent="0.15">
      <c r="A2389" s="1131" t="s">
        <v>777</v>
      </c>
      <c r="B2389" s="791">
        <v>48.7</v>
      </c>
      <c r="C2389" s="791">
        <v>0</v>
      </c>
      <c r="D2389" s="792" t="s">
        <v>1318</v>
      </c>
    </row>
    <row r="2390" spans="1:4" ht="11.25" customHeight="1" x14ac:dyDescent="0.15">
      <c r="A2390" s="1131"/>
      <c r="B2390" s="791">
        <v>113</v>
      </c>
      <c r="C2390" s="791">
        <v>113</v>
      </c>
      <c r="D2390" s="792" t="s">
        <v>1322</v>
      </c>
    </row>
    <row r="2391" spans="1:4" ht="11.25" customHeight="1" x14ac:dyDescent="0.15">
      <c r="A2391" s="1130"/>
      <c r="B2391" s="789">
        <v>161.69999999999999</v>
      </c>
      <c r="C2391" s="789">
        <v>113</v>
      </c>
      <c r="D2391" s="790" t="s">
        <v>11</v>
      </c>
    </row>
    <row r="2392" spans="1:4" ht="11.25" customHeight="1" x14ac:dyDescent="0.15">
      <c r="A2392" s="1129" t="s">
        <v>3009</v>
      </c>
      <c r="B2392" s="787">
        <v>50</v>
      </c>
      <c r="C2392" s="787">
        <v>49.021000000000001</v>
      </c>
      <c r="D2392" s="788" t="s">
        <v>1318</v>
      </c>
    </row>
    <row r="2393" spans="1:4" ht="11.25" customHeight="1" x14ac:dyDescent="0.15">
      <c r="A2393" s="1130"/>
      <c r="B2393" s="789">
        <v>50</v>
      </c>
      <c r="C2393" s="789">
        <v>49.021000000000001</v>
      </c>
      <c r="D2393" s="790" t="s">
        <v>11</v>
      </c>
    </row>
    <row r="2394" spans="1:4" ht="11.25" customHeight="1" x14ac:dyDescent="0.15">
      <c r="A2394" s="1129" t="s">
        <v>3010</v>
      </c>
      <c r="B2394" s="787">
        <v>50</v>
      </c>
      <c r="C2394" s="787">
        <v>47.875</v>
      </c>
      <c r="D2394" s="788" t="s">
        <v>1322</v>
      </c>
    </row>
    <row r="2395" spans="1:4" ht="11.25" customHeight="1" x14ac:dyDescent="0.15">
      <c r="A2395" s="1130"/>
      <c r="B2395" s="789">
        <v>50</v>
      </c>
      <c r="C2395" s="789">
        <v>47.875</v>
      </c>
      <c r="D2395" s="790" t="s">
        <v>11</v>
      </c>
    </row>
    <row r="2396" spans="1:4" ht="11.25" customHeight="1" x14ac:dyDescent="0.15">
      <c r="A2396" s="1129" t="s">
        <v>3011</v>
      </c>
      <c r="B2396" s="787">
        <v>2693</v>
      </c>
      <c r="C2396" s="787">
        <v>2693</v>
      </c>
      <c r="D2396" s="788" t="s">
        <v>1178</v>
      </c>
    </row>
    <row r="2397" spans="1:4" ht="11.25" customHeight="1" x14ac:dyDescent="0.15">
      <c r="A2397" s="1131"/>
      <c r="B2397" s="791">
        <v>70</v>
      </c>
      <c r="C2397" s="791">
        <v>48.1</v>
      </c>
      <c r="D2397" s="792" t="s">
        <v>1274</v>
      </c>
    </row>
    <row r="2398" spans="1:4" ht="11.25" customHeight="1" x14ac:dyDescent="0.15">
      <c r="A2398" s="1130"/>
      <c r="B2398" s="789">
        <v>2763</v>
      </c>
      <c r="C2398" s="789">
        <v>2741.1</v>
      </c>
      <c r="D2398" s="790" t="s">
        <v>11</v>
      </c>
    </row>
    <row r="2399" spans="1:4" ht="11.25" customHeight="1" x14ac:dyDescent="0.15">
      <c r="A2399" s="1129" t="s">
        <v>4384</v>
      </c>
      <c r="B2399" s="787">
        <v>180</v>
      </c>
      <c r="C2399" s="787">
        <v>0</v>
      </c>
      <c r="D2399" s="788" t="s">
        <v>621</v>
      </c>
    </row>
    <row r="2400" spans="1:4" ht="11.25" customHeight="1" x14ac:dyDescent="0.15">
      <c r="A2400" s="1130"/>
      <c r="B2400" s="789">
        <v>180</v>
      </c>
      <c r="C2400" s="789">
        <v>0</v>
      </c>
      <c r="D2400" s="790" t="s">
        <v>11</v>
      </c>
    </row>
    <row r="2401" spans="1:4" ht="11.25" customHeight="1" x14ac:dyDescent="0.15">
      <c r="A2401" s="1129" t="s">
        <v>3012</v>
      </c>
      <c r="B2401" s="787">
        <v>160</v>
      </c>
      <c r="C2401" s="787">
        <v>160</v>
      </c>
      <c r="D2401" s="788" t="s">
        <v>1109</v>
      </c>
    </row>
    <row r="2402" spans="1:4" ht="11.25" customHeight="1" x14ac:dyDescent="0.15">
      <c r="A2402" s="1130"/>
      <c r="B2402" s="789">
        <v>160</v>
      </c>
      <c r="C2402" s="789">
        <v>160</v>
      </c>
      <c r="D2402" s="790" t="s">
        <v>11</v>
      </c>
    </row>
    <row r="2403" spans="1:4" ht="21" x14ac:dyDescent="0.15">
      <c r="A2403" s="1129" t="s">
        <v>3013</v>
      </c>
      <c r="B2403" s="787">
        <v>1166</v>
      </c>
      <c r="C2403" s="787">
        <v>1166</v>
      </c>
      <c r="D2403" s="788" t="s">
        <v>1177</v>
      </c>
    </row>
    <row r="2404" spans="1:4" ht="11.25" customHeight="1" x14ac:dyDescent="0.15">
      <c r="A2404" s="1131"/>
      <c r="B2404" s="791">
        <v>6352</v>
      </c>
      <c r="C2404" s="791">
        <v>6352</v>
      </c>
      <c r="D2404" s="792" t="s">
        <v>1178</v>
      </c>
    </row>
    <row r="2405" spans="1:4" ht="11.25" customHeight="1" x14ac:dyDescent="0.15">
      <c r="A2405" s="1131"/>
      <c r="B2405" s="791">
        <v>1600</v>
      </c>
      <c r="C2405" s="791">
        <v>1600</v>
      </c>
      <c r="D2405" s="792" t="s">
        <v>1175</v>
      </c>
    </row>
    <row r="2406" spans="1:4" ht="21" x14ac:dyDescent="0.15">
      <c r="A2406" s="1131"/>
      <c r="B2406" s="791">
        <v>92.36999999999999</v>
      </c>
      <c r="C2406" s="791">
        <v>92.367000000000004</v>
      </c>
      <c r="D2406" s="792" t="s">
        <v>3902</v>
      </c>
    </row>
    <row r="2407" spans="1:4" ht="11.25" customHeight="1" x14ac:dyDescent="0.15">
      <c r="A2407" s="1130"/>
      <c r="B2407" s="789">
        <v>9210.3700000000008</v>
      </c>
      <c r="C2407" s="789">
        <v>9210.3670000000002</v>
      </c>
      <c r="D2407" s="790" t="s">
        <v>11</v>
      </c>
    </row>
    <row r="2408" spans="1:4" ht="11.25" customHeight="1" x14ac:dyDescent="0.15">
      <c r="A2408" s="1129" t="s">
        <v>591</v>
      </c>
      <c r="B2408" s="787">
        <v>99</v>
      </c>
      <c r="C2408" s="787">
        <v>99</v>
      </c>
      <c r="D2408" s="788" t="s">
        <v>3014</v>
      </c>
    </row>
    <row r="2409" spans="1:4" ht="11.25" customHeight="1" x14ac:dyDescent="0.15">
      <c r="A2409" s="1130"/>
      <c r="B2409" s="789">
        <v>99</v>
      </c>
      <c r="C2409" s="789">
        <v>99</v>
      </c>
      <c r="D2409" s="790" t="s">
        <v>11</v>
      </c>
    </row>
    <row r="2410" spans="1:4" ht="11.25" customHeight="1" x14ac:dyDescent="0.15">
      <c r="A2410" s="1129" t="s">
        <v>3015</v>
      </c>
      <c r="B2410" s="787">
        <v>498.04</v>
      </c>
      <c r="C2410" s="787">
        <v>498.03894000000003</v>
      </c>
      <c r="D2410" s="788" t="s">
        <v>1143</v>
      </c>
    </row>
    <row r="2411" spans="1:4" ht="11.25" customHeight="1" x14ac:dyDescent="0.15">
      <c r="A2411" s="1130"/>
      <c r="B2411" s="789">
        <v>498.04</v>
      </c>
      <c r="C2411" s="789">
        <v>498.03894000000003</v>
      </c>
      <c r="D2411" s="790" t="s">
        <v>11</v>
      </c>
    </row>
    <row r="2412" spans="1:4" ht="11.25" customHeight="1" x14ac:dyDescent="0.15">
      <c r="A2412" s="1129" t="s">
        <v>3016</v>
      </c>
      <c r="B2412" s="787">
        <v>53925.57</v>
      </c>
      <c r="C2412" s="787">
        <v>53925.574000000001</v>
      </c>
      <c r="D2412" s="788" t="s">
        <v>2512</v>
      </c>
    </row>
    <row r="2413" spans="1:4" ht="11.25" customHeight="1" x14ac:dyDescent="0.15">
      <c r="A2413" s="1131"/>
      <c r="B2413" s="791">
        <v>2400</v>
      </c>
      <c r="C2413" s="791">
        <v>2400</v>
      </c>
      <c r="D2413" s="792" t="s">
        <v>959</v>
      </c>
    </row>
    <row r="2414" spans="1:4" ht="11.25" customHeight="1" x14ac:dyDescent="0.15">
      <c r="A2414" s="1130"/>
      <c r="B2414" s="789">
        <v>56325.57</v>
      </c>
      <c r="C2414" s="789">
        <v>56325.574000000001</v>
      </c>
      <c r="D2414" s="790" t="s">
        <v>11</v>
      </c>
    </row>
    <row r="2415" spans="1:4" ht="11.25" customHeight="1" x14ac:dyDescent="0.15">
      <c r="A2415" s="1129" t="s">
        <v>3017</v>
      </c>
      <c r="B2415" s="787">
        <v>700</v>
      </c>
      <c r="C2415" s="787">
        <v>700</v>
      </c>
      <c r="D2415" s="788" t="s">
        <v>1211</v>
      </c>
    </row>
    <row r="2416" spans="1:4" ht="11.25" customHeight="1" x14ac:dyDescent="0.15">
      <c r="A2416" s="1131"/>
      <c r="B2416" s="791">
        <v>200</v>
      </c>
      <c r="C2416" s="791">
        <v>200</v>
      </c>
      <c r="D2416" s="792" t="s">
        <v>683</v>
      </c>
    </row>
    <row r="2417" spans="1:4" ht="11.25" customHeight="1" x14ac:dyDescent="0.15">
      <c r="A2417" s="1130"/>
      <c r="B2417" s="789">
        <v>900</v>
      </c>
      <c r="C2417" s="789">
        <v>900</v>
      </c>
      <c r="D2417" s="790" t="s">
        <v>11</v>
      </c>
    </row>
    <row r="2418" spans="1:4" ht="11.25" customHeight="1" x14ac:dyDescent="0.15">
      <c r="A2418" s="1129" t="s">
        <v>587</v>
      </c>
      <c r="B2418" s="787">
        <v>150</v>
      </c>
      <c r="C2418" s="787">
        <v>150</v>
      </c>
      <c r="D2418" s="788" t="s">
        <v>565</v>
      </c>
    </row>
    <row r="2419" spans="1:4" ht="11.25" customHeight="1" x14ac:dyDescent="0.15">
      <c r="A2419" s="1130"/>
      <c r="B2419" s="789">
        <v>150</v>
      </c>
      <c r="C2419" s="789">
        <v>150</v>
      </c>
      <c r="D2419" s="790" t="s">
        <v>11</v>
      </c>
    </row>
    <row r="2420" spans="1:4" ht="21" x14ac:dyDescent="0.15">
      <c r="A2420" s="1129" t="s">
        <v>4420</v>
      </c>
      <c r="B2420" s="787">
        <v>50</v>
      </c>
      <c r="C2420" s="787">
        <v>50</v>
      </c>
      <c r="D2420" s="788" t="s">
        <v>1210</v>
      </c>
    </row>
    <row r="2421" spans="1:4" ht="11.25" customHeight="1" x14ac:dyDescent="0.15">
      <c r="A2421" s="1131"/>
      <c r="B2421" s="791">
        <v>200</v>
      </c>
      <c r="C2421" s="791">
        <v>200</v>
      </c>
      <c r="D2421" s="792" t="s">
        <v>683</v>
      </c>
    </row>
    <row r="2422" spans="1:4" ht="11.25" customHeight="1" x14ac:dyDescent="0.15">
      <c r="A2422" s="1130"/>
      <c r="B2422" s="789">
        <v>250</v>
      </c>
      <c r="C2422" s="789">
        <v>250</v>
      </c>
      <c r="D2422" s="790" t="s">
        <v>11</v>
      </c>
    </row>
    <row r="2423" spans="1:4" ht="11.25" customHeight="1" x14ac:dyDescent="0.15">
      <c r="A2423" s="1131" t="s">
        <v>461</v>
      </c>
      <c r="B2423" s="791">
        <v>100</v>
      </c>
      <c r="C2423" s="791">
        <v>100</v>
      </c>
      <c r="D2423" s="792" t="s">
        <v>456</v>
      </c>
    </row>
    <row r="2424" spans="1:4" ht="11.25" customHeight="1" x14ac:dyDescent="0.15">
      <c r="A2424" s="1130"/>
      <c r="B2424" s="789">
        <v>100</v>
      </c>
      <c r="C2424" s="789">
        <v>100</v>
      </c>
      <c r="D2424" s="790" t="s">
        <v>11</v>
      </c>
    </row>
    <row r="2425" spans="1:4" ht="11.25" customHeight="1" x14ac:dyDescent="0.15">
      <c r="A2425" s="1129" t="s">
        <v>462</v>
      </c>
      <c r="B2425" s="787">
        <v>100</v>
      </c>
      <c r="C2425" s="787">
        <v>100</v>
      </c>
      <c r="D2425" s="788" t="s">
        <v>456</v>
      </c>
    </row>
    <row r="2426" spans="1:4" ht="11.25" customHeight="1" x14ac:dyDescent="0.15">
      <c r="A2426" s="1130"/>
      <c r="B2426" s="789">
        <v>100</v>
      </c>
      <c r="C2426" s="789">
        <v>100</v>
      </c>
      <c r="D2426" s="790" t="s">
        <v>11</v>
      </c>
    </row>
    <row r="2427" spans="1:4" ht="11.25" customHeight="1" x14ac:dyDescent="0.15">
      <c r="A2427" s="1129" t="s">
        <v>463</v>
      </c>
      <c r="B2427" s="787">
        <v>100</v>
      </c>
      <c r="C2427" s="787">
        <v>100</v>
      </c>
      <c r="D2427" s="788" t="s">
        <v>456</v>
      </c>
    </row>
    <row r="2428" spans="1:4" ht="11.25" customHeight="1" x14ac:dyDescent="0.15">
      <c r="A2428" s="1130"/>
      <c r="B2428" s="789">
        <v>100</v>
      </c>
      <c r="C2428" s="789">
        <v>100</v>
      </c>
      <c r="D2428" s="790" t="s">
        <v>11</v>
      </c>
    </row>
    <row r="2429" spans="1:4" ht="11.25" customHeight="1" x14ac:dyDescent="0.15">
      <c r="A2429" s="1129" t="s">
        <v>464</v>
      </c>
      <c r="B2429" s="787">
        <v>100</v>
      </c>
      <c r="C2429" s="787">
        <v>100</v>
      </c>
      <c r="D2429" s="788" t="s">
        <v>456</v>
      </c>
    </row>
    <row r="2430" spans="1:4" ht="11.25" customHeight="1" x14ac:dyDescent="0.15">
      <c r="A2430" s="1130"/>
      <c r="B2430" s="789">
        <v>100</v>
      </c>
      <c r="C2430" s="789">
        <v>100</v>
      </c>
      <c r="D2430" s="790" t="s">
        <v>11</v>
      </c>
    </row>
    <row r="2431" spans="1:4" ht="11.25" customHeight="1" x14ac:dyDescent="0.15">
      <c r="A2431" s="1129" t="s">
        <v>465</v>
      </c>
      <c r="B2431" s="787">
        <v>100</v>
      </c>
      <c r="C2431" s="787">
        <v>100</v>
      </c>
      <c r="D2431" s="788" t="s">
        <v>456</v>
      </c>
    </row>
    <row r="2432" spans="1:4" ht="11.25" customHeight="1" x14ac:dyDescent="0.15">
      <c r="A2432" s="1130"/>
      <c r="B2432" s="789">
        <v>100</v>
      </c>
      <c r="C2432" s="789">
        <v>100</v>
      </c>
      <c r="D2432" s="790" t="s">
        <v>11</v>
      </c>
    </row>
    <row r="2433" spans="1:4" ht="11.25" customHeight="1" x14ac:dyDescent="0.15">
      <c r="A2433" s="1129" t="s">
        <v>3018</v>
      </c>
      <c r="B2433" s="787">
        <v>251</v>
      </c>
      <c r="C2433" s="787">
        <v>209.6</v>
      </c>
      <c r="D2433" s="788" t="s">
        <v>1317</v>
      </c>
    </row>
    <row r="2434" spans="1:4" ht="11.25" customHeight="1" x14ac:dyDescent="0.15">
      <c r="A2434" s="1130"/>
      <c r="B2434" s="789">
        <v>251</v>
      </c>
      <c r="C2434" s="789">
        <v>209.6</v>
      </c>
      <c r="D2434" s="790" t="s">
        <v>11</v>
      </c>
    </row>
    <row r="2435" spans="1:4" ht="11.25" customHeight="1" x14ac:dyDescent="0.15">
      <c r="A2435" s="1129" t="s">
        <v>449</v>
      </c>
      <c r="B2435" s="787">
        <v>2844.68</v>
      </c>
      <c r="C2435" s="787">
        <v>0</v>
      </c>
      <c r="D2435" s="788" t="s">
        <v>988</v>
      </c>
    </row>
    <row r="2436" spans="1:4" ht="11.25" customHeight="1" x14ac:dyDescent="0.15">
      <c r="A2436" s="1131"/>
      <c r="B2436" s="791">
        <v>4095</v>
      </c>
      <c r="C2436" s="791">
        <v>4095</v>
      </c>
      <c r="D2436" s="792" t="s">
        <v>1142</v>
      </c>
    </row>
    <row r="2437" spans="1:4" ht="11.25" customHeight="1" x14ac:dyDescent="0.15">
      <c r="A2437" s="1131"/>
      <c r="B2437" s="791">
        <v>4800</v>
      </c>
      <c r="C2437" s="791">
        <v>4800</v>
      </c>
      <c r="D2437" s="792" t="s">
        <v>1155</v>
      </c>
    </row>
    <row r="2438" spans="1:4" ht="11.25" customHeight="1" x14ac:dyDescent="0.15">
      <c r="A2438" s="1131"/>
      <c r="B2438" s="791">
        <v>700</v>
      </c>
      <c r="C2438" s="791">
        <v>700</v>
      </c>
      <c r="D2438" s="792" t="s">
        <v>763</v>
      </c>
    </row>
    <row r="2439" spans="1:4" ht="11.25" customHeight="1" x14ac:dyDescent="0.15">
      <c r="A2439" s="1131"/>
      <c r="B2439" s="791">
        <v>1500</v>
      </c>
      <c r="C2439" s="791">
        <v>1500</v>
      </c>
      <c r="D2439" s="792" t="s">
        <v>3019</v>
      </c>
    </row>
    <row r="2440" spans="1:4" ht="11.25" customHeight="1" x14ac:dyDescent="0.15">
      <c r="A2440" s="1131"/>
      <c r="B2440" s="791">
        <v>1400</v>
      </c>
      <c r="C2440" s="791">
        <v>1400</v>
      </c>
      <c r="D2440" s="792" t="s">
        <v>4983</v>
      </c>
    </row>
    <row r="2441" spans="1:4" ht="11.25" customHeight="1" x14ac:dyDescent="0.15">
      <c r="A2441" s="1131"/>
      <c r="B2441" s="791">
        <v>194.06</v>
      </c>
      <c r="C2441" s="791">
        <v>194.06100000000001</v>
      </c>
      <c r="D2441" s="792" t="s">
        <v>603</v>
      </c>
    </row>
    <row r="2442" spans="1:4" ht="11.25" customHeight="1" x14ac:dyDescent="0.15">
      <c r="A2442" s="1131"/>
      <c r="B2442" s="791">
        <v>1625</v>
      </c>
      <c r="C2442" s="791">
        <v>1524.8541399999999</v>
      </c>
      <c r="D2442" s="792" t="s">
        <v>605</v>
      </c>
    </row>
    <row r="2443" spans="1:4" ht="11.25" customHeight="1" x14ac:dyDescent="0.15">
      <c r="A2443" s="1131"/>
      <c r="B2443" s="791">
        <v>500</v>
      </c>
      <c r="C2443" s="791">
        <v>500</v>
      </c>
      <c r="D2443" s="792" t="s">
        <v>644</v>
      </c>
    </row>
    <row r="2444" spans="1:4" ht="11.25" customHeight="1" x14ac:dyDescent="0.15">
      <c r="A2444" s="1130"/>
      <c r="B2444" s="789">
        <v>17658.739999999998</v>
      </c>
      <c r="C2444" s="789">
        <v>14713.915139999999</v>
      </c>
      <c r="D2444" s="790" t="s">
        <v>11</v>
      </c>
    </row>
    <row r="2445" spans="1:4" ht="11.25" customHeight="1" x14ac:dyDescent="0.15">
      <c r="A2445" s="1129" t="s">
        <v>3020</v>
      </c>
      <c r="B2445" s="787">
        <v>200</v>
      </c>
      <c r="C2445" s="787">
        <v>200</v>
      </c>
      <c r="D2445" s="788" t="s">
        <v>683</v>
      </c>
    </row>
    <row r="2446" spans="1:4" ht="11.25" customHeight="1" x14ac:dyDescent="0.15">
      <c r="A2446" s="1130"/>
      <c r="B2446" s="789">
        <v>200</v>
      </c>
      <c r="C2446" s="789">
        <v>200</v>
      </c>
      <c r="D2446" s="790" t="s">
        <v>11</v>
      </c>
    </row>
    <row r="2447" spans="1:4" ht="11.25" customHeight="1" x14ac:dyDescent="0.15">
      <c r="A2447" s="1129" t="s">
        <v>3021</v>
      </c>
      <c r="B2447" s="787">
        <v>29940.7</v>
      </c>
      <c r="C2447" s="787">
        <v>29940.691999999999</v>
      </c>
      <c r="D2447" s="788" t="s">
        <v>2512</v>
      </c>
    </row>
    <row r="2448" spans="1:4" ht="11.25" customHeight="1" x14ac:dyDescent="0.15">
      <c r="A2448" s="1130"/>
      <c r="B2448" s="789">
        <v>29940.7</v>
      </c>
      <c r="C2448" s="789">
        <v>29940.691999999999</v>
      </c>
      <c r="D2448" s="790" t="s">
        <v>11</v>
      </c>
    </row>
    <row r="2449" spans="1:4" ht="11.25" customHeight="1" x14ac:dyDescent="0.15">
      <c r="A2449" s="1129" t="s">
        <v>3022</v>
      </c>
      <c r="B2449" s="787">
        <v>25669.45</v>
      </c>
      <c r="C2449" s="787">
        <v>25669.446</v>
      </c>
      <c r="D2449" s="788" t="s">
        <v>2512</v>
      </c>
    </row>
    <row r="2450" spans="1:4" ht="11.25" customHeight="1" x14ac:dyDescent="0.15">
      <c r="A2450" s="1131"/>
      <c r="B2450" s="791">
        <v>29.9</v>
      </c>
      <c r="C2450" s="791">
        <v>29.896999999999998</v>
      </c>
      <c r="D2450" s="792" t="s">
        <v>997</v>
      </c>
    </row>
    <row r="2451" spans="1:4" ht="11.25" customHeight="1" x14ac:dyDescent="0.15">
      <c r="A2451" s="1130"/>
      <c r="B2451" s="789">
        <v>25699.350000000002</v>
      </c>
      <c r="C2451" s="789">
        <v>25699.343000000001</v>
      </c>
      <c r="D2451" s="790" t="s">
        <v>11</v>
      </c>
    </row>
    <row r="2452" spans="1:4" ht="11.25" customHeight="1" x14ac:dyDescent="0.15">
      <c r="A2452" s="1129" t="s">
        <v>3023</v>
      </c>
      <c r="B2452" s="787">
        <v>9273.56</v>
      </c>
      <c r="C2452" s="787">
        <v>9273.5630000000001</v>
      </c>
      <c r="D2452" s="788" t="s">
        <v>2512</v>
      </c>
    </row>
    <row r="2453" spans="1:4" ht="11.25" customHeight="1" x14ac:dyDescent="0.15">
      <c r="A2453" s="1130"/>
      <c r="B2453" s="789">
        <v>9273.56</v>
      </c>
      <c r="C2453" s="789">
        <v>9273.5630000000001</v>
      </c>
      <c r="D2453" s="790" t="s">
        <v>11</v>
      </c>
    </row>
    <row r="2454" spans="1:4" ht="11.25" customHeight="1" x14ac:dyDescent="0.15">
      <c r="A2454" s="1129" t="s">
        <v>3024</v>
      </c>
      <c r="B2454" s="787">
        <v>3255.03</v>
      </c>
      <c r="C2454" s="787">
        <v>3255.0309999999999</v>
      </c>
      <c r="D2454" s="788" t="s">
        <v>2512</v>
      </c>
    </row>
    <row r="2455" spans="1:4" ht="11.25" customHeight="1" x14ac:dyDescent="0.15">
      <c r="A2455" s="1130"/>
      <c r="B2455" s="789">
        <v>3255.03</v>
      </c>
      <c r="C2455" s="789">
        <v>3255.0309999999999</v>
      </c>
      <c r="D2455" s="790" t="s">
        <v>11</v>
      </c>
    </row>
    <row r="2456" spans="1:4" ht="21" x14ac:dyDescent="0.15">
      <c r="A2456" s="1129" t="s">
        <v>665</v>
      </c>
      <c r="B2456" s="787">
        <v>140</v>
      </c>
      <c r="C2456" s="787">
        <v>140</v>
      </c>
      <c r="D2456" s="788" t="s">
        <v>3900</v>
      </c>
    </row>
    <row r="2457" spans="1:4" ht="11.25" customHeight="1" x14ac:dyDescent="0.15">
      <c r="A2457" s="1131"/>
      <c r="B2457" s="791">
        <v>80</v>
      </c>
      <c r="C2457" s="791">
        <v>80</v>
      </c>
      <c r="D2457" s="792" t="s">
        <v>3898</v>
      </c>
    </row>
    <row r="2458" spans="1:4" ht="11.25" customHeight="1" x14ac:dyDescent="0.15">
      <c r="A2458" s="1131"/>
      <c r="B2458" s="791">
        <v>12580</v>
      </c>
      <c r="C2458" s="791">
        <v>12580</v>
      </c>
      <c r="D2458" s="792" t="s">
        <v>1178</v>
      </c>
    </row>
    <row r="2459" spans="1:4" ht="21" x14ac:dyDescent="0.15">
      <c r="A2459" s="1131"/>
      <c r="B2459" s="791">
        <v>200</v>
      </c>
      <c r="C2459" s="791">
        <v>139</v>
      </c>
      <c r="D2459" s="792" t="s">
        <v>1176</v>
      </c>
    </row>
    <row r="2460" spans="1:4" ht="11.25" customHeight="1" x14ac:dyDescent="0.15">
      <c r="A2460" s="1130"/>
      <c r="B2460" s="789">
        <v>13000</v>
      </c>
      <c r="C2460" s="789">
        <v>12939</v>
      </c>
      <c r="D2460" s="790" t="s">
        <v>11</v>
      </c>
    </row>
    <row r="2461" spans="1:4" ht="11.25" customHeight="1" x14ac:dyDescent="0.15">
      <c r="A2461" s="1131" t="s">
        <v>592</v>
      </c>
      <c r="B2461" s="791">
        <v>200</v>
      </c>
      <c r="C2461" s="791">
        <v>200</v>
      </c>
      <c r="D2461" s="792" t="s">
        <v>3025</v>
      </c>
    </row>
    <row r="2462" spans="1:4" ht="11.25" customHeight="1" x14ac:dyDescent="0.15">
      <c r="A2462" s="1130"/>
      <c r="B2462" s="789">
        <v>200</v>
      </c>
      <c r="C2462" s="789">
        <v>200</v>
      </c>
      <c r="D2462" s="790" t="s">
        <v>11</v>
      </c>
    </row>
    <row r="2463" spans="1:4" ht="11.25" customHeight="1" x14ac:dyDescent="0.15">
      <c r="A2463" s="1129" t="s">
        <v>3026</v>
      </c>
      <c r="B2463" s="787">
        <v>260.06</v>
      </c>
      <c r="C2463" s="787">
        <v>260.05099999999999</v>
      </c>
      <c r="D2463" s="788" t="s">
        <v>1145</v>
      </c>
    </row>
    <row r="2464" spans="1:4" ht="11.25" customHeight="1" x14ac:dyDescent="0.15">
      <c r="A2464" s="1130"/>
      <c r="B2464" s="789">
        <v>260.06</v>
      </c>
      <c r="C2464" s="789">
        <v>260.05099999999999</v>
      </c>
      <c r="D2464" s="790" t="s">
        <v>11</v>
      </c>
    </row>
    <row r="2465" spans="1:4" ht="11.25" customHeight="1" x14ac:dyDescent="0.15">
      <c r="A2465" s="1129" t="s">
        <v>3027</v>
      </c>
      <c r="B2465" s="787">
        <v>299.60000000000002</v>
      </c>
      <c r="C2465" s="787">
        <v>299.60000000000002</v>
      </c>
      <c r="D2465" s="788" t="s">
        <v>1162</v>
      </c>
    </row>
    <row r="2466" spans="1:4" ht="11.25" customHeight="1" x14ac:dyDescent="0.15">
      <c r="A2466" s="1130"/>
      <c r="B2466" s="789">
        <v>299.60000000000002</v>
      </c>
      <c r="C2466" s="789">
        <v>299.60000000000002</v>
      </c>
      <c r="D2466" s="790" t="s">
        <v>11</v>
      </c>
    </row>
    <row r="2467" spans="1:4" ht="11.25" customHeight="1" x14ac:dyDescent="0.15">
      <c r="A2467" s="1129" t="s">
        <v>3028</v>
      </c>
      <c r="B2467" s="787">
        <v>244.05</v>
      </c>
      <c r="C2467" s="787">
        <v>244.04050000000001</v>
      </c>
      <c r="D2467" s="788" t="s">
        <v>1143</v>
      </c>
    </row>
    <row r="2468" spans="1:4" ht="11.25" customHeight="1" x14ac:dyDescent="0.15">
      <c r="A2468" s="1130"/>
      <c r="B2468" s="789">
        <v>244.05</v>
      </c>
      <c r="C2468" s="789">
        <v>244.04050000000001</v>
      </c>
      <c r="D2468" s="790" t="s">
        <v>11</v>
      </c>
    </row>
    <row r="2469" spans="1:4" ht="11.25" customHeight="1" x14ac:dyDescent="0.15">
      <c r="A2469" s="1129" t="s">
        <v>4984</v>
      </c>
      <c r="B2469" s="787">
        <v>180</v>
      </c>
      <c r="C2469" s="787">
        <v>180</v>
      </c>
      <c r="D2469" s="788" t="s">
        <v>1143</v>
      </c>
    </row>
    <row r="2470" spans="1:4" ht="11.25" customHeight="1" x14ac:dyDescent="0.15">
      <c r="A2470" s="1130"/>
      <c r="B2470" s="789">
        <v>180</v>
      </c>
      <c r="C2470" s="789">
        <v>180</v>
      </c>
      <c r="D2470" s="790" t="s">
        <v>11</v>
      </c>
    </row>
    <row r="2471" spans="1:4" ht="11.25" customHeight="1" x14ac:dyDescent="0.15">
      <c r="A2471" s="1129" t="s">
        <v>3029</v>
      </c>
      <c r="B2471" s="787">
        <v>50</v>
      </c>
      <c r="C2471" s="787">
        <v>50</v>
      </c>
      <c r="D2471" s="788" t="s">
        <v>3982</v>
      </c>
    </row>
    <row r="2472" spans="1:4" ht="11.25" customHeight="1" x14ac:dyDescent="0.15">
      <c r="A2472" s="1130"/>
      <c r="B2472" s="789">
        <v>50</v>
      </c>
      <c r="C2472" s="789">
        <v>50</v>
      </c>
      <c r="D2472" s="790" t="s">
        <v>11</v>
      </c>
    </row>
    <row r="2473" spans="1:4" ht="11.25" customHeight="1" x14ac:dyDescent="0.15">
      <c r="A2473" s="1129" t="s">
        <v>3030</v>
      </c>
      <c r="B2473" s="787">
        <v>50</v>
      </c>
      <c r="C2473" s="787">
        <v>50</v>
      </c>
      <c r="D2473" s="788" t="s">
        <v>3982</v>
      </c>
    </row>
    <row r="2474" spans="1:4" ht="11.25" customHeight="1" x14ac:dyDescent="0.15">
      <c r="A2474" s="1130"/>
      <c r="B2474" s="789">
        <v>50</v>
      </c>
      <c r="C2474" s="789">
        <v>50</v>
      </c>
      <c r="D2474" s="790" t="s">
        <v>11</v>
      </c>
    </row>
    <row r="2475" spans="1:4" ht="11.25" customHeight="1" x14ac:dyDescent="0.15">
      <c r="A2475" s="1129" t="s">
        <v>787</v>
      </c>
      <c r="B2475" s="787">
        <v>200</v>
      </c>
      <c r="C2475" s="787">
        <v>200</v>
      </c>
      <c r="D2475" s="788" t="s">
        <v>4985</v>
      </c>
    </row>
    <row r="2476" spans="1:4" ht="11.25" customHeight="1" x14ac:dyDescent="0.15">
      <c r="A2476" s="1130"/>
      <c r="B2476" s="789">
        <v>200</v>
      </c>
      <c r="C2476" s="789">
        <v>200</v>
      </c>
      <c r="D2476" s="790" t="s">
        <v>11</v>
      </c>
    </row>
    <row r="2477" spans="1:4" ht="11.25" customHeight="1" x14ac:dyDescent="0.15">
      <c r="A2477" s="1129" t="s">
        <v>4434</v>
      </c>
      <c r="B2477" s="787">
        <v>200</v>
      </c>
      <c r="C2477" s="787">
        <v>0</v>
      </c>
      <c r="D2477" s="788" t="s">
        <v>778</v>
      </c>
    </row>
    <row r="2478" spans="1:4" ht="11.25" customHeight="1" x14ac:dyDescent="0.15">
      <c r="A2478" s="1130"/>
      <c r="B2478" s="789">
        <v>200</v>
      </c>
      <c r="C2478" s="789">
        <v>0</v>
      </c>
      <c r="D2478" s="790" t="s">
        <v>11</v>
      </c>
    </row>
    <row r="2479" spans="1:4" ht="11.25" customHeight="1" x14ac:dyDescent="0.15">
      <c r="A2479" s="1129" t="s">
        <v>3031</v>
      </c>
      <c r="B2479" s="787">
        <v>4688.91</v>
      </c>
      <c r="C2479" s="787">
        <v>4688.8999999999996</v>
      </c>
      <c r="D2479" s="788" t="s">
        <v>2512</v>
      </c>
    </row>
    <row r="2480" spans="1:4" ht="11.25" customHeight="1" x14ac:dyDescent="0.15">
      <c r="A2480" s="1131"/>
      <c r="B2480" s="791">
        <v>6.55</v>
      </c>
      <c r="C2480" s="791">
        <v>6.5519999999999996</v>
      </c>
      <c r="D2480" s="792" t="s">
        <v>999</v>
      </c>
    </row>
    <row r="2481" spans="1:4" ht="11.25" customHeight="1" x14ac:dyDescent="0.15">
      <c r="A2481" s="1130"/>
      <c r="B2481" s="789">
        <v>4695.46</v>
      </c>
      <c r="C2481" s="789">
        <v>4695.4519999999993</v>
      </c>
      <c r="D2481" s="790" t="s">
        <v>11</v>
      </c>
    </row>
    <row r="2482" spans="1:4" ht="11.25" customHeight="1" x14ac:dyDescent="0.15">
      <c r="A2482" s="1129" t="s">
        <v>3032</v>
      </c>
      <c r="B2482" s="787">
        <v>6186.68</v>
      </c>
      <c r="C2482" s="787">
        <v>6186.674</v>
      </c>
      <c r="D2482" s="788" t="s">
        <v>2512</v>
      </c>
    </row>
    <row r="2483" spans="1:4" ht="11.25" customHeight="1" x14ac:dyDescent="0.15">
      <c r="A2483" s="1131"/>
      <c r="B2483" s="791">
        <v>5.93</v>
      </c>
      <c r="C2483" s="791">
        <v>5.9279999999999999</v>
      </c>
      <c r="D2483" s="792" t="s">
        <v>999</v>
      </c>
    </row>
    <row r="2484" spans="1:4" ht="11.25" customHeight="1" x14ac:dyDescent="0.15">
      <c r="A2484" s="1130"/>
      <c r="B2484" s="789">
        <v>6192.6100000000006</v>
      </c>
      <c r="C2484" s="789">
        <v>6192.6019999999999</v>
      </c>
      <c r="D2484" s="790" t="s">
        <v>11</v>
      </c>
    </row>
    <row r="2485" spans="1:4" ht="11.25" customHeight="1" x14ac:dyDescent="0.15">
      <c r="A2485" s="1129" t="s">
        <v>4986</v>
      </c>
      <c r="B2485" s="787">
        <v>206.03</v>
      </c>
      <c r="C2485" s="787">
        <v>206.03200000000001</v>
      </c>
      <c r="D2485" s="788" t="s">
        <v>2512</v>
      </c>
    </row>
    <row r="2486" spans="1:4" ht="11.25" customHeight="1" x14ac:dyDescent="0.15">
      <c r="A2486" s="1130"/>
      <c r="B2486" s="789">
        <v>206.03</v>
      </c>
      <c r="C2486" s="789">
        <v>206.03200000000001</v>
      </c>
      <c r="D2486" s="790" t="s">
        <v>11</v>
      </c>
    </row>
    <row r="2487" spans="1:4" ht="11.25" customHeight="1" x14ac:dyDescent="0.15">
      <c r="A2487" s="1129" t="s">
        <v>3033</v>
      </c>
      <c r="B2487" s="787">
        <v>8891.16</v>
      </c>
      <c r="C2487" s="787">
        <v>8891.1610000000001</v>
      </c>
      <c r="D2487" s="788" t="s">
        <v>2512</v>
      </c>
    </row>
    <row r="2488" spans="1:4" ht="11.25" customHeight="1" x14ac:dyDescent="0.15">
      <c r="A2488" s="1131"/>
      <c r="B2488" s="791">
        <v>70</v>
      </c>
      <c r="C2488" s="791">
        <v>70</v>
      </c>
      <c r="D2488" s="792" t="s">
        <v>1322</v>
      </c>
    </row>
    <row r="2489" spans="1:4" ht="11.25" customHeight="1" x14ac:dyDescent="0.15">
      <c r="A2489" s="1131"/>
      <c r="B2489" s="791">
        <v>3.84</v>
      </c>
      <c r="C2489" s="791">
        <v>3.84</v>
      </c>
      <c r="D2489" s="792" t="s">
        <v>999</v>
      </c>
    </row>
    <row r="2490" spans="1:4" ht="11.25" customHeight="1" x14ac:dyDescent="0.15">
      <c r="A2490" s="1131"/>
      <c r="B2490" s="791">
        <v>19.04</v>
      </c>
      <c r="C2490" s="791">
        <v>19.044</v>
      </c>
      <c r="D2490" s="792" t="s">
        <v>2481</v>
      </c>
    </row>
    <row r="2491" spans="1:4" ht="11.25" customHeight="1" x14ac:dyDescent="0.15">
      <c r="A2491" s="1130"/>
      <c r="B2491" s="789">
        <v>8984.0499999999993</v>
      </c>
      <c r="C2491" s="789">
        <v>8984.0450000000001</v>
      </c>
      <c r="D2491" s="790" t="s">
        <v>11</v>
      </c>
    </row>
    <row r="2492" spans="1:4" ht="11.25" customHeight="1" x14ac:dyDescent="0.15">
      <c r="A2492" s="1129" t="s">
        <v>3034</v>
      </c>
      <c r="B2492" s="787">
        <v>1711.0700000000002</v>
      </c>
      <c r="C2492" s="787">
        <v>1711.0649999999998</v>
      </c>
      <c r="D2492" s="788" t="s">
        <v>2512</v>
      </c>
    </row>
    <row r="2493" spans="1:4" ht="11.25" customHeight="1" x14ac:dyDescent="0.15">
      <c r="A2493" s="1130"/>
      <c r="B2493" s="789">
        <v>1711.0700000000002</v>
      </c>
      <c r="C2493" s="789">
        <v>1711.0649999999998</v>
      </c>
      <c r="D2493" s="790" t="s">
        <v>11</v>
      </c>
    </row>
    <row r="2494" spans="1:4" ht="11.25" customHeight="1" x14ac:dyDescent="0.15">
      <c r="A2494" s="1129" t="s">
        <v>3035</v>
      </c>
      <c r="B2494" s="787">
        <v>6045.86</v>
      </c>
      <c r="C2494" s="787">
        <v>6045.8559999999998</v>
      </c>
      <c r="D2494" s="788" t="s">
        <v>2512</v>
      </c>
    </row>
    <row r="2495" spans="1:4" ht="11.25" customHeight="1" x14ac:dyDescent="0.15">
      <c r="A2495" s="1130"/>
      <c r="B2495" s="789">
        <v>6045.86</v>
      </c>
      <c r="C2495" s="789">
        <v>6045.8559999999998</v>
      </c>
      <c r="D2495" s="790" t="s">
        <v>11</v>
      </c>
    </row>
    <row r="2496" spans="1:4" ht="11.25" customHeight="1" x14ac:dyDescent="0.15">
      <c r="A2496" s="1129" t="s">
        <v>3036</v>
      </c>
      <c r="B2496" s="787">
        <v>32862.21</v>
      </c>
      <c r="C2496" s="787">
        <v>32862.212</v>
      </c>
      <c r="D2496" s="788" t="s">
        <v>2512</v>
      </c>
    </row>
    <row r="2497" spans="1:4" ht="11.25" customHeight="1" x14ac:dyDescent="0.15">
      <c r="A2497" s="1131"/>
      <c r="B2497" s="791">
        <v>55.17</v>
      </c>
      <c r="C2497" s="791">
        <v>55.162799999999997</v>
      </c>
      <c r="D2497" s="792" t="s">
        <v>4118</v>
      </c>
    </row>
    <row r="2498" spans="1:4" ht="11.25" customHeight="1" x14ac:dyDescent="0.15">
      <c r="A2498" s="1130"/>
      <c r="B2498" s="789">
        <v>32917.379999999997</v>
      </c>
      <c r="C2498" s="789">
        <v>32917.374799999998</v>
      </c>
      <c r="D2498" s="790" t="s">
        <v>11</v>
      </c>
    </row>
    <row r="2499" spans="1:4" ht="11.25" customHeight="1" x14ac:dyDescent="0.15">
      <c r="A2499" s="1131" t="s">
        <v>4987</v>
      </c>
      <c r="B2499" s="791">
        <v>292.29000000000002</v>
      </c>
      <c r="C2499" s="791">
        <v>292.286</v>
      </c>
      <c r="D2499" s="792" t="s">
        <v>2512</v>
      </c>
    </row>
    <row r="2500" spans="1:4" ht="11.25" customHeight="1" x14ac:dyDescent="0.15">
      <c r="A2500" s="1130"/>
      <c r="B2500" s="789">
        <v>292.29000000000002</v>
      </c>
      <c r="C2500" s="789">
        <v>292.286</v>
      </c>
      <c r="D2500" s="790" t="s">
        <v>11</v>
      </c>
    </row>
    <row r="2501" spans="1:4" ht="11.25" customHeight="1" x14ac:dyDescent="0.15">
      <c r="A2501" s="1129" t="s">
        <v>3037</v>
      </c>
      <c r="B2501" s="787">
        <v>2662.4500000000003</v>
      </c>
      <c r="C2501" s="787">
        <v>2662.453</v>
      </c>
      <c r="D2501" s="788" t="s">
        <v>2512</v>
      </c>
    </row>
    <row r="2502" spans="1:4" ht="11.25" customHeight="1" x14ac:dyDescent="0.15">
      <c r="A2502" s="1131"/>
      <c r="B2502" s="791">
        <v>100</v>
      </c>
      <c r="C2502" s="791">
        <v>0</v>
      </c>
      <c r="D2502" s="792" t="s">
        <v>1321</v>
      </c>
    </row>
    <row r="2503" spans="1:4" ht="11.25" customHeight="1" x14ac:dyDescent="0.15">
      <c r="A2503" s="1130"/>
      <c r="B2503" s="789">
        <v>2762.4500000000003</v>
      </c>
      <c r="C2503" s="789">
        <v>2662.453</v>
      </c>
      <c r="D2503" s="790" t="s">
        <v>11</v>
      </c>
    </row>
    <row r="2504" spans="1:4" ht="11.25" customHeight="1" x14ac:dyDescent="0.15">
      <c r="A2504" s="1129" t="s">
        <v>3038</v>
      </c>
      <c r="B2504" s="787">
        <v>21420.68</v>
      </c>
      <c r="C2504" s="787">
        <v>21420.674999999999</v>
      </c>
      <c r="D2504" s="788" t="s">
        <v>2512</v>
      </c>
    </row>
    <row r="2505" spans="1:4" ht="11.25" customHeight="1" x14ac:dyDescent="0.15">
      <c r="A2505" s="1131"/>
      <c r="B2505" s="791">
        <v>4.88</v>
      </c>
      <c r="C2505" s="791">
        <v>4.875</v>
      </c>
      <c r="D2505" s="792" t="s">
        <v>999</v>
      </c>
    </row>
    <row r="2506" spans="1:4" ht="11.25" customHeight="1" x14ac:dyDescent="0.15">
      <c r="A2506" s="1130"/>
      <c r="B2506" s="789">
        <v>21425.56</v>
      </c>
      <c r="C2506" s="789">
        <v>21425.55</v>
      </c>
      <c r="D2506" s="790" t="s">
        <v>11</v>
      </c>
    </row>
    <row r="2507" spans="1:4" ht="11.25" customHeight="1" x14ac:dyDescent="0.15">
      <c r="A2507" s="1129" t="s">
        <v>3039</v>
      </c>
      <c r="B2507" s="787">
        <v>5287.97</v>
      </c>
      <c r="C2507" s="787">
        <v>5287.9660000000003</v>
      </c>
      <c r="D2507" s="788" t="s">
        <v>2512</v>
      </c>
    </row>
    <row r="2508" spans="1:4" ht="11.25" customHeight="1" x14ac:dyDescent="0.15">
      <c r="A2508" s="1130"/>
      <c r="B2508" s="789">
        <v>5287.97</v>
      </c>
      <c r="C2508" s="789">
        <v>5287.9660000000003</v>
      </c>
      <c r="D2508" s="790" t="s">
        <v>11</v>
      </c>
    </row>
    <row r="2509" spans="1:4" ht="11.25" customHeight="1" x14ac:dyDescent="0.15">
      <c r="A2509" s="1129" t="s">
        <v>3040</v>
      </c>
      <c r="B2509" s="787">
        <v>14157.22</v>
      </c>
      <c r="C2509" s="787">
        <v>14157.216</v>
      </c>
      <c r="D2509" s="788" t="s">
        <v>2512</v>
      </c>
    </row>
    <row r="2510" spans="1:4" ht="11.25" customHeight="1" x14ac:dyDescent="0.15">
      <c r="A2510" s="1130"/>
      <c r="B2510" s="789">
        <v>14157.22</v>
      </c>
      <c r="C2510" s="789">
        <v>14157.216</v>
      </c>
      <c r="D2510" s="790" t="s">
        <v>11</v>
      </c>
    </row>
    <row r="2511" spans="1:4" ht="11.25" customHeight="1" x14ac:dyDescent="0.15">
      <c r="A2511" s="1129" t="s">
        <v>4988</v>
      </c>
      <c r="B2511" s="787">
        <v>650</v>
      </c>
      <c r="C2511" s="787">
        <v>650</v>
      </c>
      <c r="D2511" s="788" t="s">
        <v>524</v>
      </c>
    </row>
    <row r="2512" spans="1:4" ht="11.25" customHeight="1" x14ac:dyDescent="0.15">
      <c r="A2512" s="1130"/>
      <c r="B2512" s="789">
        <v>650</v>
      </c>
      <c r="C2512" s="789">
        <v>650</v>
      </c>
      <c r="D2512" s="790" t="s">
        <v>11</v>
      </c>
    </row>
    <row r="2513" spans="1:4" ht="11.25" customHeight="1" x14ac:dyDescent="0.15">
      <c r="A2513" s="1129" t="s">
        <v>3041</v>
      </c>
      <c r="B2513" s="787">
        <v>1762.79</v>
      </c>
      <c r="C2513" s="787">
        <v>1762.79</v>
      </c>
      <c r="D2513" s="788" t="s">
        <v>2512</v>
      </c>
    </row>
    <row r="2514" spans="1:4" ht="11.25" customHeight="1" x14ac:dyDescent="0.15">
      <c r="A2514" s="1130"/>
      <c r="B2514" s="789">
        <v>1762.79</v>
      </c>
      <c r="C2514" s="789">
        <v>1762.79</v>
      </c>
      <c r="D2514" s="790" t="s">
        <v>11</v>
      </c>
    </row>
    <row r="2515" spans="1:4" ht="11.25" customHeight="1" x14ac:dyDescent="0.15">
      <c r="A2515" s="1129" t="s">
        <v>4989</v>
      </c>
      <c r="B2515" s="787">
        <v>68.2</v>
      </c>
      <c r="C2515" s="787">
        <v>68.2</v>
      </c>
      <c r="D2515" s="788" t="s">
        <v>3901</v>
      </c>
    </row>
    <row r="2516" spans="1:4" ht="11.25" customHeight="1" x14ac:dyDescent="0.15">
      <c r="A2516" s="1130"/>
      <c r="B2516" s="789">
        <v>68.2</v>
      </c>
      <c r="C2516" s="789">
        <v>68.2</v>
      </c>
      <c r="D2516" s="790" t="s">
        <v>11</v>
      </c>
    </row>
    <row r="2517" spans="1:4" ht="11.25" customHeight="1" x14ac:dyDescent="0.15">
      <c r="A2517" s="1129" t="s">
        <v>4428</v>
      </c>
      <c r="B2517" s="787">
        <v>150</v>
      </c>
      <c r="C2517" s="787">
        <v>150</v>
      </c>
      <c r="D2517" s="788" t="s">
        <v>1322</v>
      </c>
    </row>
    <row r="2518" spans="1:4" ht="11.25" customHeight="1" x14ac:dyDescent="0.15">
      <c r="A2518" s="1131"/>
      <c r="B2518" s="791">
        <v>40.86</v>
      </c>
      <c r="C2518" s="791">
        <v>40.855739999999997</v>
      </c>
      <c r="D2518" s="792" t="s">
        <v>3884</v>
      </c>
    </row>
    <row r="2519" spans="1:4" ht="11.25" customHeight="1" x14ac:dyDescent="0.15">
      <c r="A2519" s="1131"/>
      <c r="B2519" s="791">
        <v>1100</v>
      </c>
      <c r="C2519" s="791">
        <v>1100</v>
      </c>
      <c r="D2519" s="792" t="s">
        <v>768</v>
      </c>
    </row>
    <row r="2520" spans="1:4" ht="11.25" customHeight="1" x14ac:dyDescent="0.15">
      <c r="A2520" s="1130"/>
      <c r="B2520" s="789">
        <v>1290.8600000000001</v>
      </c>
      <c r="C2520" s="789">
        <v>1290.85574</v>
      </c>
      <c r="D2520" s="790" t="s">
        <v>11</v>
      </c>
    </row>
    <row r="2521" spans="1:4" ht="11.25" customHeight="1" x14ac:dyDescent="0.15">
      <c r="A2521" s="1129" t="s">
        <v>783</v>
      </c>
      <c r="B2521" s="787">
        <v>200</v>
      </c>
      <c r="C2521" s="787">
        <v>0</v>
      </c>
      <c r="D2521" s="788" t="s">
        <v>778</v>
      </c>
    </row>
    <row r="2522" spans="1:4" ht="11.25" customHeight="1" x14ac:dyDescent="0.15">
      <c r="A2522" s="1130"/>
      <c r="B2522" s="789">
        <v>200</v>
      </c>
      <c r="C2522" s="789">
        <v>0</v>
      </c>
      <c r="D2522" s="790" t="s">
        <v>11</v>
      </c>
    </row>
    <row r="2523" spans="1:4" ht="11.25" customHeight="1" x14ac:dyDescent="0.15">
      <c r="A2523" s="1129" t="s">
        <v>769</v>
      </c>
      <c r="B2523" s="787">
        <v>200</v>
      </c>
      <c r="C2523" s="787">
        <v>200</v>
      </c>
      <c r="D2523" s="788" t="s">
        <v>768</v>
      </c>
    </row>
    <row r="2524" spans="1:4" ht="11.25" customHeight="1" x14ac:dyDescent="0.15">
      <c r="A2524" s="1130"/>
      <c r="B2524" s="789">
        <v>200</v>
      </c>
      <c r="C2524" s="789">
        <v>200</v>
      </c>
      <c r="D2524" s="790" t="s">
        <v>11</v>
      </c>
    </row>
    <row r="2525" spans="1:4" ht="21" x14ac:dyDescent="0.15">
      <c r="A2525" s="1129" t="s">
        <v>675</v>
      </c>
      <c r="B2525" s="787">
        <v>59.7</v>
      </c>
      <c r="C2525" s="787">
        <v>59.7</v>
      </c>
      <c r="D2525" s="788" t="s">
        <v>1174</v>
      </c>
    </row>
    <row r="2526" spans="1:4" ht="11.25" customHeight="1" x14ac:dyDescent="0.15">
      <c r="A2526" s="1130"/>
      <c r="B2526" s="789">
        <v>59.7</v>
      </c>
      <c r="C2526" s="789">
        <v>59.7</v>
      </c>
      <c r="D2526" s="790" t="s">
        <v>11</v>
      </c>
    </row>
    <row r="2527" spans="1:4" ht="11.25" customHeight="1" x14ac:dyDescent="0.15">
      <c r="A2527" s="1129" t="s">
        <v>4426</v>
      </c>
      <c r="B2527" s="787">
        <v>200</v>
      </c>
      <c r="C2527" s="787">
        <v>200</v>
      </c>
      <c r="D2527" s="788" t="s">
        <v>4990</v>
      </c>
    </row>
    <row r="2528" spans="1:4" ht="11.25" customHeight="1" x14ac:dyDescent="0.15">
      <c r="A2528" s="1130"/>
      <c r="B2528" s="789">
        <v>200</v>
      </c>
      <c r="C2528" s="789">
        <v>200</v>
      </c>
      <c r="D2528" s="790" t="s">
        <v>11</v>
      </c>
    </row>
    <row r="2529" spans="1:4" ht="21" x14ac:dyDescent="0.15">
      <c r="A2529" s="1129" t="s">
        <v>3042</v>
      </c>
      <c r="B2529" s="787">
        <v>87</v>
      </c>
      <c r="C2529" s="787">
        <v>87</v>
      </c>
      <c r="D2529" s="788" t="s">
        <v>1177</v>
      </c>
    </row>
    <row r="2530" spans="1:4" ht="11.25" customHeight="1" x14ac:dyDescent="0.15">
      <c r="A2530" s="1131"/>
      <c r="B2530" s="791">
        <v>622</v>
      </c>
      <c r="C2530" s="791">
        <v>622</v>
      </c>
      <c r="D2530" s="792" t="s">
        <v>1178</v>
      </c>
    </row>
    <row r="2531" spans="1:4" ht="11.25" customHeight="1" x14ac:dyDescent="0.15">
      <c r="A2531" s="1131"/>
      <c r="B2531" s="791">
        <v>105.6</v>
      </c>
      <c r="C2531" s="791">
        <v>105.6</v>
      </c>
      <c r="D2531" s="792" t="s">
        <v>1175</v>
      </c>
    </row>
    <row r="2532" spans="1:4" ht="11.25" customHeight="1" x14ac:dyDescent="0.15">
      <c r="A2532" s="1130"/>
      <c r="B2532" s="789">
        <v>814.6</v>
      </c>
      <c r="C2532" s="789">
        <v>814.6</v>
      </c>
      <c r="D2532" s="790" t="s">
        <v>11</v>
      </c>
    </row>
    <row r="2533" spans="1:4" ht="11.25" customHeight="1" x14ac:dyDescent="0.15">
      <c r="A2533" s="1129" t="s">
        <v>4991</v>
      </c>
      <c r="B2533" s="787">
        <v>220</v>
      </c>
      <c r="C2533" s="787">
        <v>168.73099999999999</v>
      </c>
      <c r="D2533" s="788" t="s">
        <v>1163</v>
      </c>
    </row>
    <row r="2534" spans="1:4" ht="11.25" customHeight="1" x14ac:dyDescent="0.15">
      <c r="A2534" s="1131"/>
      <c r="B2534" s="791">
        <v>39.659999999999997</v>
      </c>
      <c r="C2534" s="791">
        <v>39.6541</v>
      </c>
      <c r="D2534" s="792" t="s">
        <v>3884</v>
      </c>
    </row>
    <row r="2535" spans="1:4" ht="11.25" customHeight="1" x14ac:dyDescent="0.15">
      <c r="A2535" s="1130"/>
      <c r="B2535" s="789">
        <v>259.65999999999997</v>
      </c>
      <c r="C2535" s="789">
        <v>208.38509999999999</v>
      </c>
      <c r="D2535" s="790" t="s">
        <v>11</v>
      </c>
    </row>
    <row r="2536" spans="1:4" ht="11.25" customHeight="1" x14ac:dyDescent="0.15">
      <c r="A2536" s="1129" t="s">
        <v>3043</v>
      </c>
      <c r="B2536" s="787">
        <v>774</v>
      </c>
      <c r="C2536" s="787">
        <v>774</v>
      </c>
      <c r="D2536" s="788" t="s">
        <v>1178</v>
      </c>
    </row>
    <row r="2537" spans="1:4" ht="11.25" customHeight="1" x14ac:dyDescent="0.15">
      <c r="A2537" s="1130"/>
      <c r="B2537" s="789">
        <v>774</v>
      </c>
      <c r="C2537" s="789">
        <v>774</v>
      </c>
      <c r="D2537" s="790" t="s">
        <v>11</v>
      </c>
    </row>
    <row r="2538" spans="1:4" ht="21" x14ac:dyDescent="0.15">
      <c r="A2538" s="1129" t="s">
        <v>3044</v>
      </c>
      <c r="B2538" s="787">
        <v>50</v>
      </c>
      <c r="C2538" s="787">
        <v>50</v>
      </c>
      <c r="D2538" s="788" t="s">
        <v>1210</v>
      </c>
    </row>
    <row r="2539" spans="1:4" ht="11.25" customHeight="1" x14ac:dyDescent="0.15">
      <c r="A2539" s="1130"/>
      <c r="B2539" s="789">
        <v>50</v>
      </c>
      <c r="C2539" s="789">
        <v>50</v>
      </c>
      <c r="D2539" s="790" t="s">
        <v>11</v>
      </c>
    </row>
    <row r="2540" spans="1:4" s="391" customFormat="1" ht="21" customHeight="1" x14ac:dyDescent="0.2">
      <c r="A2540" s="388" t="s">
        <v>10</v>
      </c>
      <c r="B2540" s="389">
        <v>3663436.61</v>
      </c>
      <c r="C2540" s="389">
        <v>3599966.5197299998</v>
      </c>
      <c r="D2540" s="390"/>
    </row>
    <row r="2541" spans="1:4" s="755" customFormat="1" ht="12.75" x14ac:dyDescent="0.2">
      <c r="B2541" s="392"/>
      <c r="C2541" s="392"/>
      <c r="D2541" s="771"/>
    </row>
    <row r="2542" spans="1:4" s="755" customFormat="1" ht="12.75" x14ac:dyDescent="0.2">
      <c r="B2542" s="393"/>
      <c r="C2542" s="393"/>
      <c r="D2542" s="771"/>
    </row>
    <row r="2543" spans="1:4" s="755" customFormat="1" ht="12.75" x14ac:dyDescent="0.2">
      <c r="A2543" s="1114" t="s">
        <v>3669</v>
      </c>
      <c r="B2543" s="1114"/>
      <c r="C2543" s="1114"/>
      <c r="D2543" s="1114"/>
    </row>
    <row r="2544" spans="1:4" s="755" customFormat="1" ht="12.75" x14ac:dyDescent="0.2">
      <c r="A2544" s="1112" t="s">
        <v>5000</v>
      </c>
      <c r="B2544" s="1112"/>
      <c r="C2544" s="1112"/>
      <c r="D2544" s="1112"/>
    </row>
  </sheetData>
  <mergeCells count="1084">
    <mergeCell ref="A2538:A2539"/>
    <mergeCell ref="A1:D1"/>
    <mergeCell ref="A2543:D2543"/>
    <mergeCell ref="A2544:D2544"/>
    <mergeCell ref="A2523:A2524"/>
    <mergeCell ref="A2525:A2526"/>
    <mergeCell ref="A2527:A2528"/>
    <mergeCell ref="A2529:A2532"/>
    <mergeCell ref="A2533:A2535"/>
    <mergeCell ref="A2536:A2537"/>
    <mergeCell ref="A2509:A2510"/>
    <mergeCell ref="A2511:A2512"/>
    <mergeCell ref="A2513:A2514"/>
    <mergeCell ref="A2515:A2516"/>
    <mergeCell ref="A2517:A2520"/>
    <mergeCell ref="A2521:A2522"/>
    <mergeCell ref="A2494:A2495"/>
    <mergeCell ref="A2496:A2498"/>
    <mergeCell ref="A2499:A2500"/>
    <mergeCell ref="A2501:A2503"/>
    <mergeCell ref="A2504:A2506"/>
    <mergeCell ref="A2507:A2508"/>
    <mergeCell ref="A2477:A2478"/>
    <mergeCell ref="A2479:A2481"/>
    <mergeCell ref="A2482:A2484"/>
    <mergeCell ref="A2485:A2486"/>
    <mergeCell ref="A2487:A2491"/>
    <mergeCell ref="A2492:A2493"/>
    <mergeCell ref="A2465:A2466"/>
    <mergeCell ref="A2467:A2468"/>
    <mergeCell ref="A2469:A2470"/>
    <mergeCell ref="A2471:A2472"/>
    <mergeCell ref="A2473:A2474"/>
    <mergeCell ref="A2475:A2476"/>
    <mergeCell ref="A2449:A2451"/>
    <mergeCell ref="A2452:A2453"/>
    <mergeCell ref="A2454:A2455"/>
    <mergeCell ref="A2456:A2460"/>
    <mergeCell ref="A2461:A2462"/>
    <mergeCell ref="A2463:A2464"/>
    <mergeCell ref="A2429:A2430"/>
    <mergeCell ref="A2431:A2432"/>
    <mergeCell ref="A2433:A2434"/>
    <mergeCell ref="A2435:A2444"/>
    <mergeCell ref="A2445:A2446"/>
    <mergeCell ref="A2447:A2448"/>
    <mergeCell ref="A2415:A2417"/>
    <mergeCell ref="A2418:A2419"/>
    <mergeCell ref="A2420:A2422"/>
    <mergeCell ref="A2423:A2424"/>
    <mergeCell ref="A2425:A2426"/>
    <mergeCell ref="A2427:A2428"/>
    <mergeCell ref="A2399:A2400"/>
    <mergeCell ref="A2401:A2402"/>
    <mergeCell ref="A2403:A2407"/>
    <mergeCell ref="A2408:A2409"/>
    <mergeCell ref="A2410:A2411"/>
    <mergeCell ref="A2412:A2414"/>
    <mergeCell ref="A2384:A2386"/>
    <mergeCell ref="A2387:A2388"/>
    <mergeCell ref="A2389:A2391"/>
    <mergeCell ref="A2392:A2393"/>
    <mergeCell ref="A2394:A2395"/>
    <mergeCell ref="A2396:A2398"/>
    <mergeCell ref="A2372:A2373"/>
    <mergeCell ref="A2374:A2375"/>
    <mergeCell ref="A2376:A2377"/>
    <mergeCell ref="A2378:A2379"/>
    <mergeCell ref="A2380:A2381"/>
    <mergeCell ref="A2382:A2383"/>
    <mergeCell ref="A2360:A2361"/>
    <mergeCell ref="A2362:A2363"/>
    <mergeCell ref="A2364:A2365"/>
    <mergeCell ref="A2366:A2367"/>
    <mergeCell ref="A2368:A2369"/>
    <mergeCell ref="A2370:A2371"/>
    <mergeCell ref="A2347:A2348"/>
    <mergeCell ref="A2349:A2350"/>
    <mergeCell ref="A2351:A2352"/>
    <mergeCell ref="A2353:A2355"/>
    <mergeCell ref="A2356:A2357"/>
    <mergeCell ref="A2358:A2359"/>
    <mergeCell ref="A2335:A2336"/>
    <mergeCell ref="A2337:A2338"/>
    <mergeCell ref="A2339:A2340"/>
    <mergeCell ref="A2341:A2342"/>
    <mergeCell ref="A2343:A2344"/>
    <mergeCell ref="A2345:A2346"/>
    <mergeCell ref="A2323:A2324"/>
    <mergeCell ref="A2325:A2326"/>
    <mergeCell ref="A2327:A2328"/>
    <mergeCell ref="A2329:A2330"/>
    <mergeCell ref="A2331:A2332"/>
    <mergeCell ref="A2333:A2334"/>
    <mergeCell ref="A2311:A2312"/>
    <mergeCell ref="A2313:A2314"/>
    <mergeCell ref="A2315:A2316"/>
    <mergeCell ref="A2317:A2318"/>
    <mergeCell ref="A2319:A2320"/>
    <mergeCell ref="A2321:A2322"/>
    <mergeCell ref="A2299:A2300"/>
    <mergeCell ref="A2301:A2302"/>
    <mergeCell ref="A2303:A2304"/>
    <mergeCell ref="A2305:A2306"/>
    <mergeCell ref="A2307:A2308"/>
    <mergeCell ref="A2309:A2310"/>
    <mergeCell ref="A2285:A2288"/>
    <mergeCell ref="A2289:A2290"/>
    <mergeCell ref="A2291:A2292"/>
    <mergeCell ref="A2293:A2294"/>
    <mergeCell ref="A2295:A2296"/>
    <mergeCell ref="A2297:A2298"/>
    <mergeCell ref="A2272:A2274"/>
    <mergeCell ref="A2275:A2276"/>
    <mergeCell ref="A2277:A2278"/>
    <mergeCell ref="A2279:A2280"/>
    <mergeCell ref="A2281:A2282"/>
    <mergeCell ref="A2283:A2284"/>
    <mergeCell ref="A2260:A2261"/>
    <mergeCell ref="A2262:A2263"/>
    <mergeCell ref="A2264:A2265"/>
    <mergeCell ref="A2266:A2267"/>
    <mergeCell ref="A2268:A2269"/>
    <mergeCell ref="A2270:A2271"/>
    <mergeCell ref="A2248:A2249"/>
    <mergeCell ref="A2250:A2251"/>
    <mergeCell ref="A2252:A2253"/>
    <mergeCell ref="A2254:A2255"/>
    <mergeCell ref="A2256:A2257"/>
    <mergeCell ref="A2258:A2259"/>
    <mergeCell ref="A2236:A2237"/>
    <mergeCell ref="A2238:A2239"/>
    <mergeCell ref="A2240:A2241"/>
    <mergeCell ref="A2242:A2243"/>
    <mergeCell ref="A2244:A2245"/>
    <mergeCell ref="A2246:A2247"/>
    <mergeCell ref="A2223:A2224"/>
    <mergeCell ref="A2225:A2227"/>
    <mergeCell ref="A2228:A2229"/>
    <mergeCell ref="A2230:A2231"/>
    <mergeCell ref="A2232:A2233"/>
    <mergeCell ref="A2234:A2235"/>
    <mergeCell ref="A2209:A2210"/>
    <mergeCell ref="A2211:A2212"/>
    <mergeCell ref="A2213:A2214"/>
    <mergeCell ref="A2215:A2218"/>
    <mergeCell ref="A2219:A2220"/>
    <mergeCell ref="A2221:A2222"/>
    <mergeCell ref="A2197:A2198"/>
    <mergeCell ref="A2199:A2200"/>
    <mergeCell ref="A2201:A2202"/>
    <mergeCell ref="A2203:A2204"/>
    <mergeCell ref="A2205:A2206"/>
    <mergeCell ref="A2207:A2208"/>
    <mergeCell ref="A2183:A2184"/>
    <mergeCell ref="A2185:A2186"/>
    <mergeCell ref="A2187:A2189"/>
    <mergeCell ref="A2190:A2191"/>
    <mergeCell ref="A2192:A2194"/>
    <mergeCell ref="A2195:A2196"/>
    <mergeCell ref="A2171:A2172"/>
    <mergeCell ref="A2173:A2174"/>
    <mergeCell ref="A2175:A2176"/>
    <mergeCell ref="A2177:A2178"/>
    <mergeCell ref="A2179:A2180"/>
    <mergeCell ref="A2181:A2182"/>
    <mergeCell ref="A2156:A2158"/>
    <mergeCell ref="A2159:A2162"/>
    <mergeCell ref="A2163:A2164"/>
    <mergeCell ref="A2165:A2166"/>
    <mergeCell ref="A2167:A2168"/>
    <mergeCell ref="A2169:A2170"/>
    <mergeCell ref="A2142:A2144"/>
    <mergeCell ref="A2145:A2146"/>
    <mergeCell ref="A2147:A2148"/>
    <mergeCell ref="A2149:A2150"/>
    <mergeCell ref="A2151:A2153"/>
    <mergeCell ref="A2154:A2155"/>
    <mergeCell ref="A2126:A2129"/>
    <mergeCell ref="A2130:A2131"/>
    <mergeCell ref="A2132:A2133"/>
    <mergeCell ref="A2134:A2135"/>
    <mergeCell ref="A2136:A2137"/>
    <mergeCell ref="A2138:A2141"/>
    <mergeCell ref="A2111:A2112"/>
    <mergeCell ref="A2113:A2114"/>
    <mergeCell ref="A2115:A2116"/>
    <mergeCell ref="A2117:A2118"/>
    <mergeCell ref="A2119:A2120"/>
    <mergeCell ref="A2121:A2125"/>
    <mergeCell ref="A2097:A2098"/>
    <mergeCell ref="A2099:A2100"/>
    <mergeCell ref="A2101:A2102"/>
    <mergeCell ref="A2103:A2105"/>
    <mergeCell ref="A2106:A2108"/>
    <mergeCell ref="A2109:A2110"/>
    <mergeCell ref="A2084:A2085"/>
    <mergeCell ref="A2086:A2087"/>
    <mergeCell ref="A2088:A2090"/>
    <mergeCell ref="A2091:A2092"/>
    <mergeCell ref="A2093:A2094"/>
    <mergeCell ref="A2095:A2096"/>
    <mergeCell ref="A2068:A2069"/>
    <mergeCell ref="A2070:A2071"/>
    <mergeCell ref="A2072:A2077"/>
    <mergeCell ref="A2078:A2079"/>
    <mergeCell ref="A2080:A2081"/>
    <mergeCell ref="A2082:A2083"/>
    <mergeCell ref="A2055:A2057"/>
    <mergeCell ref="A2058:A2059"/>
    <mergeCell ref="A2060:A2061"/>
    <mergeCell ref="A2062:A2063"/>
    <mergeCell ref="A2064:A2065"/>
    <mergeCell ref="A2066:A2067"/>
    <mergeCell ref="A2043:A2044"/>
    <mergeCell ref="A2045:A2046"/>
    <mergeCell ref="A2047:A2048"/>
    <mergeCell ref="A2049:A2050"/>
    <mergeCell ref="A2051:A2052"/>
    <mergeCell ref="A2053:A2054"/>
    <mergeCell ref="A2026:A2028"/>
    <mergeCell ref="A2029:A2033"/>
    <mergeCell ref="A2034:A2035"/>
    <mergeCell ref="A2036:A2037"/>
    <mergeCell ref="A2038:A2039"/>
    <mergeCell ref="A2040:A2042"/>
    <mergeCell ref="A2014:A2015"/>
    <mergeCell ref="A2016:A2017"/>
    <mergeCell ref="A2018:A2019"/>
    <mergeCell ref="A2020:A2021"/>
    <mergeCell ref="A2022:A2023"/>
    <mergeCell ref="A2024:A2025"/>
    <mergeCell ref="A1985:A1986"/>
    <mergeCell ref="A1987:A1988"/>
    <mergeCell ref="A1989:A2003"/>
    <mergeCell ref="A2004:A2006"/>
    <mergeCell ref="A2007:A2010"/>
    <mergeCell ref="A2011:A2013"/>
    <mergeCell ref="A1970:A1972"/>
    <mergeCell ref="A1973:A1974"/>
    <mergeCell ref="A1975:A1976"/>
    <mergeCell ref="A1977:A1978"/>
    <mergeCell ref="A1979:A1982"/>
    <mergeCell ref="A1983:A1984"/>
    <mergeCell ref="A1957:A1958"/>
    <mergeCell ref="A1959:A1960"/>
    <mergeCell ref="A1961:A1962"/>
    <mergeCell ref="A1963:A1965"/>
    <mergeCell ref="A1966:A1967"/>
    <mergeCell ref="A1968:A1969"/>
    <mergeCell ref="A1945:A1946"/>
    <mergeCell ref="A1947:A1948"/>
    <mergeCell ref="A1949:A1950"/>
    <mergeCell ref="A1951:A1952"/>
    <mergeCell ref="A1953:A1954"/>
    <mergeCell ref="A1955:A1956"/>
    <mergeCell ref="A1933:A1934"/>
    <mergeCell ref="A1935:A1936"/>
    <mergeCell ref="A1937:A1938"/>
    <mergeCell ref="A1939:A1940"/>
    <mergeCell ref="A1941:A1942"/>
    <mergeCell ref="A1943:A1944"/>
    <mergeCell ref="A1921:A1922"/>
    <mergeCell ref="A1923:A1924"/>
    <mergeCell ref="A1925:A1926"/>
    <mergeCell ref="A1927:A1928"/>
    <mergeCell ref="A1929:A1930"/>
    <mergeCell ref="A1931:A1932"/>
    <mergeCell ref="A1909:A1910"/>
    <mergeCell ref="A1911:A1912"/>
    <mergeCell ref="A1913:A1914"/>
    <mergeCell ref="A1915:A1916"/>
    <mergeCell ref="A1917:A1918"/>
    <mergeCell ref="A1919:A1920"/>
    <mergeCell ref="A1897:A1898"/>
    <mergeCell ref="A1899:A1900"/>
    <mergeCell ref="A1901:A1902"/>
    <mergeCell ref="A1903:A1904"/>
    <mergeCell ref="A1905:A1906"/>
    <mergeCell ref="A1907:A1908"/>
    <mergeCell ref="A1885:A1886"/>
    <mergeCell ref="A1887:A1888"/>
    <mergeCell ref="A1889:A1890"/>
    <mergeCell ref="A1891:A1892"/>
    <mergeCell ref="A1893:A1894"/>
    <mergeCell ref="A1895:A1896"/>
    <mergeCell ref="A1873:A1874"/>
    <mergeCell ref="A1875:A1876"/>
    <mergeCell ref="A1877:A1878"/>
    <mergeCell ref="A1879:A1880"/>
    <mergeCell ref="A1881:A1882"/>
    <mergeCell ref="A1883:A1884"/>
    <mergeCell ref="A1861:A1862"/>
    <mergeCell ref="A1863:A1864"/>
    <mergeCell ref="A1865:A1866"/>
    <mergeCell ref="A1867:A1868"/>
    <mergeCell ref="A1869:A1870"/>
    <mergeCell ref="A1871:A1872"/>
    <mergeCell ref="A1849:A1850"/>
    <mergeCell ref="A1851:A1852"/>
    <mergeCell ref="A1853:A1854"/>
    <mergeCell ref="A1855:A1856"/>
    <mergeCell ref="A1857:A1858"/>
    <mergeCell ref="A1859:A1860"/>
    <mergeCell ref="A1837:A1838"/>
    <mergeCell ref="A1839:A1840"/>
    <mergeCell ref="A1841:A1842"/>
    <mergeCell ref="A1843:A1844"/>
    <mergeCell ref="A1845:A1846"/>
    <mergeCell ref="A1847:A1848"/>
    <mergeCell ref="A1825:A1826"/>
    <mergeCell ref="A1827:A1828"/>
    <mergeCell ref="A1829:A1830"/>
    <mergeCell ref="A1831:A1832"/>
    <mergeCell ref="A1833:A1834"/>
    <mergeCell ref="A1835:A1836"/>
    <mergeCell ref="A1812:A1813"/>
    <mergeCell ref="A1814:A1815"/>
    <mergeCell ref="A1816:A1817"/>
    <mergeCell ref="A1818:A1819"/>
    <mergeCell ref="A1820:A1822"/>
    <mergeCell ref="A1823:A1824"/>
    <mergeCell ref="A1800:A1801"/>
    <mergeCell ref="A1802:A1803"/>
    <mergeCell ref="A1804:A1805"/>
    <mergeCell ref="A1806:A1807"/>
    <mergeCell ref="A1808:A1809"/>
    <mergeCell ref="A1810:A1811"/>
    <mergeCell ref="A1788:A1789"/>
    <mergeCell ref="A1790:A1791"/>
    <mergeCell ref="A1792:A1793"/>
    <mergeCell ref="A1794:A1795"/>
    <mergeCell ref="A1796:A1797"/>
    <mergeCell ref="A1798:A1799"/>
    <mergeCell ref="A1775:A1776"/>
    <mergeCell ref="A1777:A1779"/>
    <mergeCell ref="A1780:A1781"/>
    <mergeCell ref="A1782:A1783"/>
    <mergeCell ref="A1784:A1785"/>
    <mergeCell ref="A1786:A1787"/>
    <mergeCell ref="A1763:A1764"/>
    <mergeCell ref="A1765:A1766"/>
    <mergeCell ref="A1767:A1768"/>
    <mergeCell ref="A1769:A1770"/>
    <mergeCell ref="A1771:A1772"/>
    <mergeCell ref="A1773:A1774"/>
    <mergeCell ref="A1751:A1752"/>
    <mergeCell ref="A1753:A1754"/>
    <mergeCell ref="A1755:A1756"/>
    <mergeCell ref="A1757:A1758"/>
    <mergeCell ref="A1759:A1760"/>
    <mergeCell ref="A1761:A1762"/>
    <mergeCell ref="A1739:A1740"/>
    <mergeCell ref="A1741:A1742"/>
    <mergeCell ref="A1743:A1744"/>
    <mergeCell ref="A1745:A1746"/>
    <mergeCell ref="A1747:A1748"/>
    <mergeCell ref="A1749:A1750"/>
    <mergeCell ref="A1727:A1728"/>
    <mergeCell ref="A1729:A1730"/>
    <mergeCell ref="A1731:A1732"/>
    <mergeCell ref="A1733:A1734"/>
    <mergeCell ref="A1735:A1736"/>
    <mergeCell ref="A1737:A1738"/>
    <mergeCell ref="A1715:A1716"/>
    <mergeCell ref="A1717:A1718"/>
    <mergeCell ref="A1719:A1720"/>
    <mergeCell ref="A1721:A1722"/>
    <mergeCell ref="A1723:A1724"/>
    <mergeCell ref="A1725:A1726"/>
    <mergeCell ref="A1703:A1704"/>
    <mergeCell ref="A1705:A1706"/>
    <mergeCell ref="A1707:A1708"/>
    <mergeCell ref="A1709:A1710"/>
    <mergeCell ref="A1711:A1712"/>
    <mergeCell ref="A1713:A1714"/>
    <mergeCell ref="A1690:A1691"/>
    <mergeCell ref="A1692:A1693"/>
    <mergeCell ref="A1694:A1696"/>
    <mergeCell ref="A1697:A1698"/>
    <mergeCell ref="A1699:A1700"/>
    <mergeCell ref="A1701:A1702"/>
    <mergeCell ref="A1678:A1679"/>
    <mergeCell ref="A1680:A1681"/>
    <mergeCell ref="A1682:A1683"/>
    <mergeCell ref="A1684:A1685"/>
    <mergeCell ref="A1686:A1687"/>
    <mergeCell ref="A1688:A1689"/>
    <mergeCell ref="A1665:A1666"/>
    <mergeCell ref="A1667:A1668"/>
    <mergeCell ref="A1669:A1670"/>
    <mergeCell ref="A1671:A1673"/>
    <mergeCell ref="A1674:A1675"/>
    <mergeCell ref="A1676:A1677"/>
    <mergeCell ref="A1650:A1652"/>
    <mergeCell ref="A1653:A1655"/>
    <mergeCell ref="A1656:A1658"/>
    <mergeCell ref="A1659:A1660"/>
    <mergeCell ref="A1661:A1662"/>
    <mergeCell ref="A1663:A1664"/>
    <mergeCell ref="A1634:A1635"/>
    <mergeCell ref="A1636:A1639"/>
    <mergeCell ref="A1640:A1641"/>
    <mergeCell ref="A1642:A1645"/>
    <mergeCell ref="A1646:A1647"/>
    <mergeCell ref="A1648:A1649"/>
    <mergeCell ref="A1620:A1621"/>
    <mergeCell ref="A1622:A1623"/>
    <mergeCell ref="A1624:A1625"/>
    <mergeCell ref="A1626:A1627"/>
    <mergeCell ref="A1628:A1631"/>
    <mergeCell ref="A1632:A1633"/>
    <mergeCell ref="A1607:A1608"/>
    <mergeCell ref="A1609:A1610"/>
    <mergeCell ref="A1611:A1612"/>
    <mergeCell ref="A1613:A1614"/>
    <mergeCell ref="A1615:A1617"/>
    <mergeCell ref="A1618:A1619"/>
    <mergeCell ref="A1594:A1596"/>
    <mergeCell ref="A1597:A1598"/>
    <mergeCell ref="A1599:A1600"/>
    <mergeCell ref="A1601:A1602"/>
    <mergeCell ref="A1603:A1604"/>
    <mergeCell ref="A1605:A1606"/>
    <mergeCell ref="A1582:A1583"/>
    <mergeCell ref="A1584:A1585"/>
    <mergeCell ref="A1586:A1587"/>
    <mergeCell ref="A1588:A1589"/>
    <mergeCell ref="A1590:A1591"/>
    <mergeCell ref="A1592:A1593"/>
    <mergeCell ref="A1569:A1570"/>
    <mergeCell ref="A1571:A1572"/>
    <mergeCell ref="A1573:A1574"/>
    <mergeCell ref="A1575:A1577"/>
    <mergeCell ref="A1578:A1579"/>
    <mergeCell ref="A1580:A1581"/>
    <mergeCell ref="A1557:A1558"/>
    <mergeCell ref="A1559:A1560"/>
    <mergeCell ref="A1561:A1562"/>
    <mergeCell ref="A1563:A1564"/>
    <mergeCell ref="A1565:A1566"/>
    <mergeCell ref="A1567:A1568"/>
    <mergeCell ref="A1544:A1546"/>
    <mergeCell ref="A1547:A1548"/>
    <mergeCell ref="A1549:A1550"/>
    <mergeCell ref="A1551:A1552"/>
    <mergeCell ref="A1553:A1554"/>
    <mergeCell ref="A1555:A1556"/>
    <mergeCell ref="A1532:A1533"/>
    <mergeCell ref="A1534:A1535"/>
    <mergeCell ref="A1536:A1537"/>
    <mergeCell ref="A1538:A1539"/>
    <mergeCell ref="A1540:A1541"/>
    <mergeCell ref="A1542:A1543"/>
    <mergeCell ref="A1520:A1521"/>
    <mergeCell ref="A1522:A1523"/>
    <mergeCell ref="A1524:A1525"/>
    <mergeCell ref="A1526:A1527"/>
    <mergeCell ref="A1528:A1529"/>
    <mergeCell ref="A1530:A1531"/>
    <mergeCell ref="A1507:A1508"/>
    <mergeCell ref="A1509:A1511"/>
    <mergeCell ref="A1512:A1513"/>
    <mergeCell ref="A1514:A1515"/>
    <mergeCell ref="A1516:A1517"/>
    <mergeCell ref="A1518:A1519"/>
    <mergeCell ref="A1493:A1494"/>
    <mergeCell ref="A1495:A1496"/>
    <mergeCell ref="A1497:A1498"/>
    <mergeCell ref="A1499:A1502"/>
    <mergeCell ref="A1503:A1504"/>
    <mergeCell ref="A1505:A1506"/>
    <mergeCell ref="A1480:A1481"/>
    <mergeCell ref="A1482:A1484"/>
    <mergeCell ref="A1485:A1486"/>
    <mergeCell ref="A1487:A1488"/>
    <mergeCell ref="A1489:A1490"/>
    <mergeCell ref="A1491:A1492"/>
    <mergeCell ref="A1466:A1467"/>
    <mergeCell ref="A1468:A1469"/>
    <mergeCell ref="A1470:A1472"/>
    <mergeCell ref="A1473:A1474"/>
    <mergeCell ref="A1475:A1477"/>
    <mergeCell ref="A1478:A1479"/>
    <mergeCell ref="A1451:A1455"/>
    <mergeCell ref="A1456:A1457"/>
    <mergeCell ref="A1458:A1459"/>
    <mergeCell ref="A1460:A1461"/>
    <mergeCell ref="A1462:A1463"/>
    <mergeCell ref="A1464:A1465"/>
    <mergeCell ref="A1438:A1439"/>
    <mergeCell ref="A1440:A1441"/>
    <mergeCell ref="A1442:A1443"/>
    <mergeCell ref="A1444:A1445"/>
    <mergeCell ref="A1446:A1447"/>
    <mergeCell ref="A1448:A1450"/>
    <mergeCell ref="A1424:A1425"/>
    <mergeCell ref="A1426:A1429"/>
    <mergeCell ref="A1430:A1431"/>
    <mergeCell ref="A1432:A1433"/>
    <mergeCell ref="A1434:A1435"/>
    <mergeCell ref="A1436:A1437"/>
    <mergeCell ref="A1410:A1411"/>
    <mergeCell ref="A1412:A1413"/>
    <mergeCell ref="A1414:A1415"/>
    <mergeCell ref="A1416:A1417"/>
    <mergeCell ref="A1418:A1419"/>
    <mergeCell ref="A1420:A1423"/>
    <mergeCell ref="A1396:A1397"/>
    <mergeCell ref="A1398:A1401"/>
    <mergeCell ref="A1402:A1403"/>
    <mergeCell ref="A1404:A1405"/>
    <mergeCell ref="A1406:A1407"/>
    <mergeCell ref="A1408:A1409"/>
    <mergeCell ref="A1384:A1385"/>
    <mergeCell ref="A1386:A1387"/>
    <mergeCell ref="A1388:A1389"/>
    <mergeCell ref="A1390:A1391"/>
    <mergeCell ref="A1392:A1393"/>
    <mergeCell ref="A1394:A1395"/>
    <mergeCell ref="A1366:A1367"/>
    <mergeCell ref="A1368:A1369"/>
    <mergeCell ref="A1370:A1376"/>
    <mergeCell ref="A1377:A1379"/>
    <mergeCell ref="A1380:A1381"/>
    <mergeCell ref="A1382:A1383"/>
    <mergeCell ref="A1354:A1355"/>
    <mergeCell ref="A1356:A1357"/>
    <mergeCell ref="A1358:A1359"/>
    <mergeCell ref="A1360:A1361"/>
    <mergeCell ref="A1362:A1363"/>
    <mergeCell ref="A1364:A1365"/>
    <mergeCell ref="A1341:A1342"/>
    <mergeCell ref="A1343:A1344"/>
    <mergeCell ref="A1345:A1346"/>
    <mergeCell ref="A1347:A1348"/>
    <mergeCell ref="A1349:A1350"/>
    <mergeCell ref="A1351:A1353"/>
    <mergeCell ref="A1328:A1329"/>
    <mergeCell ref="A1330:A1332"/>
    <mergeCell ref="A1333:A1334"/>
    <mergeCell ref="A1335:A1336"/>
    <mergeCell ref="A1337:A1338"/>
    <mergeCell ref="A1339:A1340"/>
    <mergeCell ref="A1311:A1312"/>
    <mergeCell ref="A1313:A1315"/>
    <mergeCell ref="A1316:A1317"/>
    <mergeCell ref="A1318:A1319"/>
    <mergeCell ref="A1320:A1322"/>
    <mergeCell ref="A1323:A1327"/>
    <mergeCell ref="A1297:A1299"/>
    <mergeCell ref="A1300:A1301"/>
    <mergeCell ref="A1302:A1303"/>
    <mergeCell ref="A1304:A1305"/>
    <mergeCell ref="A1306:A1308"/>
    <mergeCell ref="A1309:A1310"/>
    <mergeCell ref="A1284:A1285"/>
    <mergeCell ref="A1286:A1287"/>
    <mergeCell ref="A1288:A1289"/>
    <mergeCell ref="A1290:A1292"/>
    <mergeCell ref="A1293:A1294"/>
    <mergeCell ref="A1295:A1296"/>
    <mergeCell ref="A1272:A1273"/>
    <mergeCell ref="A1274:A1275"/>
    <mergeCell ref="A1276:A1277"/>
    <mergeCell ref="A1278:A1279"/>
    <mergeCell ref="A1280:A1281"/>
    <mergeCell ref="A1282:A1283"/>
    <mergeCell ref="A1260:A1261"/>
    <mergeCell ref="A1262:A1263"/>
    <mergeCell ref="A1264:A1265"/>
    <mergeCell ref="A1266:A1267"/>
    <mergeCell ref="A1268:A1269"/>
    <mergeCell ref="A1270:A1271"/>
    <mergeCell ref="A1247:A1248"/>
    <mergeCell ref="A1249:A1251"/>
    <mergeCell ref="A1252:A1253"/>
    <mergeCell ref="A1254:A1255"/>
    <mergeCell ref="A1256:A1257"/>
    <mergeCell ref="A1258:A1259"/>
    <mergeCell ref="A1232:A1234"/>
    <mergeCell ref="A1235:A1237"/>
    <mergeCell ref="A1238:A1239"/>
    <mergeCell ref="A1240:A1241"/>
    <mergeCell ref="A1242:A1243"/>
    <mergeCell ref="A1244:A1246"/>
    <mergeCell ref="A1214:A1215"/>
    <mergeCell ref="A1216:A1221"/>
    <mergeCell ref="A1222:A1224"/>
    <mergeCell ref="A1225:A1227"/>
    <mergeCell ref="A1228:A1229"/>
    <mergeCell ref="A1230:A1231"/>
    <mergeCell ref="A1202:A1203"/>
    <mergeCell ref="A1204:A1205"/>
    <mergeCell ref="A1206:A1207"/>
    <mergeCell ref="A1208:A1209"/>
    <mergeCell ref="A1210:A1211"/>
    <mergeCell ref="A1212:A1213"/>
    <mergeCell ref="A1185:A1186"/>
    <mergeCell ref="A1187:A1188"/>
    <mergeCell ref="A1189:A1190"/>
    <mergeCell ref="A1191:A1197"/>
    <mergeCell ref="A1198:A1199"/>
    <mergeCell ref="A1200:A1201"/>
    <mergeCell ref="A1167:A1173"/>
    <mergeCell ref="A1174:A1176"/>
    <mergeCell ref="A1177:A1178"/>
    <mergeCell ref="A1179:A1180"/>
    <mergeCell ref="A1181:A1182"/>
    <mergeCell ref="A1183:A1184"/>
    <mergeCell ref="A1149:A1150"/>
    <mergeCell ref="A1151:A1152"/>
    <mergeCell ref="A1153:A1157"/>
    <mergeCell ref="A1158:A1161"/>
    <mergeCell ref="A1162:A1164"/>
    <mergeCell ref="A1165:A1166"/>
    <mergeCell ref="A1136:A1138"/>
    <mergeCell ref="A1139:A1140"/>
    <mergeCell ref="A1141:A1142"/>
    <mergeCell ref="A1143:A1144"/>
    <mergeCell ref="A1145:A1146"/>
    <mergeCell ref="A1147:A1148"/>
    <mergeCell ref="A1123:A1124"/>
    <mergeCell ref="A1125:A1126"/>
    <mergeCell ref="A1127:A1128"/>
    <mergeCell ref="A1129:A1130"/>
    <mergeCell ref="A1131:A1132"/>
    <mergeCell ref="A1133:A1135"/>
    <mergeCell ref="A1111:A1112"/>
    <mergeCell ref="A1113:A1114"/>
    <mergeCell ref="A1115:A1116"/>
    <mergeCell ref="A1117:A1118"/>
    <mergeCell ref="A1119:A1120"/>
    <mergeCell ref="A1121:A1122"/>
    <mergeCell ref="A1098:A1099"/>
    <mergeCell ref="A1100:A1102"/>
    <mergeCell ref="A1103:A1104"/>
    <mergeCell ref="A1105:A1106"/>
    <mergeCell ref="A1107:A1108"/>
    <mergeCell ref="A1109:A1110"/>
    <mergeCell ref="A1085:A1086"/>
    <mergeCell ref="A1087:A1088"/>
    <mergeCell ref="A1089:A1090"/>
    <mergeCell ref="A1091:A1093"/>
    <mergeCell ref="A1094:A1095"/>
    <mergeCell ref="A1096:A1097"/>
    <mergeCell ref="A1073:A1074"/>
    <mergeCell ref="A1075:A1076"/>
    <mergeCell ref="A1077:A1078"/>
    <mergeCell ref="A1079:A1080"/>
    <mergeCell ref="A1081:A1082"/>
    <mergeCell ref="A1083:A1084"/>
    <mergeCell ref="A1061:A1062"/>
    <mergeCell ref="A1063:A1064"/>
    <mergeCell ref="A1065:A1066"/>
    <mergeCell ref="A1067:A1068"/>
    <mergeCell ref="A1069:A1070"/>
    <mergeCell ref="A1071:A1072"/>
    <mergeCell ref="A1047:A1048"/>
    <mergeCell ref="A1049:A1051"/>
    <mergeCell ref="A1052:A1053"/>
    <mergeCell ref="A1054:A1055"/>
    <mergeCell ref="A1056:A1057"/>
    <mergeCell ref="A1058:A1060"/>
    <mergeCell ref="A1031:A1033"/>
    <mergeCell ref="A1034:A1037"/>
    <mergeCell ref="A1038:A1040"/>
    <mergeCell ref="A1041:A1042"/>
    <mergeCell ref="A1043:A1044"/>
    <mergeCell ref="A1045:A1046"/>
    <mergeCell ref="A1018:A1019"/>
    <mergeCell ref="A1020:A1021"/>
    <mergeCell ref="A1022:A1024"/>
    <mergeCell ref="A1025:A1026"/>
    <mergeCell ref="A1027:A1028"/>
    <mergeCell ref="A1029:A1030"/>
    <mergeCell ref="A1003:A1004"/>
    <mergeCell ref="A1005:A1006"/>
    <mergeCell ref="A1007:A1009"/>
    <mergeCell ref="A1010:A1012"/>
    <mergeCell ref="A1013:A1015"/>
    <mergeCell ref="A1016:A1017"/>
    <mergeCell ref="A989:A990"/>
    <mergeCell ref="A991:A993"/>
    <mergeCell ref="A994:A995"/>
    <mergeCell ref="A996:A997"/>
    <mergeCell ref="A998:A999"/>
    <mergeCell ref="A1000:A1002"/>
    <mergeCell ref="A977:A978"/>
    <mergeCell ref="A979:A980"/>
    <mergeCell ref="A981:A982"/>
    <mergeCell ref="A983:A984"/>
    <mergeCell ref="A985:A986"/>
    <mergeCell ref="A987:A988"/>
    <mergeCell ref="A964:A965"/>
    <mergeCell ref="A966:A967"/>
    <mergeCell ref="A968:A970"/>
    <mergeCell ref="A971:A972"/>
    <mergeCell ref="A973:A974"/>
    <mergeCell ref="A975:A976"/>
    <mergeCell ref="A951:A952"/>
    <mergeCell ref="A953:A954"/>
    <mergeCell ref="A955:A956"/>
    <mergeCell ref="A957:A958"/>
    <mergeCell ref="A959:A961"/>
    <mergeCell ref="A962:A963"/>
    <mergeCell ref="A933:A934"/>
    <mergeCell ref="A935:A941"/>
    <mergeCell ref="A942:A943"/>
    <mergeCell ref="A944:A945"/>
    <mergeCell ref="A946:A948"/>
    <mergeCell ref="A949:A950"/>
    <mergeCell ref="A921:A922"/>
    <mergeCell ref="A923:A924"/>
    <mergeCell ref="A925:A926"/>
    <mergeCell ref="A927:A928"/>
    <mergeCell ref="A929:A930"/>
    <mergeCell ref="A931:A932"/>
    <mergeCell ref="A909:A910"/>
    <mergeCell ref="A911:A912"/>
    <mergeCell ref="A913:A914"/>
    <mergeCell ref="A915:A916"/>
    <mergeCell ref="A917:A918"/>
    <mergeCell ref="A919:A920"/>
    <mergeCell ref="A897:A898"/>
    <mergeCell ref="A899:A900"/>
    <mergeCell ref="A901:A902"/>
    <mergeCell ref="A903:A904"/>
    <mergeCell ref="A905:A906"/>
    <mergeCell ref="A907:A908"/>
    <mergeCell ref="A885:A886"/>
    <mergeCell ref="A887:A888"/>
    <mergeCell ref="A889:A890"/>
    <mergeCell ref="A891:A892"/>
    <mergeCell ref="A893:A894"/>
    <mergeCell ref="A895:A896"/>
    <mergeCell ref="A872:A873"/>
    <mergeCell ref="A874:A875"/>
    <mergeCell ref="A876:A878"/>
    <mergeCell ref="A879:A880"/>
    <mergeCell ref="A881:A882"/>
    <mergeCell ref="A883:A884"/>
    <mergeCell ref="A859:A860"/>
    <mergeCell ref="A861:A863"/>
    <mergeCell ref="A864:A865"/>
    <mergeCell ref="A866:A867"/>
    <mergeCell ref="A868:A869"/>
    <mergeCell ref="A870:A871"/>
    <mergeCell ref="A846:A847"/>
    <mergeCell ref="A848:A849"/>
    <mergeCell ref="A850:A851"/>
    <mergeCell ref="A852:A853"/>
    <mergeCell ref="A854:A856"/>
    <mergeCell ref="A857:A858"/>
    <mergeCell ref="A834:A835"/>
    <mergeCell ref="A836:A837"/>
    <mergeCell ref="A838:A839"/>
    <mergeCell ref="A840:A841"/>
    <mergeCell ref="A842:A843"/>
    <mergeCell ref="A844:A845"/>
    <mergeCell ref="A822:A823"/>
    <mergeCell ref="A824:A825"/>
    <mergeCell ref="A826:A827"/>
    <mergeCell ref="A828:A829"/>
    <mergeCell ref="A830:A831"/>
    <mergeCell ref="A832:A833"/>
    <mergeCell ref="A808:A809"/>
    <mergeCell ref="A810:A812"/>
    <mergeCell ref="A813:A814"/>
    <mergeCell ref="A815:A816"/>
    <mergeCell ref="A817:A818"/>
    <mergeCell ref="A819:A821"/>
    <mergeCell ref="A786:A791"/>
    <mergeCell ref="A792:A795"/>
    <mergeCell ref="A796:A798"/>
    <mergeCell ref="A799:A803"/>
    <mergeCell ref="A804:A805"/>
    <mergeCell ref="A806:A807"/>
    <mergeCell ref="A752:A753"/>
    <mergeCell ref="A754:A757"/>
    <mergeCell ref="A758:A762"/>
    <mergeCell ref="A763:A766"/>
    <mergeCell ref="A767:A776"/>
    <mergeCell ref="A777:A785"/>
    <mergeCell ref="A718:A726"/>
    <mergeCell ref="A727:A730"/>
    <mergeCell ref="A731:A741"/>
    <mergeCell ref="A742:A745"/>
    <mergeCell ref="A746:A749"/>
    <mergeCell ref="A750:A751"/>
    <mergeCell ref="A703:A704"/>
    <mergeCell ref="A705:A706"/>
    <mergeCell ref="A707:A708"/>
    <mergeCell ref="A709:A710"/>
    <mergeCell ref="A711:A712"/>
    <mergeCell ref="A713:A717"/>
    <mergeCell ref="A689:A690"/>
    <mergeCell ref="A691:A692"/>
    <mergeCell ref="A693:A695"/>
    <mergeCell ref="A696:A698"/>
    <mergeCell ref="A699:A700"/>
    <mergeCell ref="A701:A702"/>
    <mergeCell ref="A677:A678"/>
    <mergeCell ref="A679:A680"/>
    <mergeCell ref="A681:A682"/>
    <mergeCell ref="A683:A684"/>
    <mergeCell ref="A685:A686"/>
    <mergeCell ref="A687:A688"/>
    <mergeCell ref="A661:A662"/>
    <mergeCell ref="A663:A665"/>
    <mergeCell ref="A666:A667"/>
    <mergeCell ref="A668:A670"/>
    <mergeCell ref="A671:A672"/>
    <mergeCell ref="A673:A676"/>
    <mergeCell ref="A649:A650"/>
    <mergeCell ref="A651:A652"/>
    <mergeCell ref="A653:A654"/>
    <mergeCell ref="A655:A656"/>
    <mergeCell ref="A657:A658"/>
    <mergeCell ref="A659:A660"/>
    <mergeCell ref="A637:A638"/>
    <mergeCell ref="A639:A640"/>
    <mergeCell ref="A641:A642"/>
    <mergeCell ref="A643:A644"/>
    <mergeCell ref="A645:A646"/>
    <mergeCell ref="A647:A648"/>
    <mergeCell ref="A624:A625"/>
    <mergeCell ref="A626:A627"/>
    <mergeCell ref="A628:A630"/>
    <mergeCell ref="A631:A632"/>
    <mergeCell ref="A633:A634"/>
    <mergeCell ref="A635:A636"/>
    <mergeCell ref="A611:A612"/>
    <mergeCell ref="A613:A615"/>
    <mergeCell ref="A616:A617"/>
    <mergeCell ref="A618:A619"/>
    <mergeCell ref="A620:A621"/>
    <mergeCell ref="A622:A623"/>
    <mergeCell ref="A594:A595"/>
    <mergeCell ref="A596:A597"/>
    <mergeCell ref="A598:A599"/>
    <mergeCell ref="A600:A601"/>
    <mergeCell ref="A602:A603"/>
    <mergeCell ref="A604:A610"/>
    <mergeCell ref="A581:A583"/>
    <mergeCell ref="A584:A585"/>
    <mergeCell ref="A586:A587"/>
    <mergeCell ref="A588:A589"/>
    <mergeCell ref="A590:A591"/>
    <mergeCell ref="A592:A593"/>
    <mergeCell ref="A567:A568"/>
    <mergeCell ref="A569:A570"/>
    <mergeCell ref="A571:A572"/>
    <mergeCell ref="A573:A576"/>
    <mergeCell ref="A577:A578"/>
    <mergeCell ref="A579:A580"/>
    <mergeCell ref="A552:A554"/>
    <mergeCell ref="A555:A556"/>
    <mergeCell ref="A557:A558"/>
    <mergeCell ref="A559:A560"/>
    <mergeCell ref="A561:A562"/>
    <mergeCell ref="A563:A566"/>
    <mergeCell ref="A532:A534"/>
    <mergeCell ref="A535:A536"/>
    <mergeCell ref="A537:A538"/>
    <mergeCell ref="A539:A547"/>
    <mergeCell ref="A548:A549"/>
    <mergeCell ref="A550:A551"/>
    <mergeCell ref="A519:A520"/>
    <mergeCell ref="A521:A523"/>
    <mergeCell ref="A524:A525"/>
    <mergeCell ref="A526:A527"/>
    <mergeCell ref="A528:A529"/>
    <mergeCell ref="A530:A531"/>
    <mergeCell ref="A505:A506"/>
    <mergeCell ref="A507:A508"/>
    <mergeCell ref="A509:A510"/>
    <mergeCell ref="A511:A514"/>
    <mergeCell ref="A515:A516"/>
    <mergeCell ref="A517:A518"/>
    <mergeCell ref="A489:A492"/>
    <mergeCell ref="A493:A494"/>
    <mergeCell ref="A495:A496"/>
    <mergeCell ref="A497:A498"/>
    <mergeCell ref="A499:A502"/>
    <mergeCell ref="A503:A504"/>
    <mergeCell ref="A475:A477"/>
    <mergeCell ref="A478:A479"/>
    <mergeCell ref="A480:A481"/>
    <mergeCell ref="A482:A484"/>
    <mergeCell ref="A485:A486"/>
    <mergeCell ref="A487:A488"/>
    <mergeCell ref="A454:A459"/>
    <mergeCell ref="A460:A461"/>
    <mergeCell ref="A462:A463"/>
    <mergeCell ref="A464:A465"/>
    <mergeCell ref="A466:A470"/>
    <mergeCell ref="A471:A474"/>
    <mergeCell ref="A435:A436"/>
    <mergeCell ref="A437:A439"/>
    <mergeCell ref="A440:A441"/>
    <mergeCell ref="A442:A443"/>
    <mergeCell ref="A444:A449"/>
    <mergeCell ref="A450:A453"/>
    <mergeCell ref="A423:A424"/>
    <mergeCell ref="A425:A426"/>
    <mergeCell ref="A427:A428"/>
    <mergeCell ref="A429:A430"/>
    <mergeCell ref="A431:A432"/>
    <mergeCell ref="A433:A434"/>
    <mergeCell ref="A410:A412"/>
    <mergeCell ref="A413:A414"/>
    <mergeCell ref="A415:A416"/>
    <mergeCell ref="A417:A418"/>
    <mergeCell ref="A419:A420"/>
    <mergeCell ref="A421:A422"/>
    <mergeCell ref="A398:A399"/>
    <mergeCell ref="A400:A401"/>
    <mergeCell ref="A402:A403"/>
    <mergeCell ref="A404:A405"/>
    <mergeCell ref="A406:A407"/>
    <mergeCell ref="A408:A409"/>
    <mergeCell ref="A386:A387"/>
    <mergeCell ref="A388:A389"/>
    <mergeCell ref="A390:A391"/>
    <mergeCell ref="A392:A393"/>
    <mergeCell ref="A394:A395"/>
    <mergeCell ref="A396:A397"/>
    <mergeCell ref="A373:A374"/>
    <mergeCell ref="A375:A376"/>
    <mergeCell ref="A377:A379"/>
    <mergeCell ref="A380:A381"/>
    <mergeCell ref="A382:A383"/>
    <mergeCell ref="A384:A385"/>
    <mergeCell ref="A360:A361"/>
    <mergeCell ref="A362:A363"/>
    <mergeCell ref="A364:A365"/>
    <mergeCell ref="A366:A367"/>
    <mergeCell ref="A368:A369"/>
    <mergeCell ref="A370:A372"/>
    <mergeCell ref="A348:A349"/>
    <mergeCell ref="A350:A351"/>
    <mergeCell ref="A352:A353"/>
    <mergeCell ref="A354:A355"/>
    <mergeCell ref="A356:A357"/>
    <mergeCell ref="A358:A359"/>
    <mergeCell ref="A332:A333"/>
    <mergeCell ref="A334:A335"/>
    <mergeCell ref="A336:A337"/>
    <mergeCell ref="A338:A342"/>
    <mergeCell ref="A343:A344"/>
    <mergeCell ref="A345:A347"/>
    <mergeCell ref="A316:A317"/>
    <mergeCell ref="A318:A320"/>
    <mergeCell ref="A321:A322"/>
    <mergeCell ref="A323:A324"/>
    <mergeCell ref="A325:A327"/>
    <mergeCell ref="A328:A331"/>
    <mergeCell ref="A302:A303"/>
    <mergeCell ref="A304:A305"/>
    <mergeCell ref="A306:A307"/>
    <mergeCell ref="A308:A311"/>
    <mergeCell ref="A312:A313"/>
    <mergeCell ref="A314:A315"/>
    <mergeCell ref="A281:A284"/>
    <mergeCell ref="A285:A286"/>
    <mergeCell ref="A287:A289"/>
    <mergeCell ref="A290:A292"/>
    <mergeCell ref="A293:A294"/>
    <mergeCell ref="A295:A301"/>
    <mergeCell ref="A265:A266"/>
    <mergeCell ref="A267:A269"/>
    <mergeCell ref="A270:A271"/>
    <mergeCell ref="A272:A273"/>
    <mergeCell ref="A274:A278"/>
    <mergeCell ref="A279:A280"/>
    <mergeCell ref="A252:A253"/>
    <mergeCell ref="A254:A255"/>
    <mergeCell ref="A256:A258"/>
    <mergeCell ref="A259:A260"/>
    <mergeCell ref="A261:A262"/>
    <mergeCell ref="A263:A264"/>
    <mergeCell ref="A236:A238"/>
    <mergeCell ref="A239:A241"/>
    <mergeCell ref="A242:A245"/>
    <mergeCell ref="A246:A247"/>
    <mergeCell ref="A248:A249"/>
    <mergeCell ref="A250:A251"/>
    <mergeCell ref="A223:A224"/>
    <mergeCell ref="A225:A227"/>
    <mergeCell ref="A228:A229"/>
    <mergeCell ref="A230:A231"/>
    <mergeCell ref="A232:A233"/>
    <mergeCell ref="A234:A235"/>
    <mergeCell ref="A207:A208"/>
    <mergeCell ref="A209:A210"/>
    <mergeCell ref="A211:A212"/>
    <mergeCell ref="A213:A214"/>
    <mergeCell ref="A215:A220"/>
    <mergeCell ref="A221:A222"/>
    <mergeCell ref="A195:A196"/>
    <mergeCell ref="A197:A198"/>
    <mergeCell ref="A199:A200"/>
    <mergeCell ref="A201:A202"/>
    <mergeCell ref="A203:A204"/>
    <mergeCell ref="A205:A206"/>
    <mergeCell ref="A180:A181"/>
    <mergeCell ref="A182:A186"/>
    <mergeCell ref="A187:A188"/>
    <mergeCell ref="A189:A190"/>
    <mergeCell ref="A191:A192"/>
    <mergeCell ref="A193:A194"/>
    <mergeCell ref="A167:A168"/>
    <mergeCell ref="A169:A170"/>
    <mergeCell ref="A171:A172"/>
    <mergeCell ref="A173:A175"/>
    <mergeCell ref="A176:A177"/>
    <mergeCell ref="A178:A179"/>
    <mergeCell ref="A153:A154"/>
    <mergeCell ref="A155:A156"/>
    <mergeCell ref="A157:A159"/>
    <mergeCell ref="A160:A162"/>
    <mergeCell ref="A163:A164"/>
    <mergeCell ref="A165:A166"/>
    <mergeCell ref="A136:A137"/>
    <mergeCell ref="A138:A139"/>
    <mergeCell ref="A140:A146"/>
    <mergeCell ref="A147:A148"/>
    <mergeCell ref="A149:A150"/>
    <mergeCell ref="A151:A152"/>
    <mergeCell ref="A124:A125"/>
    <mergeCell ref="A126:A127"/>
    <mergeCell ref="A128:A129"/>
    <mergeCell ref="A130:A131"/>
    <mergeCell ref="A132:A133"/>
    <mergeCell ref="A134:A135"/>
    <mergeCell ref="A109:A110"/>
    <mergeCell ref="A111:A112"/>
    <mergeCell ref="A113:A116"/>
    <mergeCell ref="A117:A119"/>
    <mergeCell ref="A120:A121"/>
    <mergeCell ref="A122:A123"/>
    <mergeCell ref="A89:A90"/>
    <mergeCell ref="A91:A92"/>
    <mergeCell ref="A93:A94"/>
    <mergeCell ref="A95:A96"/>
    <mergeCell ref="A97:A99"/>
    <mergeCell ref="A100:A108"/>
    <mergeCell ref="A72:A73"/>
    <mergeCell ref="A74:A75"/>
    <mergeCell ref="A76:A80"/>
    <mergeCell ref="A81:A82"/>
    <mergeCell ref="A83:A86"/>
    <mergeCell ref="A87:A88"/>
    <mergeCell ref="A58:A59"/>
    <mergeCell ref="A60:A61"/>
    <mergeCell ref="A62:A64"/>
    <mergeCell ref="A65:A66"/>
    <mergeCell ref="A67:A68"/>
    <mergeCell ref="A69:A71"/>
    <mergeCell ref="A4:A5"/>
    <mergeCell ref="A6:A8"/>
    <mergeCell ref="A9:A10"/>
    <mergeCell ref="A11:A13"/>
    <mergeCell ref="A14:A15"/>
    <mergeCell ref="A16:A17"/>
    <mergeCell ref="A44:A46"/>
    <mergeCell ref="A47:A48"/>
    <mergeCell ref="A49:A51"/>
    <mergeCell ref="A52:A53"/>
    <mergeCell ref="A54:A55"/>
    <mergeCell ref="A56:A57"/>
    <mergeCell ref="A30:A31"/>
    <mergeCell ref="A32:A33"/>
    <mergeCell ref="A34:A36"/>
    <mergeCell ref="A37:A39"/>
    <mergeCell ref="A40:A41"/>
    <mergeCell ref="A42:A43"/>
    <mergeCell ref="A18:A19"/>
    <mergeCell ref="A20:A21"/>
    <mergeCell ref="A22:A23"/>
    <mergeCell ref="A24:A25"/>
    <mergeCell ref="A26:A27"/>
    <mergeCell ref="A28:A29"/>
  </mergeCells>
  <printOptions horizontalCentered="1"/>
  <pageMargins left="0.39370078740157483" right="0.39370078740157483" top="0.59055118110236227" bottom="0.39370078740157483" header="0.31496062992125984" footer="0.11811023622047245"/>
  <pageSetup paperSize="9" scale="95" firstPageNumber="422" fitToHeight="0" orientation="landscape" useFirstPageNumber="1" r:id="rId1"/>
  <headerFooter>
    <oddHeader>&amp;L&amp;"Tahoma,Kurzíva"&amp;9Závěrečný účet za rok 2020&amp;R&amp;"Tahoma,Kurzíva"&amp;9Tabulka č. 28</oddHeader>
    <oddFooter>&amp;C&amp;"Tahoma,Obyčejné"&amp;P</oddFooter>
  </headerFooter>
  <rowBreaks count="59" manualBreakCount="59">
    <brk id="43" max="3" man="1"/>
    <brk id="82" max="3" man="1"/>
    <brk id="121" max="3" man="1"/>
    <brk id="164" max="3" man="1"/>
    <brk id="208" max="3" man="1"/>
    <brk id="249" max="3" man="1"/>
    <brk id="286" max="3" man="1"/>
    <brk id="327" max="3" man="1"/>
    <brk id="369" max="3" man="1"/>
    <brk id="414" max="3" man="1"/>
    <brk id="457" max="3" man="1"/>
    <brk id="498" max="3" man="1"/>
    <brk id="540" max="3" man="1"/>
    <brk id="580" max="3" man="1"/>
    <brk id="621" max="3" man="1"/>
    <brk id="662" max="3" man="1"/>
    <brk id="702" max="3" man="1"/>
    <brk id="739" max="3" man="1"/>
    <brk id="778" max="3" man="1"/>
    <brk id="818" max="3" man="1"/>
    <brk id="863" max="3" man="1"/>
    <brk id="904" max="3" man="1"/>
    <brk id="945" max="3" man="1"/>
    <brk id="988" max="3" man="1"/>
    <brk id="1028" max="3" man="1"/>
    <brk id="1072" max="3" man="1"/>
    <brk id="1118" max="3" man="1"/>
    <brk id="1161" max="3" man="1"/>
    <brk id="1203" max="3" man="1"/>
    <brk id="1243" max="3" man="1"/>
    <brk id="1287" max="3" man="1"/>
    <brk id="1329" max="3" man="1"/>
    <brk id="1371" max="3" man="1"/>
    <brk id="1415" max="3" man="1"/>
    <brk id="1457" max="3" man="1"/>
    <brk id="1502" max="3" man="1"/>
    <brk id="1546" max="3" man="1"/>
    <brk id="1593" max="3" man="1"/>
    <brk id="1635" max="3" man="1"/>
    <brk id="1679" max="3" man="1"/>
    <brk id="1726" max="3" man="1"/>
    <brk id="1772" max="3" man="1"/>
    <brk id="1817" max="3" man="1"/>
    <brk id="1864" max="3" man="1"/>
    <brk id="1910" max="3" man="1"/>
    <brk id="1956" max="3" man="1"/>
    <brk id="1995" max="3" man="1"/>
    <brk id="2037" max="3" man="1"/>
    <brk id="2081" max="3" man="1"/>
    <brk id="2123" max="3" man="1"/>
    <brk id="2162" max="3" man="1"/>
    <brk id="2206" max="3" man="1"/>
    <brk id="2249" max="3" man="1"/>
    <brk id="2290" max="3" man="1"/>
    <brk id="2330" max="3" man="1"/>
    <brk id="2371" max="3" man="1"/>
    <brk id="2414" max="3" man="1"/>
    <brk id="2458" max="3" man="1"/>
    <brk id="2503" max="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F4503-A9E1-4484-AD1E-D297CFA1EF24}">
  <sheetPr>
    <pageSetUpPr fitToPage="1"/>
  </sheetPr>
  <dimension ref="A1:M630"/>
  <sheetViews>
    <sheetView zoomScaleNormal="100" zoomScaleSheetLayoutView="100" workbookViewId="0">
      <selection activeCell="H2" sqref="H2"/>
    </sheetView>
  </sheetViews>
  <sheetFormatPr defaultRowHeight="10.5" x14ac:dyDescent="0.15"/>
  <cols>
    <col min="1" max="1" width="81.7109375" style="772" customWidth="1"/>
    <col min="2" max="5" width="12.5703125" style="816" customWidth="1"/>
    <col min="6" max="7" width="12.5703125" style="772" customWidth="1"/>
    <col min="8" max="8" width="9.5703125" style="772" bestFit="1" customWidth="1"/>
    <col min="9" max="10" width="12.5703125" style="772" customWidth="1"/>
    <col min="11" max="16384" width="9.140625" style="772"/>
  </cols>
  <sheetData>
    <row r="1" spans="1:13" s="798" customFormat="1" ht="34.5" customHeight="1" x14ac:dyDescent="0.2">
      <c r="A1" s="1113" t="s">
        <v>3677</v>
      </c>
      <c r="B1" s="1113"/>
      <c r="C1" s="1113"/>
      <c r="D1" s="1113"/>
      <c r="E1" s="1113"/>
      <c r="F1" s="1113"/>
      <c r="G1" s="1113"/>
    </row>
    <row r="2" spans="1:13" s="798" customFormat="1" ht="12.75" x14ac:dyDescent="0.2">
      <c r="A2" s="799"/>
      <c r="B2" s="800"/>
      <c r="C2" s="800"/>
      <c r="D2" s="346"/>
      <c r="E2" s="346"/>
      <c r="G2" s="394" t="s">
        <v>2</v>
      </c>
      <c r="H2" s="801"/>
      <c r="I2" s="801"/>
      <c r="J2" s="801"/>
      <c r="K2" s="801"/>
      <c r="L2" s="801"/>
      <c r="M2" s="801"/>
    </row>
    <row r="3" spans="1:13" s="804" customFormat="1" ht="24.75" customHeight="1" x14ac:dyDescent="0.25">
      <c r="A3" s="1134" t="s">
        <v>3045</v>
      </c>
      <c r="B3" s="1136" t="s">
        <v>3046</v>
      </c>
      <c r="C3" s="1136"/>
      <c r="D3" s="1136" t="s">
        <v>3047</v>
      </c>
      <c r="E3" s="1136"/>
      <c r="F3" s="1136" t="s">
        <v>11</v>
      </c>
      <c r="G3" s="1136"/>
      <c r="H3" s="803"/>
      <c r="I3" s="803"/>
      <c r="J3" s="803"/>
      <c r="K3" s="803"/>
      <c r="L3" s="803"/>
      <c r="M3" s="803"/>
    </row>
    <row r="4" spans="1:13" s="804" customFormat="1" ht="13.5" customHeight="1" x14ac:dyDescent="0.25">
      <c r="A4" s="1135"/>
      <c r="B4" s="805" t="s">
        <v>3048</v>
      </c>
      <c r="C4" s="805" t="s">
        <v>3049</v>
      </c>
      <c r="D4" s="805" t="s">
        <v>3048</v>
      </c>
      <c r="E4" s="805" t="s">
        <v>3049</v>
      </c>
      <c r="F4" s="805" t="s">
        <v>3048</v>
      </c>
      <c r="G4" s="805" t="s">
        <v>3049</v>
      </c>
      <c r="H4" s="803"/>
      <c r="I4" s="803"/>
      <c r="J4" s="803"/>
      <c r="K4" s="803"/>
      <c r="L4" s="803"/>
      <c r="M4" s="803"/>
    </row>
    <row r="5" spans="1:13" s="759" customFormat="1" ht="12.75" x14ac:dyDescent="0.2">
      <c r="A5" s="806" t="s">
        <v>3050</v>
      </c>
      <c r="B5" s="807">
        <v>9357.26</v>
      </c>
      <c r="C5" s="807">
        <v>9357.2579999999998</v>
      </c>
      <c r="D5" s="807">
        <v>0</v>
      </c>
      <c r="E5" s="807">
        <v>0</v>
      </c>
      <c r="F5" s="807">
        <f>B5+D5</f>
        <v>9357.26</v>
      </c>
      <c r="G5" s="807">
        <f>C5+E5</f>
        <v>9357.2579999999998</v>
      </c>
      <c r="H5" s="797"/>
      <c r="I5" s="794"/>
      <c r="J5" s="795"/>
      <c r="K5" s="795"/>
      <c r="L5" s="795"/>
      <c r="M5" s="795"/>
    </row>
    <row r="6" spans="1:13" s="759" customFormat="1" ht="12.75" x14ac:dyDescent="0.2">
      <c r="A6" s="806" t="s">
        <v>3051</v>
      </c>
      <c r="B6" s="807">
        <v>4974.3100000000004</v>
      </c>
      <c r="C6" s="807">
        <v>4974.3130000000001</v>
      </c>
      <c r="D6" s="807">
        <v>0</v>
      </c>
      <c r="E6" s="807">
        <v>0</v>
      </c>
      <c r="F6" s="807">
        <f t="shared" ref="F6:G69" si="0">B6+D6</f>
        <v>4974.3100000000004</v>
      </c>
      <c r="G6" s="807">
        <f t="shared" si="0"/>
        <v>4974.3130000000001</v>
      </c>
      <c r="H6" s="797"/>
      <c r="I6" s="794"/>
      <c r="J6" s="795"/>
      <c r="K6" s="795"/>
      <c r="L6" s="795"/>
      <c r="M6" s="795"/>
    </row>
    <row r="7" spans="1:13" s="759" customFormat="1" ht="12.75" x14ac:dyDescent="0.2">
      <c r="A7" s="806" t="s">
        <v>3052</v>
      </c>
      <c r="B7" s="807">
        <v>5300.34</v>
      </c>
      <c r="C7" s="807">
        <v>5300.335</v>
      </c>
      <c r="D7" s="807">
        <v>0</v>
      </c>
      <c r="E7" s="807">
        <v>0</v>
      </c>
      <c r="F7" s="807">
        <f t="shared" si="0"/>
        <v>5300.34</v>
      </c>
      <c r="G7" s="807">
        <f t="shared" si="0"/>
        <v>5300.335</v>
      </c>
      <c r="H7" s="797"/>
      <c r="I7" s="794"/>
      <c r="J7" s="795"/>
      <c r="K7" s="795"/>
      <c r="L7" s="795"/>
      <c r="M7" s="795"/>
    </row>
    <row r="8" spans="1:13" s="759" customFormat="1" ht="12.75" x14ac:dyDescent="0.2">
      <c r="A8" s="806" t="s">
        <v>3053</v>
      </c>
      <c r="B8" s="807">
        <v>4628.67</v>
      </c>
      <c r="C8" s="807">
        <v>4414.78413</v>
      </c>
      <c r="D8" s="807">
        <v>0</v>
      </c>
      <c r="E8" s="807">
        <v>0</v>
      </c>
      <c r="F8" s="807">
        <f t="shared" si="0"/>
        <v>4628.67</v>
      </c>
      <c r="G8" s="807">
        <f t="shared" si="0"/>
        <v>4414.78413</v>
      </c>
      <c r="H8" s="797"/>
      <c r="I8" s="794"/>
      <c r="J8" s="795"/>
      <c r="K8" s="795"/>
      <c r="L8" s="795"/>
      <c r="M8" s="795"/>
    </row>
    <row r="9" spans="1:13" s="759" customFormat="1" ht="12.75" x14ac:dyDescent="0.2">
      <c r="A9" s="806" t="s">
        <v>3054</v>
      </c>
      <c r="B9" s="807">
        <v>4975.8599999999997</v>
      </c>
      <c r="C9" s="807">
        <v>4975.8559999999998</v>
      </c>
      <c r="D9" s="807">
        <v>0</v>
      </c>
      <c r="E9" s="807">
        <v>0</v>
      </c>
      <c r="F9" s="807">
        <f t="shared" si="0"/>
        <v>4975.8599999999997</v>
      </c>
      <c r="G9" s="807">
        <f t="shared" si="0"/>
        <v>4975.8559999999998</v>
      </c>
      <c r="H9" s="797"/>
      <c r="I9" s="794"/>
      <c r="J9" s="795"/>
      <c r="K9" s="795"/>
      <c r="L9" s="795"/>
      <c r="M9" s="795"/>
    </row>
    <row r="10" spans="1:13" s="759" customFormat="1" ht="12.75" x14ac:dyDescent="0.2">
      <c r="A10" s="806" t="s">
        <v>3055</v>
      </c>
      <c r="B10" s="807">
        <v>3489.87</v>
      </c>
      <c r="C10" s="807">
        <v>3489.8690000000001</v>
      </c>
      <c r="D10" s="807">
        <v>0</v>
      </c>
      <c r="E10" s="807">
        <v>0</v>
      </c>
      <c r="F10" s="807">
        <f t="shared" si="0"/>
        <v>3489.87</v>
      </c>
      <c r="G10" s="807">
        <f t="shared" si="0"/>
        <v>3489.8690000000001</v>
      </c>
      <c r="H10" s="797"/>
      <c r="I10" s="794"/>
      <c r="J10" s="795"/>
      <c r="K10" s="795"/>
      <c r="L10" s="795"/>
      <c r="M10" s="795"/>
    </row>
    <row r="11" spans="1:13" s="759" customFormat="1" ht="12.75" x14ac:dyDescent="0.2">
      <c r="A11" s="806" t="s">
        <v>3056</v>
      </c>
      <c r="B11" s="807">
        <v>5102.16</v>
      </c>
      <c r="C11" s="807">
        <v>5092.8954599999997</v>
      </c>
      <c r="D11" s="807">
        <v>0</v>
      </c>
      <c r="E11" s="807">
        <v>0</v>
      </c>
      <c r="F11" s="807">
        <f t="shared" si="0"/>
        <v>5102.16</v>
      </c>
      <c r="G11" s="807">
        <f t="shared" si="0"/>
        <v>5092.8954599999997</v>
      </c>
      <c r="H11" s="797"/>
      <c r="I11" s="794"/>
      <c r="J11" s="795"/>
      <c r="K11" s="795"/>
      <c r="L11" s="795"/>
      <c r="M11" s="795"/>
    </row>
    <row r="12" spans="1:13" s="759" customFormat="1" ht="12.75" x14ac:dyDescent="0.2">
      <c r="A12" s="806" t="s">
        <v>3057</v>
      </c>
      <c r="B12" s="807">
        <v>6544.76</v>
      </c>
      <c r="C12" s="807">
        <v>6544.76</v>
      </c>
      <c r="D12" s="807">
        <v>0</v>
      </c>
      <c r="E12" s="807">
        <v>0</v>
      </c>
      <c r="F12" s="807">
        <f t="shared" si="0"/>
        <v>6544.76</v>
      </c>
      <c r="G12" s="807">
        <f t="shared" si="0"/>
        <v>6544.76</v>
      </c>
      <c r="H12" s="797"/>
      <c r="I12" s="794"/>
      <c r="J12" s="795"/>
      <c r="K12" s="795"/>
      <c r="L12" s="795"/>
      <c r="M12" s="795"/>
    </row>
    <row r="13" spans="1:13" s="759" customFormat="1" ht="12.75" x14ac:dyDescent="0.2">
      <c r="A13" s="806" t="s">
        <v>3058</v>
      </c>
      <c r="B13" s="807">
        <v>9380.85</v>
      </c>
      <c r="C13" s="807">
        <v>9380.85</v>
      </c>
      <c r="D13" s="807">
        <v>0</v>
      </c>
      <c r="E13" s="807">
        <v>0</v>
      </c>
      <c r="F13" s="807">
        <f t="shared" si="0"/>
        <v>9380.85</v>
      </c>
      <c r="G13" s="807">
        <f t="shared" si="0"/>
        <v>9380.85</v>
      </c>
      <c r="H13" s="797"/>
      <c r="I13" s="794"/>
      <c r="J13" s="795"/>
      <c r="K13" s="795"/>
      <c r="L13" s="795"/>
      <c r="M13" s="795"/>
    </row>
    <row r="14" spans="1:13" s="759" customFormat="1" ht="12.75" x14ac:dyDescent="0.2">
      <c r="A14" s="806" t="s">
        <v>3059</v>
      </c>
      <c r="B14" s="807">
        <v>3297.77</v>
      </c>
      <c r="C14" s="807">
        <v>3297.7719999999999</v>
      </c>
      <c r="D14" s="807">
        <v>0</v>
      </c>
      <c r="E14" s="807">
        <v>0</v>
      </c>
      <c r="F14" s="807">
        <f t="shared" si="0"/>
        <v>3297.77</v>
      </c>
      <c r="G14" s="807">
        <f t="shared" si="0"/>
        <v>3297.7719999999999</v>
      </c>
      <c r="H14" s="797"/>
      <c r="I14" s="794"/>
      <c r="J14" s="795"/>
      <c r="K14" s="795"/>
      <c r="L14" s="795"/>
      <c r="M14" s="795"/>
    </row>
    <row r="15" spans="1:13" s="759" customFormat="1" ht="12.75" x14ac:dyDescent="0.2">
      <c r="A15" s="806" t="s">
        <v>3060</v>
      </c>
      <c r="B15" s="807">
        <v>5880.74</v>
      </c>
      <c r="C15" s="807">
        <v>5880.7430000000004</v>
      </c>
      <c r="D15" s="807">
        <v>0</v>
      </c>
      <c r="E15" s="807">
        <v>0</v>
      </c>
      <c r="F15" s="807">
        <f t="shared" si="0"/>
        <v>5880.74</v>
      </c>
      <c r="G15" s="807">
        <f t="shared" si="0"/>
        <v>5880.7430000000004</v>
      </c>
      <c r="H15" s="797"/>
      <c r="I15" s="794"/>
      <c r="J15" s="795"/>
      <c r="K15" s="795"/>
      <c r="L15" s="795"/>
      <c r="M15" s="795"/>
    </row>
    <row r="16" spans="1:13" s="759" customFormat="1" ht="12.75" x14ac:dyDescent="0.2">
      <c r="A16" s="806" t="s">
        <v>3061</v>
      </c>
      <c r="B16" s="807">
        <v>5213.58</v>
      </c>
      <c r="C16" s="807">
        <v>4835.3689999999997</v>
      </c>
      <c r="D16" s="807">
        <v>0</v>
      </c>
      <c r="E16" s="807">
        <v>0</v>
      </c>
      <c r="F16" s="807">
        <f t="shared" si="0"/>
        <v>5213.58</v>
      </c>
      <c r="G16" s="807">
        <f t="shared" si="0"/>
        <v>4835.3689999999997</v>
      </c>
      <c r="H16" s="797"/>
      <c r="I16" s="794"/>
      <c r="J16" s="795"/>
      <c r="K16" s="795"/>
      <c r="L16" s="795"/>
      <c r="M16" s="795"/>
    </row>
    <row r="17" spans="1:13" s="759" customFormat="1" ht="12.75" x14ac:dyDescent="0.2">
      <c r="A17" s="806" t="s">
        <v>3062</v>
      </c>
      <c r="B17" s="807">
        <v>7220.33</v>
      </c>
      <c r="C17" s="807">
        <v>7220.33</v>
      </c>
      <c r="D17" s="807">
        <v>0</v>
      </c>
      <c r="E17" s="807">
        <v>0</v>
      </c>
      <c r="F17" s="807">
        <f t="shared" si="0"/>
        <v>7220.33</v>
      </c>
      <c r="G17" s="807">
        <f t="shared" si="0"/>
        <v>7220.33</v>
      </c>
      <c r="H17" s="797"/>
      <c r="I17" s="794"/>
      <c r="J17" s="795"/>
      <c r="K17" s="795"/>
      <c r="L17" s="795"/>
      <c r="M17" s="795"/>
    </row>
    <row r="18" spans="1:13" s="759" customFormat="1" ht="12.75" x14ac:dyDescent="0.2">
      <c r="A18" s="806" t="s">
        <v>3063</v>
      </c>
      <c r="B18" s="807">
        <v>7794.01</v>
      </c>
      <c r="C18" s="807">
        <v>7794.0119999999997</v>
      </c>
      <c r="D18" s="807">
        <v>0</v>
      </c>
      <c r="E18" s="807">
        <v>0</v>
      </c>
      <c r="F18" s="807">
        <f t="shared" si="0"/>
        <v>7794.01</v>
      </c>
      <c r="G18" s="807">
        <f t="shared" si="0"/>
        <v>7794.0119999999997</v>
      </c>
      <c r="H18" s="797"/>
      <c r="I18" s="794"/>
      <c r="J18" s="795"/>
      <c r="K18" s="795"/>
      <c r="L18" s="795"/>
      <c r="M18" s="795"/>
    </row>
    <row r="19" spans="1:13" s="759" customFormat="1" ht="12.75" x14ac:dyDescent="0.2">
      <c r="A19" s="806" t="s">
        <v>3064</v>
      </c>
      <c r="B19" s="807">
        <v>1870.12</v>
      </c>
      <c r="C19" s="807">
        <v>1870.1120000000001</v>
      </c>
      <c r="D19" s="807">
        <v>0</v>
      </c>
      <c r="E19" s="807">
        <v>0</v>
      </c>
      <c r="F19" s="807">
        <f t="shared" si="0"/>
        <v>1870.12</v>
      </c>
      <c r="G19" s="807">
        <f t="shared" si="0"/>
        <v>1870.1120000000001</v>
      </c>
      <c r="H19" s="797"/>
      <c r="I19" s="794"/>
      <c r="J19" s="795"/>
      <c r="K19" s="795"/>
      <c r="L19" s="795"/>
      <c r="M19" s="795"/>
    </row>
    <row r="20" spans="1:13" s="759" customFormat="1" ht="12.75" x14ac:dyDescent="0.2">
      <c r="A20" s="806" t="s">
        <v>3065</v>
      </c>
      <c r="B20" s="807">
        <v>21888.39</v>
      </c>
      <c r="C20" s="807">
        <v>21888.387999999999</v>
      </c>
      <c r="D20" s="807">
        <v>149.65</v>
      </c>
      <c r="E20" s="807">
        <v>149.65200000000002</v>
      </c>
      <c r="F20" s="807">
        <f t="shared" si="0"/>
        <v>22038.04</v>
      </c>
      <c r="G20" s="807">
        <f t="shared" si="0"/>
        <v>22038.039999999997</v>
      </c>
      <c r="H20" s="797"/>
      <c r="I20" s="794"/>
      <c r="J20" s="795"/>
      <c r="K20" s="795"/>
      <c r="L20" s="795"/>
      <c r="M20" s="795"/>
    </row>
    <row r="21" spans="1:13" s="759" customFormat="1" ht="12.75" x14ac:dyDescent="0.2">
      <c r="A21" s="806" t="s">
        <v>3066</v>
      </c>
      <c r="B21" s="807">
        <v>45121.42</v>
      </c>
      <c r="C21" s="807">
        <v>45121.417000000001</v>
      </c>
      <c r="D21" s="807">
        <v>9.1199999999999992</v>
      </c>
      <c r="E21" s="807">
        <v>3.387999999999999</v>
      </c>
      <c r="F21" s="807">
        <f t="shared" si="0"/>
        <v>45130.54</v>
      </c>
      <c r="G21" s="807">
        <f t="shared" si="0"/>
        <v>45124.805</v>
      </c>
      <c r="H21" s="797"/>
      <c r="I21" s="794"/>
      <c r="J21" s="795"/>
      <c r="K21" s="795"/>
      <c r="L21" s="795"/>
      <c r="M21" s="795"/>
    </row>
    <row r="22" spans="1:13" s="759" customFormat="1" ht="12.75" customHeight="1" x14ac:dyDescent="0.2">
      <c r="A22" s="806" t="s">
        <v>3067</v>
      </c>
      <c r="B22" s="807">
        <v>18669.16</v>
      </c>
      <c r="C22" s="807">
        <v>18556.771999999997</v>
      </c>
      <c r="D22" s="807">
        <v>14.74</v>
      </c>
      <c r="E22" s="807">
        <v>14.742000000000001</v>
      </c>
      <c r="F22" s="807">
        <f t="shared" si="0"/>
        <v>18683.900000000001</v>
      </c>
      <c r="G22" s="807">
        <f t="shared" si="0"/>
        <v>18571.513999999996</v>
      </c>
      <c r="H22" s="797"/>
      <c r="I22" s="794"/>
      <c r="J22" s="795"/>
      <c r="K22" s="795"/>
      <c r="L22" s="795"/>
      <c r="M22" s="795"/>
    </row>
    <row r="23" spans="1:13" s="759" customFormat="1" ht="12.75" x14ac:dyDescent="0.2">
      <c r="A23" s="806" t="s">
        <v>3068</v>
      </c>
      <c r="B23" s="807">
        <v>10264.960000000001</v>
      </c>
      <c r="C23" s="807">
        <v>10264.953000000001</v>
      </c>
      <c r="D23" s="807">
        <v>0</v>
      </c>
      <c r="E23" s="807">
        <v>0</v>
      </c>
      <c r="F23" s="807">
        <f t="shared" si="0"/>
        <v>10264.960000000001</v>
      </c>
      <c r="G23" s="807">
        <f t="shared" si="0"/>
        <v>10264.953000000001</v>
      </c>
      <c r="H23" s="797"/>
      <c r="I23" s="794"/>
      <c r="J23" s="795"/>
      <c r="K23" s="795"/>
      <c r="L23" s="795"/>
      <c r="M23" s="795"/>
    </row>
    <row r="24" spans="1:13" s="759" customFormat="1" ht="12.75" x14ac:dyDescent="0.2">
      <c r="A24" s="806" t="s">
        <v>3069</v>
      </c>
      <c r="B24" s="807">
        <v>3369.95</v>
      </c>
      <c r="C24" s="807">
        <v>3369.9470000000001</v>
      </c>
      <c r="D24" s="807">
        <v>0</v>
      </c>
      <c r="E24" s="807">
        <v>0</v>
      </c>
      <c r="F24" s="807">
        <f t="shared" si="0"/>
        <v>3369.95</v>
      </c>
      <c r="G24" s="807">
        <f t="shared" si="0"/>
        <v>3369.9470000000001</v>
      </c>
      <c r="H24" s="797"/>
      <c r="I24" s="794"/>
      <c r="J24" s="795"/>
      <c r="K24" s="795"/>
      <c r="L24" s="795"/>
      <c r="M24" s="795"/>
    </row>
    <row r="25" spans="1:13" s="759" customFormat="1" ht="12.75" x14ac:dyDescent="0.2">
      <c r="A25" s="806" t="s">
        <v>3070</v>
      </c>
      <c r="B25" s="807">
        <v>47343.9</v>
      </c>
      <c r="C25" s="807">
        <v>47343.898999999998</v>
      </c>
      <c r="D25" s="807">
        <v>35.89</v>
      </c>
      <c r="E25" s="807">
        <v>35.892000000000003</v>
      </c>
      <c r="F25" s="807">
        <f t="shared" si="0"/>
        <v>47379.79</v>
      </c>
      <c r="G25" s="807">
        <f t="shared" si="0"/>
        <v>47379.790999999997</v>
      </c>
      <c r="H25" s="797"/>
      <c r="I25" s="794"/>
      <c r="J25" s="795"/>
      <c r="K25" s="795"/>
      <c r="L25" s="795"/>
      <c r="M25" s="795"/>
    </row>
    <row r="26" spans="1:13" s="759" customFormat="1" ht="12.75" x14ac:dyDescent="0.2">
      <c r="A26" s="806" t="s">
        <v>3071</v>
      </c>
      <c r="B26" s="807">
        <v>55431.69</v>
      </c>
      <c r="C26" s="807">
        <v>55431.683000000005</v>
      </c>
      <c r="D26" s="807">
        <v>0</v>
      </c>
      <c r="E26" s="807">
        <v>0</v>
      </c>
      <c r="F26" s="807">
        <f t="shared" si="0"/>
        <v>55431.69</v>
      </c>
      <c r="G26" s="807">
        <f t="shared" si="0"/>
        <v>55431.683000000005</v>
      </c>
      <c r="H26" s="797"/>
      <c r="I26" s="794"/>
      <c r="J26" s="795"/>
      <c r="K26" s="795"/>
      <c r="L26" s="795"/>
      <c r="M26" s="795"/>
    </row>
    <row r="27" spans="1:13" s="759" customFormat="1" ht="12.75" x14ac:dyDescent="0.2">
      <c r="A27" s="806" t="s">
        <v>3072</v>
      </c>
      <c r="B27" s="807">
        <v>35738.07</v>
      </c>
      <c r="C27" s="807">
        <v>35738.059000000001</v>
      </c>
      <c r="D27" s="807">
        <v>11.7</v>
      </c>
      <c r="E27" s="807">
        <v>11.7</v>
      </c>
      <c r="F27" s="807">
        <f t="shared" si="0"/>
        <v>35749.769999999997</v>
      </c>
      <c r="G27" s="807">
        <f t="shared" si="0"/>
        <v>35749.758999999998</v>
      </c>
      <c r="H27" s="797"/>
      <c r="I27" s="794"/>
      <c r="J27" s="795"/>
      <c r="K27" s="795"/>
      <c r="L27" s="795"/>
      <c r="M27" s="795"/>
    </row>
    <row r="28" spans="1:13" s="759" customFormat="1" ht="12.75" x14ac:dyDescent="0.2">
      <c r="A28" s="806" t="s">
        <v>3073</v>
      </c>
      <c r="B28" s="807">
        <v>23330.02</v>
      </c>
      <c r="C28" s="807">
        <v>23330.022000000001</v>
      </c>
      <c r="D28" s="807">
        <v>139.91</v>
      </c>
      <c r="E28" s="807">
        <v>139.91200000000001</v>
      </c>
      <c r="F28" s="807">
        <f t="shared" si="0"/>
        <v>23469.93</v>
      </c>
      <c r="G28" s="807">
        <f t="shared" si="0"/>
        <v>23469.934000000001</v>
      </c>
      <c r="H28" s="797"/>
      <c r="I28" s="794"/>
      <c r="J28" s="795"/>
      <c r="K28" s="795"/>
      <c r="L28" s="795"/>
      <c r="M28" s="795"/>
    </row>
    <row r="29" spans="1:13" s="759" customFormat="1" ht="12.75" x14ac:dyDescent="0.2">
      <c r="A29" s="806" t="s">
        <v>3074</v>
      </c>
      <c r="B29" s="807">
        <v>29405.09</v>
      </c>
      <c r="C29" s="807">
        <v>29405.09</v>
      </c>
      <c r="D29" s="807">
        <v>134.28</v>
      </c>
      <c r="E29" s="807">
        <v>112.50999999999999</v>
      </c>
      <c r="F29" s="807">
        <f t="shared" si="0"/>
        <v>29539.37</v>
      </c>
      <c r="G29" s="807">
        <f t="shared" si="0"/>
        <v>29517.599999999999</v>
      </c>
      <c r="H29" s="797"/>
      <c r="I29" s="794"/>
      <c r="J29" s="795"/>
      <c r="K29" s="795"/>
      <c r="L29" s="795"/>
      <c r="M29" s="795"/>
    </row>
    <row r="30" spans="1:13" s="759" customFormat="1" ht="12.75" x14ac:dyDescent="0.2">
      <c r="A30" s="806" t="s">
        <v>3075</v>
      </c>
      <c r="B30" s="807">
        <v>6454.39</v>
      </c>
      <c r="C30" s="807">
        <v>6454.3860000000004</v>
      </c>
      <c r="D30" s="807">
        <v>55.5</v>
      </c>
      <c r="E30" s="807">
        <v>55.5</v>
      </c>
      <c r="F30" s="807">
        <f t="shared" si="0"/>
        <v>6509.89</v>
      </c>
      <c r="G30" s="807">
        <f t="shared" si="0"/>
        <v>6509.8860000000004</v>
      </c>
      <c r="H30" s="797"/>
      <c r="I30" s="794"/>
      <c r="J30" s="795"/>
      <c r="K30" s="795"/>
      <c r="L30" s="795"/>
      <c r="M30" s="795"/>
    </row>
    <row r="31" spans="1:13" s="759" customFormat="1" ht="12.75" x14ac:dyDescent="0.2">
      <c r="A31" s="806" t="s">
        <v>3076</v>
      </c>
      <c r="B31" s="807">
        <v>1753.97</v>
      </c>
      <c r="C31" s="807">
        <v>1753.9739999999999</v>
      </c>
      <c r="D31" s="807">
        <v>0</v>
      </c>
      <c r="E31" s="807">
        <v>0</v>
      </c>
      <c r="F31" s="807">
        <f t="shared" si="0"/>
        <v>1753.97</v>
      </c>
      <c r="G31" s="807">
        <f t="shared" si="0"/>
        <v>1753.9739999999999</v>
      </c>
      <c r="H31" s="797"/>
      <c r="I31" s="794"/>
      <c r="J31" s="795"/>
      <c r="K31" s="795"/>
      <c r="L31" s="795"/>
      <c r="M31" s="795"/>
    </row>
    <row r="32" spans="1:13" s="759" customFormat="1" ht="12.75" x14ac:dyDescent="0.2">
      <c r="A32" s="806" t="s">
        <v>3077</v>
      </c>
      <c r="B32" s="807">
        <v>2816.58</v>
      </c>
      <c r="C32" s="807">
        <v>2816.5740000000001</v>
      </c>
      <c r="D32" s="807">
        <v>0</v>
      </c>
      <c r="E32" s="807">
        <v>0</v>
      </c>
      <c r="F32" s="807">
        <f t="shared" si="0"/>
        <v>2816.58</v>
      </c>
      <c r="G32" s="807">
        <f t="shared" si="0"/>
        <v>2816.5740000000001</v>
      </c>
      <c r="H32" s="797"/>
      <c r="I32" s="794"/>
      <c r="J32" s="795"/>
      <c r="K32" s="795"/>
      <c r="L32" s="795"/>
      <c r="M32" s="795"/>
    </row>
    <row r="33" spans="1:13" s="759" customFormat="1" ht="12.75" x14ac:dyDescent="0.2">
      <c r="A33" s="806" t="s">
        <v>3078</v>
      </c>
      <c r="B33" s="807">
        <v>6724.93</v>
      </c>
      <c r="C33" s="807">
        <v>6724.9260000000004</v>
      </c>
      <c r="D33" s="807">
        <v>0</v>
      </c>
      <c r="E33" s="807">
        <v>0</v>
      </c>
      <c r="F33" s="807">
        <f t="shared" si="0"/>
        <v>6724.93</v>
      </c>
      <c r="G33" s="807">
        <f t="shared" si="0"/>
        <v>6724.9260000000004</v>
      </c>
      <c r="H33" s="797"/>
      <c r="I33" s="794"/>
      <c r="J33" s="795"/>
      <c r="K33" s="795"/>
      <c r="L33" s="795"/>
      <c r="M33" s="795"/>
    </row>
    <row r="34" spans="1:13" s="759" customFormat="1" ht="12.75" x14ac:dyDescent="0.2">
      <c r="A34" s="806" t="s">
        <v>3079</v>
      </c>
      <c r="B34" s="807">
        <v>4123.5</v>
      </c>
      <c r="C34" s="807">
        <v>4123.5</v>
      </c>
      <c r="D34" s="807">
        <v>0</v>
      </c>
      <c r="E34" s="807">
        <v>0</v>
      </c>
      <c r="F34" s="807">
        <f t="shared" si="0"/>
        <v>4123.5</v>
      </c>
      <c r="G34" s="807">
        <f t="shared" si="0"/>
        <v>4123.5</v>
      </c>
      <c r="H34" s="797"/>
      <c r="I34" s="794"/>
      <c r="J34" s="795"/>
      <c r="K34" s="795"/>
      <c r="L34" s="795"/>
      <c r="M34" s="795"/>
    </row>
    <row r="35" spans="1:13" s="759" customFormat="1" ht="12.75" x14ac:dyDescent="0.2">
      <c r="A35" s="806" t="s">
        <v>3080</v>
      </c>
      <c r="B35" s="807">
        <v>14557.16</v>
      </c>
      <c r="C35" s="807">
        <v>14557.159</v>
      </c>
      <c r="D35" s="807">
        <v>0</v>
      </c>
      <c r="E35" s="807">
        <v>0</v>
      </c>
      <c r="F35" s="807">
        <f t="shared" si="0"/>
        <v>14557.16</v>
      </c>
      <c r="G35" s="807">
        <f t="shared" si="0"/>
        <v>14557.159</v>
      </c>
      <c r="H35" s="797"/>
      <c r="I35" s="794"/>
      <c r="J35" s="795"/>
      <c r="K35" s="795"/>
      <c r="L35" s="795"/>
      <c r="M35" s="795"/>
    </row>
    <row r="36" spans="1:13" s="759" customFormat="1" ht="12.75" x14ac:dyDescent="0.2">
      <c r="A36" s="806" t="s">
        <v>3081</v>
      </c>
      <c r="B36" s="807">
        <v>1914.71</v>
      </c>
      <c r="C36" s="807">
        <v>1914.7139999999999</v>
      </c>
      <c r="D36" s="807">
        <v>0</v>
      </c>
      <c r="E36" s="807">
        <v>0</v>
      </c>
      <c r="F36" s="807">
        <f t="shared" si="0"/>
        <v>1914.71</v>
      </c>
      <c r="G36" s="807">
        <f t="shared" si="0"/>
        <v>1914.7139999999999</v>
      </c>
      <c r="H36" s="797"/>
      <c r="I36" s="794"/>
      <c r="J36" s="795"/>
      <c r="K36" s="795"/>
      <c r="L36" s="795"/>
      <c r="M36" s="795"/>
    </row>
    <row r="37" spans="1:13" s="759" customFormat="1" ht="12.75" x14ac:dyDescent="0.2">
      <c r="A37" s="806" t="s">
        <v>3082</v>
      </c>
      <c r="B37" s="807">
        <v>2220.79</v>
      </c>
      <c r="C37" s="807">
        <v>2220.7919999999999</v>
      </c>
      <c r="D37" s="807">
        <v>0</v>
      </c>
      <c r="E37" s="807">
        <v>0</v>
      </c>
      <c r="F37" s="807">
        <f t="shared" si="0"/>
        <v>2220.79</v>
      </c>
      <c r="G37" s="807">
        <f t="shared" si="0"/>
        <v>2220.7919999999999</v>
      </c>
      <c r="H37" s="797"/>
      <c r="I37" s="794"/>
      <c r="J37" s="795"/>
      <c r="K37" s="795"/>
      <c r="L37" s="795"/>
      <c r="M37" s="795"/>
    </row>
    <row r="38" spans="1:13" s="759" customFormat="1" ht="12.75" x14ac:dyDescent="0.2">
      <c r="A38" s="806" t="s">
        <v>3083</v>
      </c>
      <c r="B38" s="807">
        <v>2274.36</v>
      </c>
      <c r="C38" s="807">
        <v>2274.3589999999999</v>
      </c>
      <c r="D38" s="807">
        <v>0</v>
      </c>
      <c r="E38" s="807">
        <v>0</v>
      </c>
      <c r="F38" s="807">
        <f t="shared" si="0"/>
        <v>2274.36</v>
      </c>
      <c r="G38" s="807">
        <f t="shared" si="0"/>
        <v>2274.3589999999999</v>
      </c>
      <c r="H38" s="797"/>
      <c r="I38" s="794"/>
      <c r="J38" s="795"/>
      <c r="K38" s="795"/>
      <c r="L38" s="795"/>
      <c r="M38" s="795"/>
    </row>
    <row r="39" spans="1:13" s="759" customFormat="1" ht="12.75" x14ac:dyDescent="0.2">
      <c r="A39" s="806" t="s">
        <v>3084</v>
      </c>
      <c r="B39" s="807">
        <v>11722.579999999998</v>
      </c>
      <c r="C39" s="807">
        <v>11722.581</v>
      </c>
      <c r="D39" s="807">
        <v>0</v>
      </c>
      <c r="E39" s="807">
        <v>0</v>
      </c>
      <c r="F39" s="807">
        <f t="shared" si="0"/>
        <v>11722.579999999998</v>
      </c>
      <c r="G39" s="807">
        <f t="shared" si="0"/>
        <v>11722.581</v>
      </c>
      <c r="H39" s="797"/>
      <c r="I39" s="794"/>
      <c r="J39" s="795"/>
      <c r="K39" s="795"/>
      <c r="L39" s="795"/>
      <c r="M39" s="795"/>
    </row>
    <row r="40" spans="1:13" s="759" customFormat="1" ht="12.75" x14ac:dyDescent="0.2">
      <c r="A40" s="806" t="s">
        <v>3085</v>
      </c>
      <c r="B40" s="807">
        <v>6762.54</v>
      </c>
      <c r="C40" s="807">
        <v>6762.54</v>
      </c>
      <c r="D40" s="807">
        <v>0</v>
      </c>
      <c r="E40" s="807">
        <v>0</v>
      </c>
      <c r="F40" s="807">
        <f t="shared" si="0"/>
        <v>6762.54</v>
      </c>
      <c r="G40" s="807">
        <f t="shared" si="0"/>
        <v>6762.54</v>
      </c>
      <c r="H40" s="797"/>
      <c r="I40" s="794"/>
      <c r="J40" s="795"/>
      <c r="K40" s="795"/>
      <c r="L40" s="795"/>
      <c r="M40" s="795"/>
    </row>
    <row r="41" spans="1:13" s="759" customFormat="1" ht="12.75" x14ac:dyDescent="0.2">
      <c r="A41" s="806" t="s">
        <v>3086</v>
      </c>
      <c r="B41" s="807">
        <v>10532.62</v>
      </c>
      <c r="C41" s="807">
        <v>10532.621999999999</v>
      </c>
      <c r="D41" s="807">
        <v>0</v>
      </c>
      <c r="E41" s="807">
        <v>0</v>
      </c>
      <c r="F41" s="807">
        <f t="shared" si="0"/>
        <v>10532.62</v>
      </c>
      <c r="G41" s="807">
        <f t="shared" si="0"/>
        <v>10532.621999999999</v>
      </c>
      <c r="H41" s="797"/>
      <c r="I41" s="794"/>
      <c r="J41" s="795"/>
      <c r="K41" s="795"/>
      <c r="L41" s="795"/>
      <c r="M41" s="795"/>
    </row>
    <row r="42" spans="1:13" s="759" customFormat="1" ht="12.75" x14ac:dyDescent="0.2">
      <c r="A42" s="806" t="s">
        <v>3087</v>
      </c>
      <c r="B42" s="807">
        <v>4314.01</v>
      </c>
      <c r="C42" s="807">
        <v>4314.0019999999995</v>
      </c>
      <c r="D42" s="807">
        <v>0</v>
      </c>
      <c r="E42" s="807">
        <v>0</v>
      </c>
      <c r="F42" s="807">
        <f t="shared" si="0"/>
        <v>4314.01</v>
      </c>
      <c r="G42" s="807">
        <f t="shared" si="0"/>
        <v>4314.0019999999995</v>
      </c>
      <c r="H42" s="797"/>
      <c r="I42" s="794"/>
      <c r="J42" s="795"/>
      <c r="K42" s="795"/>
      <c r="L42" s="795"/>
      <c r="M42" s="795"/>
    </row>
    <row r="43" spans="1:13" s="759" customFormat="1" ht="12.75" x14ac:dyDescent="0.2">
      <c r="A43" s="806" t="s">
        <v>3088</v>
      </c>
      <c r="B43" s="807">
        <v>12730.87</v>
      </c>
      <c r="C43" s="807">
        <v>12730.867</v>
      </c>
      <c r="D43" s="807">
        <v>0</v>
      </c>
      <c r="E43" s="807">
        <v>0</v>
      </c>
      <c r="F43" s="807">
        <f t="shared" si="0"/>
        <v>12730.87</v>
      </c>
      <c r="G43" s="807">
        <f t="shared" si="0"/>
        <v>12730.867</v>
      </c>
      <c r="H43" s="797"/>
      <c r="I43" s="794"/>
      <c r="J43" s="795"/>
      <c r="K43" s="795"/>
      <c r="L43" s="795"/>
      <c r="M43" s="795"/>
    </row>
    <row r="44" spans="1:13" s="759" customFormat="1" ht="12.75" x14ac:dyDescent="0.2">
      <c r="A44" s="806" t="s">
        <v>3089</v>
      </c>
      <c r="B44" s="807">
        <v>14140.85</v>
      </c>
      <c r="C44" s="807">
        <v>14133.44</v>
      </c>
      <c r="D44" s="807">
        <v>0</v>
      </c>
      <c r="E44" s="807">
        <v>0</v>
      </c>
      <c r="F44" s="807">
        <f t="shared" si="0"/>
        <v>14140.85</v>
      </c>
      <c r="G44" s="807">
        <f t="shared" si="0"/>
        <v>14133.44</v>
      </c>
      <c r="H44" s="797"/>
      <c r="I44" s="794"/>
      <c r="J44" s="795"/>
      <c r="K44" s="795"/>
      <c r="L44" s="795"/>
      <c r="M44" s="795"/>
    </row>
    <row r="45" spans="1:13" s="759" customFormat="1" ht="12.75" x14ac:dyDescent="0.2">
      <c r="A45" s="806" t="s">
        <v>3090</v>
      </c>
      <c r="B45" s="807">
        <v>5618.73</v>
      </c>
      <c r="C45" s="807">
        <v>5397.0219999999999</v>
      </c>
      <c r="D45" s="807">
        <v>0</v>
      </c>
      <c r="E45" s="807">
        <v>0</v>
      </c>
      <c r="F45" s="807">
        <f t="shared" si="0"/>
        <v>5618.73</v>
      </c>
      <c r="G45" s="807">
        <f t="shared" si="0"/>
        <v>5397.0219999999999</v>
      </c>
      <c r="H45" s="797"/>
      <c r="I45" s="794"/>
      <c r="J45" s="795"/>
      <c r="K45" s="795"/>
      <c r="L45" s="795"/>
      <c r="M45" s="795"/>
    </row>
    <row r="46" spans="1:13" s="759" customFormat="1" ht="12.75" x14ac:dyDescent="0.2">
      <c r="A46" s="806" t="s">
        <v>3091</v>
      </c>
      <c r="B46" s="807">
        <v>8899.93</v>
      </c>
      <c r="C46" s="807">
        <v>8899.9340000000011</v>
      </c>
      <c r="D46" s="807">
        <v>0</v>
      </c>
      <c r="E46" s="807">
        <v>0</v>
      </c>
      <c r="F46" s="807">
        <f t="shared" si="0"/>
        <v>8899.93</v>
      </c>
      <c r="G46" s="807">
        <f t="shared" si="0"/>
        <v>8899.9340000000011</v>
      </c>
      <c r="H46" s="797"/>
      <c r="I46" s="794"/>
      <c r="J46" s="795"/>
      <c r="K46" s="795"/>
      <c r="L46" s="795"/>
      <c r="M46" s="795"/>
    </row>
    <row r="47" spans="1:13" s="759" customFormat="1" ht="12.75" x14ac:dyDescent="0.2">
      <c r="A47" s="806" t="s">
        <v>4992</v>
      </c>
      <c r="B47" s="807">
        <v>628.96999999999991</v>
      </c>
      <c r="C47" s="807">
        <v>628.96899999999994</v>
      </c>
      <c r="D47" s="807">
        <v>0</v>
      </c>
      <c r="E47" s="807">
        <v>0</v>
      </c>
      <c r="F47" s="807">
        <f t="shared" si="0"/>
        <v>628.96999999999991</v>
      </c>
      <c r="G47" s="807">
        <f t="shared" si="0"/>
        <v>628.96899999999994</v>
      </c>
      <c r="H47" s="797"/>
      <c r="I47" s="794"/>
      <c r="J47" s="795"/>
      <c r="K47" s="795"/>
      <c r="L47" s="795"/>
      <c r="M47" s="795"/>
    </row>
    <row r="48" spans="1:13" s="759" customFormat="1" ht="12.75" x14ac:dyDescent="0.2">
      <c r="A48" s="806" t="s">
        <v>3092</v>
      </c>
      <c r="B48" s="807">
        <v>3419.6</v>
      </c>
      <c r="C48" s="807">
        <v>3419.5990000000002</v>
      </c>
      <c r="D48" s="807">
        <v>0</v>
      </c>
      <c r="E48" s="807">
        <v>0</v>
      </c>
      <c r="F48" s="807">
        <f t="shared" si="0"/>
        <v>3419.6</v>
      </c>
      <c r="G48" s="807">
        <f t="shared" si="0"/>
        <v>3419.5990000000002</v>
      </c>
      <c r="H48" s="797"/>
      <c r="I48" s="794"/>
      <c r="J48" s="795"/>
      <c r="K48" s="795"/>
      <c r="L48" s="795"/>
      <c r="M48" s="795"/>
    </row>
    <row r="49" spans="1:13" s="759" customFormat="1" ht="12.75" x14ac:dyDescent="0.2">
      <c r="A49" s="806" t="s">
        <v>3093</v>
      </c>
      <c r="B49" s="807">
        <v>3462.14</v>
      </c>
      <c r="C49" s="807">
        <v>3462.1410000000001</v>
      </c>
      <c r="D49" s="807">
        <v>0</v>
      </c>
      <c r="E49" s="807">
        <v>0</v>
      </c>
      <c r="F49" s="807">
        <f t="shared" si="0"/>
        <v>3462.14</v>
      </c>
      <c r="G49" s="807">
        <f t="shared" si="0"/>
        <v>3462.1410000000001</v>
      </c>
      <c r="H49" s="797"/>
      <c r="I49" s="794"/>
      <c r="J49" s="795"/>
      <c r="K49" s="795"/>
      <c r="L49" s="795"/>
      <c r="M49" s="795"/>
    </row>
    <row r="50" spans="1:13" s="759" customFormat="1" ht="12.75" x14ac:dyDescent="0.2">
      <c r="A50" s="806" t="s">
        <v>4993</v>
      </c>
      <c r="B50" s="807">
        <v>19863.169999999998</v>
      </c>
      <c r="C50" s="807">
        <v>19863.165000000001</v>
      </c>
      <c r="D50" s="807">
        <v>0</v>
      </c>
      <c r="E50" s="807">
        <v>0</v>
      </c>
      <c r="F50" s="807">
        <f t="shared" si="0"/>
        <v>19863.169999999998</v>
      </c>
      <c r="G50" s="807">
        <f t="shared" si="0"/>
        <v>19863.165000000001</v>
      </c>
      <c r="H50" s="797"/>
      <c r="I50" s="794"/>
      <c r="J50" s="795"/>
      <c r="K50" s="795"/>
      <c r="L50" s="795"/>
      <c r="M50" s="795"/>
    </row>
    <row r="51" spans="1:13" s="759" customFormat="1" ht="12.75" x14ac:dyDescent="0.2">
      <c r="A51" s="806" t="s">
        <v>3094</v>
      </c>
      <c r="B51" s="807">
        <v>14353.61</v>
      </c>
      <c r="C51" s="807">
        <v>14353.607</v>
      </c>
      <c r="D51" s="807">
        <v>0</v>
      </c>
      <c r="E51" s="807">
        <v>0</v>
      </c>
      <c r="F51" s="807">
        <f t="shared" si="0"/>
        <v>14353.61</v>
      </c>
      <c r="G51" s="807">
        <f t="shared" si="0"/>
        <v>14353.607</v>
      </c>
      <c r="H51" s="797"/>
      <c r="I51" s="794"/>
      <c r="J51" s="795"/>
      <c r="K51" s="795"/>
      <c r="L51" s="795"/>
      <c r="M51" s="795"/>
    </row>
    <row r="52" spans="1:13" s="759" customFormat="1" ht="12.75" x14ac:dyDescent="0.2">
      <c r="A52" s="806" t="s">
        <v>3095</v>
      </c>
      <c r="B52" s="807">
        <v>13543.2</v>
      </c>
      <c r="C52" s="807">
        <v>13543.2</v>
      </c>
      <c r="D52" s="807">
        <v>0</v>
      </c>
      <c r="E52" s="807">
        <v>0</v>
      </c>
      <c r="F52" s="807">
        <f t="shared" si="0"/>
        <v>13543.2</v>
      </c>
      <c r="G52" s="807">
        <f t="shared" si="0"/>
        <v>13543.2</v>
      </c>
      <c r="H52" s="797"/>
      <c r="I52" s="794"/>
      <c r="J52" s="795"/>
      <c r="K52" s="795"/>
      <c r="L52" s="795"/>
      <c r="M52" s="795"/>
    </row>
    <row r="53" spans="1:13" s="759" customFormat="1" ht="12.75" x14ac:dyDescent="0.2">
      <c r="A53" s="806" t="s">
        <v>3096</v>
      </c>
      <c r="B53" s="807">
        <v>4795.34</v>
      </c>
      <c r="C53" s="807">
        <v>4795.3349999999991</v>
      </c>
      <c r="D53" s="807">
        <v>0</v>
      </c>
      <c r="E53" s="807">
        <v>0</v>
      </c>
      <c r="F53" s="807">
        <f t="shared" si="0"/>
        <v>4795.34</v>
      </c>
      <c r="G53" s="807">
        <f t="shared" si="0"/>
        <v>4795.3349999999991</v>
      </c>
      <c r="H53" s="797"/>
      <c r="I53" s="794"/>
      <c r="J53" s="795"/>
      <c r="K53" s="795"/>
      <c r="L53" s="795"/>
      <c r="M53" s="795"/>
    </row>
    <row r="54" spans="1:13" s="759" customFormat="1" ht="12.75" x14ac:dyDescent="0.2">
      <c r="A54" s="806" t="s">
        <v>3097</v>
      </c>
      <c r="B54" s="807">
        <v>10681.2</v>
      </c>
      <c r="C54" s="807">
        <v>10681.200999999999</v>
      </c>
      <c r="D54" s="807">
        <v>0</v>
      </c>
      <c r="E54" s="807">
        <v>0</v>
      </c>
      <c r="F54" s="807">
        <f t="shared" si="0"/>
        <v>10681.2</v>
      </c>
      <c r="G54" s="807">
        <f t="shared" si="0"/>
        <v>10681.200999999999</v>
      </c>
      <c r="H54" s="797"/>
      <c r="I54" s="794"/>
      <c r="J54" s="795"/>
      <c r="K54" s="795"/>
      <c r="L54" s="795"/>
      <c r="M54" s="795"/>
    </row>
    <row r="55" spans="1:13" s="759" customFormat="1" ht="12.75" x14ac:dyDescent="0.2">
      <c r="A55" s="806" t="s">
        <v>3098</v>
      </c>
      <c r="B55" s="807">
        <v>3177.12</v>
      </c>
      <c r="C55" s="807">
        <v>3177.1170000000002</v>
      </c>
      <c r="D55" s="807">
        <v>0</v>
      </c>
      <c r="E55" s="807">
        <v>0</v>
      </c>
      <c r="F55" s="807">
        <f t="shared" si="0"/>
        <v>3177.12</v>
      </c>
      <c r="G55" s="807">
        <f t="shared" si="0"/>
        <v>3177.1170000000002</v>
      </c>
      <c r="H55" s="797"/>
      <c r="I55" s="794"/>
      <c r="J55" s="795"/>
      <c r="K55" s="795"/>
      <c r="L55" s="795"/>
      <c r="M55" s="795"/>
    </row>
    <row r="56" spans="1:13" s="759" customFormat="1" ht="12.75" x14ac:dyDescent="0.2">
      <c r="A56" s="806" t="s">
        <v>3099</v>
      </c>
      <c r="B56" s="807">
        <v>10828.03</v>
      </c>
      <c r="C56" s="807">
        <v>10828.026</v>
      </c>
      <c r="D56" s="807">
        <v>0</v>
      </c>
      <c r="E56" s="807">
        <v>0</v>
      </c>
      <c r="F56" s="807">
        <f t="shared" si="0"/>
        <v>10828.03</v>
      </c>
      <c r="G56" s="807">
        <f t="shared" si="0"/>
        <v>10828.026</v>
      </c>
      <c r="H56" s="797"/>
      <c r="I56" s="794"/>
      <c r="J56" s="795"/>
      <c r="K56" s="795"/>
      <c r="L56" s="795"/>
      <c r="M56" s="795"/>
    </row>
    <row r="57" spans="1:13" s="759" customFormat="1" ht="12.75" x14ac:dyDescent="0.2">
      <c r="A57" s="806" t="s">
        <v>3100</v>
      </c>
      <c r="B57" s="807">
        <v>5563.96</v>
      </c>
      <c r="C57" s="807">
        <v>5563.9570000000003</v>
      </c>
      <c r="D57" s="807">
        <v>0</v>
      </c>
      <c r="E57" s="807">
        <v>0</v>
      </c>
      <c r="F57" s="807">
        <f t="shared" si="0"/>
        <v>5563.96</v>
      </c>
      <c r="G57" s="807">
        <f t="shared" si="0"/>
        <v>5563.9570000000003</v>
      </c>
      <c r="H57" s="797"/>
      <c r="I57" s="794"/>
      <c r="J57" s="795"/>
      <c r="K57" s="795"/>
      <c r="L57" s="795"/>
      <c r="M57" s="795"/>
    </row>
    <row r="58" spans="1:13" s="759" customFormat="1" ht="12.75" x14ac:dyDescent="0.2">
      <c r="A58" s="806" t="s">
        <v>3101</v>
      </c>
      <c r="B58" s="807">
        <v>3872.7699999999995</v>
      </c>
      <c r="C58" s="807">
        <v>3872.7640000000001</v>
      </c>
      <c r="D58" s="807">
        <v>0</v>
      </c>
      <c r="E58" s="807">
        <v>0</v>
      </c>
      <c r="F58" s="807">
        <f t="shared" si="0"/>
        <v>3872.7699999999995</v>
      </c>
      <c r="G58" s="807">
        <f t="shared" si="0"/>
        <v>3872.7640000000001</v>
      </c>
      <c r="H58" s="797"/>
      <c r="I58" s="794"/>
      <c r="J58" s="795"/>
      <c r="K58" s="795"/>
      <c r="L58" s="795"/>
      <c r="M58" s="795"/>
    </row>
    <row r="59" spans="1:13" s="759" customFormat="1" ht="12.75" x14ac:dyDescent="0.2">
      <c r="A59" s="806" t="s">
        <v>3102</v>
      </c>
      <c r="B59" s="807">
        <v>7267.53</v>
      </c>
      <c r="C59" s="807">
        <v>7267.5259999999998</v>
      </c>
      <c r="D59" s="807">
        <v>55.5</v>
      </c>
      <c r="E59" s="807">
        <v>55.5</v>
      </c>
      <c r="F59" s="807">
        <f t="shared" si="0"/>
        <v>7323.03</v>
      </c>
      <c r="G59" s="807">
        <f t="shared" si="0"/>
        <v>7323.0259999999998</v>
      </c>
      <c r="H59" s="797"/>
      <c r="I59" s="794"/>
      <c r="J59" s="795"/>
      <c r="K59" s="795"/>
      <c r="L59" s="795"/>
      <c r="M59" s="795"/>
    </row>
    <row r="60" spans="1:13" s="759" customFormat="1" ht="12.75" x14ac:dyDescent="0.2">
      <c r="A60" s="806" t="s">
        <v>3103</v>
      </c>
      <c r="B60" s="807">
        <v>16387.98</v>
      </c>
      <c r="C60" s="807">
        <v>16387.973999999998</v>
      </c>
      <c r="D60" s="807">
        <v>0</v>
      </c>
      <c r="E60" s="807">
        <v>0</v>
      </c>
      <c r="F60" s="807">
        <f t="shared" si="0"/>
        <v>16387.98</v>
      </c>
      <c r="G60" s="807">
        <f t="shared" si="0"/>
        <v>16387.973999999998</v>
      </c>
      <c r="H60" s="797"/>
      <c r="I60" s="794"/>
      <c r="J60" s="795"/>
      <c r="K60" s="795"/>
      <c r="L60" s="795"/>
      <c r="M60" s="795"/>
    </row>
    <row r="61" spans="1:13" s="759" customFormat="1" ht="12.75" x14ac:dyDescent="0.2">
      <c r="A61" s="806" t="s">
        <v>3104</v>
      </c>
      <c r="B61" s="807">
        <v>17001.09</v>
      </c>
      <c r="C61" s="807">
        <v>17001.093999999997</v>
      </c>
      <c r="D61" s="807">
        <v>0</v>
      </c>
      <c r="E61" s="807">
        <v>0</v>
      </c>
      <c r="F61" s="807">
        <f t="shared" si="0"/>
        <v>17001.09</v>
      </c>
      <c r="G61" s="807">
        <f t="shared" si="0"/>
        <v>17001.093999999997</v>
      </c>
      <c r="H61" s="797"/>
      <c r="I61" s="794"/>
      <c r="J61" s="795"/>
      <c r="K61" s="795"/>
      <c r="L61" s="795"/>
      <c r="M61" s="795"/>
    </row>
    <row r="62" spans="1:13" s="759" customFormat="1" ht="12.75" x14ac:dyDescent="0.2">
      <c r="A62" s="806" t="s">
        <v>3105</v>
      </c>
      <c r="B62" s="807">
        <v>24229.61</v>
      </c>
      <c r="C62" s="807">
        <v>24229.606</v>
      </c>
      <c r="D62" s="807">
        <v>0</v>
      </c>
      <c r="E62" s="807">
        <v>0</v>
      </c>
      <c r="F62" s="807">
        <f t="shared" si="0"/>
        <v>24229.61</v>
      </c>
      <c r="G62" s="807">
        <f t="shared" si="0"/>
        <v>24229.606</v>
      </c>
      <c r="H62" s="797"/>
      <c r="I62" s="794"/>
      <c r="J62" s="795"/>
      <c r="K62" s="795"/>
      <c r="L62" s="795"/>
      <c r="M62" s="795"/>
    </row>
    <row r="63" spans="1:13" s="759" customFormat="1" ht="12.75" x14ac:dyDescent="0.2">
      <c r="A63" s="806" t="s">
        <v>3106</v>
      </c>
      <c r="B63" s="807">
        <v>11730.63</v>
      </c>
      <c r="C63" s="807">
        <v>11730.633</v>
      </c>
      <c r="D63" s="807">
        <v>0</v>
      </c>
      <c r="E63" s="807">
        <v>0</v>
      </c>
      <c r="F63" s="807">
        <f t="shared" si="0"/>
        <v>11730.63</v>
      </c>
      <c r="G63" s="807">
        <f t="shared" si="0"/>
        <v>11730.633</v>
      </c>
      <c r="H63" s="797"/>
      <c r="I63" s="794"/>
      <c r="J63" s="795"/>
      <c r="K63" s="795"/>
      <c r="L63" s="795"/>
      <c r="M63" s="795"/>
    </row>
    <row r="64" spans="1:13" s="759" customFormat="1" ht="12.75" x14ac:dyDescent="0.2">
      <c r="A64" s="806" t="s">
        <v>3107</v>
      </c>
      <c r="B64" s="807">
        <v>13911.86</v>
      </c>
      <c r="C64" s="807">
        <v>13911.855</v>
      </c>
      <c r="D64" s="807">
        <v>0</v>
      </c>
      <c r="E64" s="807">
        <v>0</v>
      </c>
      <c r="F64" s="807">
        <f t="shared" si="0"/>
        <v>13911.86</v>
      </c>
      <c r="G64" s="807">
        <f t="shared" si="0"/>
        <v>13911.855</v>
      </c>
      <c r="H64" s="797"/>
      <c r="I64" s="794"/>
      <c r="J64" s="795"/>
      <c r="K64" s="795"/>
      <c r="L64" s="795"/>
      <c r="M64" s="795"/>
    </row>
    <row r="65" spans="1:13" s="759" customFormat="1" ht="12.75" x14ac:dyDescent="0.2">
      <c r="A65" s="806" t="s">
        <v>3108</v>
      </c>
      <c r="B65" s="807">
        <v>4851.04</v>
      </c>
      <c r="C65" s="807">
        <v>4851.0360000000001</v>
      </c>
      <c r="D65" s="807">
        <v>0</v>
      </c>
      <c r="E65" s="807">
        <v>0</v>
      </c>
      <c r="F65" s="807">
        <f t="shared" si="0"/>
        <v>4851.04</v>
      </c>
      <c r="G65" s="807">
        <f t="shared" si="0"/>
        <v>4851.0360000000001</v>
      </c>
      <c r="H65" s="797"/>
      <c r="I65" s="794"/>
      <c r="J65" s="795"/>
      <c r="K65" s="795"/>
      <c r="L65" s="795"/>
      <c r="M65" s="795"/>
    </row>
    <row r="66" spans="1:13" s="759" customFormat="1" ht="12.75" x14ac:dyDescent="0.2">
      <c r="A66" s="806" t="s">
        <v>3109</v>
      </c>
      <c r="B66" s="807">
        <v>7294.15</v>
      </c>
      <c r="C66" s="807">
        <v>7294.1450000000004</v>
      </c>
      <c r="D66" s="807">
        <v>0</v>
      </c>
      <c r="E66" s="807">
        <v>0</v>
      </c>
      <c r="F66" s="807">
        <f t="shared" si="0"/>
        <v>7294.15</v>
      </c>
      <c r="G66" s="807">
        <f t="shared" si="0"/>
        <v>7294.1450000000004</v>
      </c>
      <c r="H66" s="797"/>
      <c r="I66" s="794"/>
      <c r="J66" s="795"/>
      <c r="K66" s="795"/>
      <c r="L66" s="795"/>
      <c r="M66" s="795"/>
    </row>
    <row r="67" spans="1:13" s="759" customFormat="1" ht="12.75" x14ac:dyDescent="0.2">
      <c r="A67" s="806" t="s">
        <v>3110</v>
      </c>
      <c r="B67" s="807">
        <v>9532.5400000000009</v>
      </c>
      <c r="C67" s="807">
        <v>9532.5380000000005</v>
      </c>
      <c r="D67" s="807">
        <v>0</v>
      </c>
      <c r="E67" s="807">
        <v>0</v>
      </c>
      <c r="F67" s="807">
        <f t="shared" si="0"/>
        <v>9532.5400000000009</v>
      </c>
      <c r="G67" s="807">
        <f t="shared" si="0"/>
        <v>9532.5380000000005</v>
      </c>
      <c r="H67" s="797"/>
      <c r="I67" s="794"/>
      <c r="J67" s="795"/>
      <c r="K67" s="795"/>
      <c r="L67" s="795"/>
      <c r="M67" s="795"/>
    </row>
    <row r="68" spans="1:13" s="759" customFormat="1" ht="12.75" x14ac:dyDescent="0.2">
      <c r="A68" s="806" t="s">
        <v>3111</v>
      </c>
      <c r="B68" s="807">
        <v>7424.3</v>
      </c>
      <c r="C68" s="807">
        <v>7424.2950000000001</v>
      </c>
      <c r="D68" s="807">
        <v>0</v>
      </c>
      <c r="E68" s="807">
        <v>0</v>
      </c>
      <c r="F68" s="807">
        <f t="shared" si="0"/>
        <v>7424.3</v>
      </c>
      <c r="G68" s="807">
        <f t="shared" si="0"/>
        <v>7424.2950000000001</v>
      </c>
      <c r="H68" s="797"/>
      <c r="I68" s="794"/>
      <c r="J68" s="795"/>
      <c r="K68" s="795"/>
      <c r="L68" s="795"/>
      <c r="M68" s="795"/>
    </row>
    <row r="69" spans="1:13" s="759" customFormat="1" ht="12.75" x14ac:dyDescent="0.2">
      <c r="A69" s="806" t="s">
        <v>3112</v>
      </c>
      <c r="B69" s="807">
        <v>12394.89</v>
      </c>
      <c r="C69" s="807">
        <v>12394.885999999999</v>
      </c>
      <c r="D69" s="807">
        <v>0</v>
      </c>
      <c r="E69" s="807">
        <v>0</v>
      </c>
      <c r="F69" s="807">
        <f t="shared" si="0"/>
        <v>12394.89</v>
      </c>
      <c r="G69" s="807">
        <f t="shared" si="0"/>
        <v>12394.885999999999</v>
      </c>
      <c r="H69" s="797"/>
      <c r="I69" s="794"/>
      <c r="J69" s="795"/>
      <c r="K69" s="795"/>
      <c r="L69" s="795"/>
      <c r="M69" s="795"/>
    </row>
    <row r="70" spans="1:13" s="759" customFormat="1" ht="12.75" x14ac:dyDescent="0.2">
      <c r="A70" s="806" t="s">
        <v>3113</v>
      </c>
      <c r="B70" s="807">
        <v>5375.78</v>
      </c>
      <c r="C70" s="807">
        <v>5375.7760000000007</v>
      </c>
      <c r="D70" s="807">
        <v>0</v>
      </c>
      <c r="E70" s="807">
        <v>0</v>
      </c>
      <c r="F70" s="807">
        <f t="shared" ref="F70:G133" si="1">B70+D70</f>
        <v>5375.78</v>
      </c>
      <c r="G70" s="807">
        <f t="shared" si="1"/>
        <v>5375.7760000000007</v>
      </c>
      <c r="H70" s="797"/>
      <c r="I70" s="794"/>
      <c r="J70" s="795"/>
      <c r="K70" s="795"/>
      <c r="L70" s="795"/>
      <c r="M70" s="795"/>
    </row>
    <row r="71" spans="1:13" s="759" customFormat="1" ht="12.75" x14ac:dyDescent="0.2">
      <c r="A71" s="806" t="s">
        <v>3114</v>
      </c>
      <c r="B71" s="807">
        <v>5026.82</v>
      </c>
      <c r="C71" s="807">
        <v>5026.817</v>
      </c>
      <c r="D71" s="807">
        <v>0</v>
      </c>
      <c r="E71" s="807">
        <v>0</v>
      </c>
      <c r="F71" s="807">
        <f t="shared" si="1"/>
        <v>5026.82</v>
      </c>
      <c r="G71" s="807">
        <f t="shared" si="1"/>
        <v>5026.817</v>
      </c>
      <c r="H71" s="797"/>
      <c r="I71" s="794"/>
      <c r="J71" s="795"/>
      <c r="K71" s="795"/>
      <c r="L71" s="795"/>
      <c r="M71" s="795"/>
    </row>
    <row r="72" spans="1:13" s="759" customFormat="1" ht="12.75" x14ac:dyDescent="0.2">
      <c r="A72" s="806" t="s">
        <v>3115</v>
      </c>
      <c r="B72" s="807">
        <v>4588.84</v>
      </c>
      <c r="C72" s="807">
        <v>4588.8379999999997</v>
      </c>
      <c r="D72" s="807">
        <v>0</v>
      </c>
      <c r="E72" s="807">
        <v>0</v>
      </c>
      <c r="F72" s="807">
        <f t="shared" si="1"/>
        <v>4588.84</v>
      </c>
      <c r="G72" s="807">
        <f t="shared" si="1"/>
        <v>4588.8379999999997</v>
      </c>
      <c r="H72" s="797"/>
      <c r="I72" s="794"/>
      <c r="J72" s="795"/>
      <c r="K72" s="795"/>
      <c r="L72" s="795"/>
      <c r="M72" s="795"/>
    </row>
    <row r="73" spans="1:13" s="759" customFormat="1" ht="12.75" x14ac:dyDescent="0.2">
      <c r="A73" s="806" t="s">
        <v>3116</v>
      </c>
      <c r="B73" s="807">
        <v>12867.509999999998</v>
      </c>
      <c r="C73" s="807">
        <v>12867.511</v>
      </c>
      <c r="D73" s="807">
        <v>0</v>
      </c>
      <c r="E73" s="807">
        <v>0</v>
      </c>
      <c r="F73" s="807">
        <f t="shared" si="1"/>
        <v>12867.509999999998</v>
      </c>
      <c r="G73" s="807">
        <f t="shared" si="1"/>
        <v>12867.511</v>
      </c>
      <c r="H73" s="797"/>
      <c r="I73" s="794"/>
      <c r="J73" s="795"/>
      <c r="K73" s="795"/>
      <c r="L73" s="795"/>
      <c r="M73" s="795"/>
    </row>
    <row r="74" spans="1:13" s="759" customFormat="1" ht="12.75" x14ac:dyDescent="0.2">
      <c r="A74" s="806" t="s">
        <v>3117</v>
      </c>
      <c r="B74" s="807">
        <v>10963.54</v>
      </c>
      <c r="C74" s="807">
        <v>10963.535</v>
      </c>
      <c r="D74" s="807">
        <v>34.68</v>
      </c>
      <c r="E74" s="807">
        <v>34.683999999999997</v>
      </c>
      <c r="F74" s="807">
        <f t="shared" si="1"/>
        <v>10998.220000000001</v>
      </c>
      <c r="G74" s="807">
        <f t="shared" si="1"/>
        <v>10998.218999999999</v>
      </c>
      <c r="H74" s="797"/>
      <c r="I74" s="794"/>
      <c r="J74" s="795"/>
      <c r="K74" s="795"/>
      <c r="L74" s="795"/>
      <c r="M74" s="795"/>
    </row>
    <row r="75" spans="1:13" s="759" customFormat="1" ht="12.75" x14ac:dyDescent="0.2">
      <c r="A75" s="806" t="s">
        <v>3118</v>
      </c>
      <c r="B75" s="807">
        <v>6210.7300000000005</v>
      </c>
      <c r="C75" s="807">
        <v>6210.7340000000004</v>
      </c>
      <c r="D75" s="807">
        <v>0</v>
      </c>
      <c r="E75" s="807">
        <v>0</v>
      </c>
      <c r="F75" s="807">
        <f t="shared" si="1"/>
        <v>6210.7300000000005</v>
      </c>
      <c r="G75" s="807">
        <f t="shared" si="1"/>
        <v>6210.7340000000004</v>
      </c>
      <c r="H75" s="797"/>
      <c r="I75" s="794"/>
      <c r="J75" s="795"/>
      <c r="K75" s="795"/>
      <c r="L75" s="795"/>
      <c r="M75" s="795"/>
    </row>
    <row r="76" spans="1:13" s="759" customFormat="1" ht="12.75" x14ac:dyDescent="0.2">
      <c r="A76" s="806" t="s">
        <v>3119</v>
      </c>
      <c r="B76" s="807">
        <v>4984.53</v>
      </c>
      <c r="C76" s="807">
        <v>4984.527</v>
      </c>
      <c r="D76" s="807">
        <v>41.62</v>
      </c>
      <c r="E76" s="807">
        <v>41.616</v>
      </c>
      <c r="F76" s="807">
        <f t="shared" si="1"/>
        <v>5026.1499999999996</v>
      </c>
      <c r="G76" s="807">
        <f t="shared" si="1"/>
        <v>5026.143</v>
      </c>
      <c r="H76" s="797"/>
      <c r="I76" s="794"/>
      <c r="J76" s="795"/>
      <c r="K76" s="795"/>
      <c r="L76" s="795"/>
      <c r="M76" s="795"/>
    </row>
    <row r="77" spans="1:13" s="759" customFormat="1" ht="12.75" x14ac:dyDescent="0.2">
      <c r="A77" s="806" t="s">
        <v>3120</v>
      </c>
      <c r="B77" s="807">
        <v>8319.36</v>
      </c>
      <c r="C77" s="807">
        <v>8319.3619999999992</v>
      </c>
      <c r="D77" s="807">
        <v>0</v>
      </c>
      <c r="E77" s="807">
        <v>0</v>
      </c>
      <c r="F77" s="807">
        <f t="shared" si="1"/>
        <v>8319.36</v>
      </c>
      <c r="G77" s="807">
        <f t="shared" si="1"/>
        <v>8319.3619999999992</v>
      </c>
      <c r="H77" s="797"/>
      <c r="I77" s="794"/>
      <c r="J77" s="795"/>
      <c r="K77" s="795"/>
      <c r="L77" s="795"/>
      <c r="M77" s="795"/>
    </row>
    <row r="78" spans="1:13" s="759" customFormat="1" ht="12.75" x14ac:dyDescent="0.2">
      <c r="A78" s="806" t="s">
        <v>3121</v>
      </c>
      <c r="B78" s="807">
        <v>10842.87</v>
      </c>
      <c r="C78" s="807">
        <v>10842.866</v>
      </c>
      <c r="D78" s="807">
        <v>0</v>
      </c>
      <c r="E78" s="807">
        <v>0</v>
      </c>
      <c r="F78" s="807">
        <f t="shared" si="1"/>
        <v>10842.87</v>
      </c>
      <c r="G78" s="807">
        <f t="shared" si="1"/>
        <v>10842.866</v>
      </c>
      <c r="H78" s="797"/>
      <c r="I78" s="794"/>
      <c r="J78" s="795"/>
      <c r="K78" s="795"/>
      <c r="L78" s="795"/>
      <c r="M78" s="795"/>
    </row>
    <row r="79" spans="1:13" s="759" customFormat="1" ht="12.75" x14ac:dyDescent="0.2">
      <c r="A79" s="806" t="s">
        <v>3122</v>
      </c>
      <c r="B79" s="807">
        <v>16750.490000000002</v>
      </c>
      <c r="C79" s="807">
        <v>16750.484</v>
      </c>
      <c r="D79" s="807">
        <v>0</v>
      </c>
      <c r="E79" s="807">
        <v>0</v>
      </c>
      <c r="F79" s="807">
        <f t="shared" si="1"/>
        <v>16750.490000000002</v>
      </c>
      <c r="G79" s="807">
        <f t="shared" si="1"/>
        <v>16750.484</v>
      </c>
      <c r="H79" s="797"/>
      <c r="I79" s="794"/>
      <c r="J79" s="795"/>
      <c r="K79" s="795"/>
      <c r="L79" s="795"/>
      <c r="M79" s="795"/>
    </row>
    <row r="80" spans="1:13" s="759" customFormat="1" ht="12.75" x14ac:dyDescent="0.2">
      <c r="A80" s="806" t="s">
        <v>3123</v>
      </c>
      <c r="B80" s="807">
        <v>4607.7000000000007</v>
      </c>
      <c r="C80" s="807">
        <v>4607.6940000000004</v>
      </c>
      <c r="D80" s="807">
        <v>0</v>
      </c>
      <c r="E80" s="807">
        <v>0</v>
      </c>
      <c r="F80" s="807">
        <f t="shared" si="1"/>
        <v>4607.7000000000007</v>
      </c>
      <c r="G80" s="807">
        <f t="shared" si="1"/>
        <v>4607.6940000000004</v>
      </c>
      <c r="H80" s="797"/>
      <c r="I80" s="794"/>
      <c r="J80" s="795"/>
      <c r="K80" s="795"/>
      <c r="L80" s="795"/>
      <c r="M80" s="795"/>
    </row>
    <row r="81" spans="1:13" s="759" customFormat="1" ht="12.75" x14ac:dyDescent="0.2">
      <c r="A81" s="806" t="s">
        <v>3124</v>
      </c>
      <c r="B81" s="807">
        <v>5508.12</v>
      </c>
      <c r="C81" s="807">
        <v>5471.1689999999999</v>
      </c>
      <c r="D81" s="807">
        <v>0</v>
      </c>
      <c r="E81" s="807">
        <v>0</v>
      </c>
      <c r="F81" s="807">
        <f t="shared" si="1"/>
        <v>5508.12</v>
      </c>
      <c r="G81" s="807">
        <f t="shared" si="1"/>
        <v>5471.1689999999999</v>
      </c>
      <c r="H81" s="797"/>
      <c r="I81" s="794"/>
      <c r="J81" s="795"/>
      <c r="K81" s="795"/>
      <c r="L81" s="795"/>
      <c r="M81" s="795"/>
    </row>
    <row r="82" spans="1:13" s="759" customFormat="1" ht="12.75" x14ac:dyDescent="0.2">
      <c r="A82" s="806" t="s">
        <v>3125</v>
      </c>
      <c r="B82" s="807">
        <v>9258.3499999999985</v>
      </c>
      <c r="C82" s="807">
        <v>9258.348</v>
      </c>
      <c r="D82" s="807">
        <v>0</v>
      </c>
      <c r="E82" s="807">
        <v>0</v>
      </c>
      <c r="F82" s="807">
        <f t="shared" si="1"/>
        <v>9258.3499999999985</v>
      </c>
      <c r="G82" s="807">
        <f t="shared" si="1"/>
        <v>9258.348</v>
      </c>
      <c r="H82" s="797"/>
      <c r="I82" s="794"/>
      <c r="J82" s="795"/>
      <c r="K82" s="795"/>
      <c r="L82" s="795"/>
      <c r="M82" s="795"/>
    </row>
    <row r="83" spans="1:13" s="759" customFormat="1" ht="12.75" x14ac:dyDescent="0.2">
      <c r="A83" s="806" t="s">
        <v>3126</v>
      </c>
      <c r="B83" s="807">
        <v>9676.2199999999993</v>
      </c>
      <c r="C83" s="807">
        <v>9676.223</v>
      </c>
      <c r="D83" s="807">
        <v>0</v>
      </c>
      <c r="E83" s="807">
        <v>0</v>
      </c>
      <c r="F83" s="807">
        <f t="shared" si="1"/>
        <v>9676.2199999999993</v>
      </c>
      <c r="G83" s="807">
        <f t="shared" si="1"/>
        <v>9676.223</v>
      </c>
      <c r="H83" s="797"/>
      <c r="I83" s="794"/>
      <c r="J83" s="795"/>
      <c r="K83" s="795"/>
      <c r="L83" s="795"/>
      <c r="M83" s="795"/>
    </row>
    <row r="84" spans="1:13" s="759" customFormat="1" ht="12.75" x14ac:dyDescent="0.2">
      <c r="A84" s="806" t="s">
        <v>3127</v>
      </c>
      <c r="B84" s="807">
        <v>5026.1400000000003</v>
      </c>
      <c r="C84" s="807">
        <v>5026.1410000000005</v>
      </c>
      <c r="D84" s="807">
        <v>27.75</v>
      </c>
      <c r="E84" s="807">
        <v>27.751999999999999</v>
      </c>
      <c r="F84" s="807">
        <f t="shared" si="1"/>
        <v>5053.8900000000003</v>
      </c>
      <c r="G84" s="807">
        <f t="shared" si="1"/>
        <v>5053.8930000000009</v>
      </c>
      <c r="H84" s="797"/>
      <c r="I84" s="794"/>
      <c r="J84" s="795"/>
      <c r="K84" s="795"/>
      <c r="L84" s="795"/>
      <c r="M84" s="795"/>
    </row>
    <row r="85" spans="1:13" s="759" customFormat="1" ht="12.75" x14ac:dyDescent="0.2">
      <c r="A85" s="806" t="s">
        <v>3128</v>
      </c>
      <c r="B85" s="807">
        <v>1197.3200000000002</v>
      </c>
      <c r="C85" s="807">
        <v>1197.3220000000001</v>
      </c>
      <c r="D85" s="807">
        <v>0</v>
      </c>
      <c r="E85" s="807">
        <v>0</v>
      </c>
      <c r="F85" s="807">
        <f t="shared" si="1"/>
        <v>1197.3200000000002</v>
      </c>
      <c r="G85" s="807">
        <f t="shared" si="1"/>
        <v>1197.3220000000001</v>
      </c>
      <c r="H85" s="797"/>
      <c r="I85" s="794"/>
      <c r="J85" s="795"/>
      <c r="K85" s="795"/>
      <c r="L85" s="795"/>
      <c r="M85" s="795"/>
    </row>
    <row r="86" spans="1:13" s="759" customFormat="1" ht="12.75" x14ac:dyDescent="0.2">
      <c r="A86" s="806" t="s">
        <v>3129</v>
      </c>
      <c r="B86" s="807">
        <v>2536.59</v>
      </c>
      <c r="C86" s="807">
        <v>2536.5940000000001</v>
      </c>
      <c r="D86" s="807">
        <v>0</v>
      </c>
      <c r="E86" s="807">
        <v>0</v>
      </c>
      <c r="F86" s="807">
        <f t="shared" si="1"/>
        <v>2536.59</v>
      </c>
      <c r="G86" s="807">
        <f t="shared" si="1"/>
        <v>2536.5940000000001</v>
      </c>
      <c r="H86" s="797"/>
      <c r="I86" s="794"/>
      <c r="J86" s="795"/>
      <c r="K86" s="795"/>
      <c r="L86" s="795"/>
      <c r="M86" s="795"/>
    </row>
    <row r="87" spans="1:13" s="759" customFormat="1" ht="12.75" x14ac:dyDescent="0.2">
      <c r="A87" s="806" t="s">
        <v>3130</v>
      </c>
      <c r="B87" s="807">
        <v>2635.78</v>
      </c>
      <c r="C87" s="807">
        <v>2635.7829999999999</v>
      </c>
      <c r="D87" s="807">
        <v>0</v>
      </c>
      <c r="E87" s="807">
        <v>0</v>
      </c>
      <c r="F87" s="807">
        <f t="shared" si="1"/>
        <v>2635.78</v>
      </c>
      <c r="G87" s="807">
        <f t="shared" si="1"/>
        <v>2635.7829999999999</v>
      </c>
      <c r="H87" s="797"/>
      <c r="I87" s="794"/>
      <c r="J87" s="795"/>
      <c r="K87" s="795"/>
      <c r="L87" s="795"/>
      <c r="M87" s="795"/>
    </row>
    <row r="88" spans="1:13" s="759" customFormat="1" ht="12.75" x14ac:dyDescent="0.2">
      <c r="A88" s="806" t="s">
        <v>3131</v>
      </c>
      <c r="B88" s="807">
        <v>14532.51</v>
      </c>
      <c r="C88" s="807">
        <v>14532.505000000001</v>
      </c>
      <c r="D88" s="807">
        <v>0</v>
      </c>
      <c r="E88" s="807">
        <v>0</v>
      </c>
      <c r="F88" s="807">
        <f t="shared" si="1"/>
        <v>14532.51</v>
      </c>
      <c r="G88" s="807">
        <f t="shared" si="1"/>
        <v>14532.505000000001</v>
      </c>
      <c r="H88" s="797"/>
      <c r="I88" s="794"/>
      <c r="J88" s="795"/>
      <c r="K88" s="795"/>
      <c r="L88" s="795"/>
      <c r="M88" s="795"/>
    </row>
    <row r="89" spans="1:13" s="759" customFormat="1" ht="12.75" x14ac:dyDescent="0.2">
      <c r="A89" s="806" t="s">
        <v>3132</v>
      </c>
      <c r="B89" s="807">
        <v>10670.490000000002</v>
      </c>
      <c r="C89" s="807">
        <v>10670.483</v>
      </c>
      <c r="D89" s="807">
        <v>0</v>
      </c>
      <c r="E89" s="807">
        <v>0</v>
      </c>
      <c r="F89" s="807">
        <f t="shared" si="1"/>
        <v>10670.490000000002</v>
      </c>
      <c r="G89" s="807">
        <f t="shared" si="1"/>
        <v>10670.483</v>
      </c>
      <c r="H89" s="797"/>
      <c r="I89" s="794"/>
      <c r="J89" s="795"/>
      <c r="K89" s="795"/>
      <c r="L89" s="795"/>
      <c r="M89" s="795"/>
    </row>
    <row r="90" spans="1:13" s="759" customFormat="1" ht="12.75" x14ac:dyDescent="0.2">
      <c r="A90" s="806" t="s">
        <v>3133</v>
      </c>
      <c r="B90" s="807">
        <v>3697.25</v>
      </c>
      <c r="C90" s="807">
        <v>3697.2540000000004</v>
      </c>
      <c r="D90" s="807">
        <v>0</v>
      </c>
      <c r="E90" s="807">
        <v>0</v>
      </c>
      <c r="F90" s="807">
        <f t="shared" si="1"/>
        <v>3697.25</v>
      </c>
      <c r="G90" s="807">
        <f t="shared" si="1"/>
        <v>3697.2540000000004</v>
      </c>
      <c r="H90" s="797"/>
      <c r="I90" s="794"/>
      <c r="J90" s="795"/>
      <c r="K90" s="795"/>
      <c r="L90" s="795"/>
      <c r="M90" s="795"/>
    </row>
    <row r="91" spans="1:13" s="759" customFormat="1" ht="12.75" x14ac:dyDescent="0.2">
      <c r="A91" s="806" t="s">
        <v>3134</v>
      </c>
      <c r="B91" s="807">
        <v>2207.4899999999998</v>
      </c>
      <c r="C91" s="807">
        <v>2207.4929999999999</v>
      </c>
      <c r="D91" s="807">
        <v>0</v>
      </c>
      <c r="E91" s="807">
        <v>0</v>
      </c>
      <c r="F91" s="807">
        <f t="shared" si="1"/>
        <v>2207.4899999999998</v>
      </c>
      <c r="G91" s="807">
        <f t="shared" si="1"/>
        <v>2207.4929999999999</v>
      </c>
      <c r="H91" s="797"/>
      <c r="I91" s="794"/>
      <c r="J91" s="795"/>
      <c r="K91" s="795"/>
      <c r="L91" s="795"/>
      <c r="M91" s="795"/>
    </row>
    <row r="92" spans="1:13" s="759" customFormat="1" ht="12.75" x14ac:dyDescent="0.2">
      <c r="A92" s="806" t="s">
        <v>3135</v>
      </c>
      <c r="B92" s="807">
        <v>4735.3200000000006</v>
      </c>
      <c r="C92" s="807">
        <v>4735.32</v>
      </c>
      <c r="D92" s="807">
        <v>0</v>
      </c>
      <c r="E92" s="807">
        <v>0</v>
      </c>
      <c r="F92" s="807">
        <f t="shared" si="1"/>
        <v>4735.3200000000006</v>
      </c>
      <c r="G92" s="807">
        <f t="shared" si="1"/>
        <v>4735.32</v>
      </c>
      <c r="H92" s="797"/>
      <c r="I92" s="794"/>
      <c r="J92" s="795"/>
      <c r="K92" s="795"/>
      <c r="L92" s="795"/>
      <c r="M92" s="795"/>
    </row>
    <row r="93" spans="1:13" s="759" customFormat="1" ht="12.75" x14ac:dyDescent="0.2">
      <c r="A93" s="806" t="s">
        <v>3136</v>
      </c>
      <c r="B93" s="807">
        <v>13102.550000000001</v>
      </c>
      <c r="C93" s="807">
        <v>13102.55</v>
      </c>
      <c r="D93" s="807">
        <v>0</v>
      </c>
      <c r="E93" s="807">
        <v>0</v>
      </c>
      <c r="F93" s="807">
        <f t="shared" si="1"/>
        <v>13102.550000000001</v>
      </c>
      <c r="G93" s="807">
        <f t="shared" si="1"/>
        <v>13102.55</v>
      </c>
      <c r="H93" s="797"/>
      <c r="I93" s="794"/>
      <c r="J93" s="795"/>
      <c r="K93" s="795"/>
      <c r="L93" s="795"/>
      <c r="M93" s="795"/>
    </row>
    <row r="94" spans="1:13" s="759" customFormat="1" ht="12.75" x14ac:dyDescent="0.2">
      <c r="A94" s="806" t="s">
        <v>3137</v>
      </c>
      <c r="B94" s="807">
        <v>13528.06</v>
      </c>
      <c r="C94" s="807">
        <v>13528.056</v>
      </c>
      <c r="D94" s="807">
        <v>0</v>
      </c>
      <c r="E94" s="807">
        <v>0</v>
      </c>
      <c r="F94" s="807">
        <f t="shared" si="1"/>
        <v>13528.06</v>
      </c>
      <c r="G94" s="807">
        <f t="shared" si="1"/>
        <v>13528.056</v>
      </c>
      <c r="H94" s="797"/>
      <c r="I94" s="794"/>
      <c r="J94" s="795"/>
      <c r="K94" s="795"/>
      <c r="L94" s="795"/>
      <c r="M94" s="795"/>
    </row>
    <row r="95" spans="1:13" s="759" customFormat="1" ht="12.75" x14ac:dyDescent="0.2">
      <c r="A95" s="806" t="s">
        <v>3138</v>
      </c>
      <c r="B95" s="807">
        <v>8641.42</v>
      </c>
      <c r="C95" s="807">
        <v>8641.4150000000009</v>
      </c>
      <c r="D95" s="807">
        <v>0</v>
      </c>
      <c r="E95" s="807">
        <v>0</v>
      </c>
      <c r="F95" s="807">
        <f t="shared" si="1"/>
        <v>8641.42</v>
      </c>
      <c r="G95" s="807">
        <f t="shared" si="1"/>
        <v>8641.4150000000009</v>
      </c>
      <c r="H95" s="797"/>
      <c r="I95" s="794"/>
      <c r="J95" s="795"/>
      <c r="K95" s="795"/>
      <c r="L95" s="795"/>
      <c r="M95" s="795"/>
    </row>
    <row r="96" spans="1:13" s="759" customFormat="1" ht="12.75" x14ac:dyDescent="0.2">
      <c r="A96" s="806" t="s">
        <v>3139</v>
      </c>
      <c r="B96" s="807">
        <v>3665.9700000000003</v>
      </c>
      <c r="C96" s="807">
        <v>3665.9659999999999</v>
      </c>
      <c r="D96" s="807">
        <v>0</v>
      </c>
      <c r="E96" s="807">
        <v>0</v>
      </c>
      <c r="F96" s="807">
        <f t="shared" si="1"/>
        <v>3665.9700000000003</v>
      </c>
      <c r="G96" s="807">
        <f t="shared" si="1"/>
        <v>3665.9659999999999</v>
      </c>
      <c r="H96" s="797"/>
      <c r="I96" s="794"/>
      <c r="J96" s="795"/>
      <c r="K96" s="795"/>
      <c r="L96" s="795"/>
      <c r="M96" s="795"/>
    </row>
    <row r="97" spans="1:13" s="759" customFormat="1" ht="12.75" x14ac:dyDescent="0.2">
      <c r="A97" s="806" t="s">
        <v>3140</v>
      </c>
      <c r="B97" s="807">
        <v>11075.01</v>
      </c>
      <c r="C97" s="807">
        <v>11075.009</v>
      </c>
      <c r="D97" s="807">
        <v>0</v>
      </c>
      <c r="E97" s="807">
        <v>0</v>
      </c>
      <c r="F97" s="807">
        <f t="shared" si="1"/>
        <v>11075.01</v>
      </c>
      <c r="G97" s="807">
        <f t="shared" si="1"/>
        <v>11075.009</v>
      </c>
      <c r="H97" s="797"/>
      <c r="I97" s="794"/>
      <c r="J97" s="795"/>
      <c r="K97" s="795"/>
      <c r="L97" s="795"/>
      <c r="M97" s="795"/>
    </row>
    <row r="98" spans="1:13" s="759" customFormat="1" ht="12.75" x14ac:dyDescent="0.2">
      <c r="A98" s="806" t="s">
        <v>3141</v>
      </c>
      <c r="B98" s="807">
        <v>8402.4</v>
      </c>
      <c r="C98" s="807">
        <v>8402.3940000000002</v>
      </c>
      <c r="D98" s="807">
        <v>0</v>
      </c>
      <c r="E98" s="807">
        <v>0</v>
      </c>
      <c r="F98" s="807">
        <f t="shared" si="1"/>
        <v>8402.4</v>
      </c>
      <c r="G98" s="807">
        <f t="shared" si="1"/>
        <v>8402.3940000000002</v>
      </c>
      <c r="H98" s="797"/>
      <c r="I98" s="794"/>
      <c r="J98" s="795"/>
      <c r="K98" s="795"/>
      <c r="L98" s="795"/>
      <c r="M98" s="795"/>
    </row>
    <row r="99" spans="1:13" s="759" customFormat="1" ht="12.75" x14ac:dyDescent="0.2">
      <c r="A99" s="806" t="s">
        <v>3142</v>
      </c>
      <c r="B99" s="807">
        <v>9764.85</v>
      </c>
      <c r="C99" s="807">
        <v>9764.8539999999994</v>
      </c>
      <c r="D99" s="807">
        <v>0</v>
      </c>
      <c r="E99" s="807">
        <v>0</v>
      </c>
      <c r="F99" s="807">
        <f t="shared" si="1"/>
        <v>9764.85</v>
      </c>
      <c r="G99" s="807">
        <f t="shared" si="1"/>
        <v>9764.8539999999994</v>
      </c>
      <c r="H99" s="797"/>
      <c r="I99" s="794"/>
      <c r="J99" s="795"/>
      <c r="K99" s="795"/>
      <c r="L99" s="795"/>
      <c r="M99" s="795"/>
    </row>
    <row r="100" spans="1:13" s="759" customFormat="1" ht="12.75" x14ac:dyDescent="0.2">
      <c r="A100" s="806" t="s">
        <v>3143</v>
      </c>
      <c r="B100" s="807">
        <v>4579.88</v>
      </c>
      <c r="C100" s="807">
        <v>4579.8780000000006</v>
      </c>
      <c r="D100" s="807">
        <v>0</v>
      </c>
      <c r="E100" s="807">
        <v>0</v>
      </c>
      <c r="F100" s="807">
        <f t="shared" si="1"/>
        <v>4579.88</v>
      </c>
      <c r="G100" s="807">
        <f t="shared" si="1"/>
        <v>4579.8780000000006</v>
      </c>
      <c r="H100" s="797"/>
      <c r="I100" s="794"/>
      <c r="J100" s="795"/>
      <c r="K100" s="795"/>
      <c r="L100" s="795"/>
      <c r="M100" s="795"/>
    </row>
    <row r="101" spans="1:13" s="759" customFormat="1" ht="12.75" x14ac:dyDescent="0.2">
      <c r="A101" s="806" t="s">
        <v>3144</v>
      </c>
      <c r="B101" s="807">
        <v>5197.8099999999995</v>
      </c>
      <c r="C101" s="807">
        <v>5197.8090000000002</v>
      </c>
      <c r="D101" s="807">
        <v>0</v>
      </c>
      <c r="E101" s="807">
        <v>0</v>
      </c>
      <c r="F101" s="807">
        <f t="shared" si="1"/>
        <v>5197.8099999999995</v>
      </c>
      <c r="G101" s="807">
        <f t="shared" si="1"/>
        <v>5197.8090000000002</v>
      </c>
      <c r="H101" s="797"/>
      <c r="I101" s="794"/>
      <c r="J101" s="795"/>
      <c r="K101" s="795"/>
      <c r="L101" s="795"/>
      <c r="M101" s="795"/>
    </row>
    <row r="102" spans="1:13" s="759" customFormat="1" ht="12.75" x14ac:dyDescent="0.2">
      <c r="A102" s="806" t="s">
        <v>3145</v>
      </c>
      <c r="B102" s="807">
        <v>5137.7199999999993</v>
      </c>
      <c r="C102" s="807">
        <v>5137.7119999999995</v>
      </c>
      <c r="D102" s="807">
        <v>0</v>
      </c>
      <c r="E102" s="807">
        <v>0</v>
      </c>
      <c r="F102" s="807">
        <f t="shared" si="1"/>
        <v>5137.7199999999993</v>
      </c>
      <c r="G102" s="807">
        <f t="shared" si="1"/>
        <v>5137.7119999999995</v>
      </c>
      <c r="H102" s="797"/>
      <c r="I102" s="794"/>
      <c r="J102" s="795"/>
      <c r="K102" s="795"/>
      <c r="L102" s="795"/>
      <c r="M102" s="795"/>
    </row>
    <row r="103" spans="1:13" s="759" customFormat="1" ht="12.75" x14ac:dyDescent="0.2">
      <c r="A103" s="806" t="s">
        <v>3146</v>
      </c>
      <c r="B103" s="807">
        <v>9119.68</v>
      </c>
      <c r="C103" s="807">
        <v>9119.68</v>
      </c>
      <c r="D103" s="807">
        <v>0</v>
      </c>
      <c r="E103" s="807">
        <v>0</v>
      </c>
      <c r="F103" s="807">
        <f t="shared" si="1"/>
        <v>9119.68</v>
      </c>
      <c r="G103" s="807">
        <f t="shared" si="1"/>
        <v>9119.68</v>
      </c>
      <c r="H103" s="797"/>
      <c r="I103" s="794"/>
      <c r="J103" s="795"/>
      <c r="K103" s="795"/>
      <c r="L103" s="795"/>
      <c r="M103" s="795"/>
    </row>
    <row r="104" spans="1:13" s="759" customFormat="1" ht="12.75" x14ac:dyDescent="0.2">
      <c r="A104" s="806" t="s">
        <v>3147</v>
      </c>
      <c r="B104" s="807">
        <v>7165.87</v>
      </c>
      <c r="C104" s="807">
        <v>7165.8729999999996</v>
      </c>
      <c r="D104" s="807">
        <v>0</v>
      </c>
      <c r="E104" s="807">
        <v>0</v>
      </c>
      <c r="F104" s="807">
        <f t="shared" si="1"/>
        <v>7165.87</v>
      </c>
      <c r="G104" s="807">
        <f t="shared" si="1"/>
        <v>7165.8729999999996</v>
      </c>
      <c r="H104" s="797"/>
      <c r="I104" s="794"/>
      <c r="J104" s="795"/>
      <c r="K104" s="795"/>
      <c r="L104" s="795"/>
      <c r="M104" s="795"/>
    </row>
    <row r="105" spans="1:13" s="759" customFormat="1" ht="12.75" x14ac:dyDescent="0.2">
      <c r="A105" s="806" t="s">
        <v>3148</v>
      </c>
      <c r="B105" s="807">
        <v>3210.31</v>
      </c>
      <c r="C105" s="807">
        <v>3210.3090000000002</v>
      </c>
      <c r="D105" s="807">
        <v>0</v>
      </c>
      <c r="E105" s="807">
        <v>0</v>
      </c>
      <c r="F105" s="807">
        <f t="shared" si="1"/>
        <v>3210.31</v>
      </c>
      <c r="G105" s="807">
        <f t="shared" si="1"/>
        <v>3210.3090000000002</v>
      </c>
      <c r="H105" s="797"/>
      <c r="I105" s="794"/>
      <c r="J105" s="795"/>
      <c r="K105" s="795"/>
      <c r="L105" s="795"/>
      <c r="M105" s="795"/>
    </row>
    <row r="106" spans="1:13" s="759" customFormat="1" ht="12.75" x14ac:dyDescent="0.2">
      <c r="A106" s="806" t="s">
        <v>3149</v>
      </c>
      <c r="B106" s="807">
        <v>3282.31</v>
      </c>
      <c r="C106" s="807">
        <v>3282.3119999999999</v>
      </c>
      <c r="D106" s="807">
        <v>0</v>
      </c>
      <c r="E106" s="807">
        <v>0</v>
      </c>
      <c r="F106" s="807">
        <f t="shared" si="1"/>
        <v>3282.31</v>
      </c>
      <c r="G106" s="807">
        <f t="shared" si="1"/>
        <v>3282.3119999999999</v>
      </c>
      <c r="H106" s="797"/>
      <c r="I106" s="794"/>
      <c r="J106" s="795"/>
      <c r="K106" s="795"/>
      <c r="L106" s="795"/>
      <c r="M106" s="795"/>
    </row>
    <row r="107" spans="1:13" s="759" customFormat="1" ht="12.75" x14ac:dyDescent="0.2">
      <c r="A107" s="806" t="s">
        <v>3150</v>
      </c>
      <c r="B107" s="807">
        <v>3744.46</v>
      </c>
      <c r="C107" s="807">
        <v>3744.462</v>
      </c>
      <c r="D107" s="807">
        <v>0</v>
      </c>
      <c r="E107" s="807">
        <v>0</v>
      </c>
      <c r="F107" s="807">
        <f t="shared" si="1"/>
        <v>3744.46</v>
      </c>
      <c r="G107" s="807">
        <f t="shared" si="1"/>
        <v>3744.462</v>
      </c>
      <c r="H107" s="797"/>
      <c r="I107" s="794"/>
      <c r="J107" s="795"/>
      <c r="K107" s="795"/>
      <c r="L107" s="795"/>
      <c r="M107" s="795"/>
    </row>
    <row r="108" spans="1:13" s="759" customFormat="1" ht="12.75" x14ac:dyDescent="0.2">
      <c r="A108" s="806" t="s">
        <v>3151</v>
      </c>
      <c r="B108" s="807">
        <v>12619.390000000001</v>
      </c>
      <c r="C108" s="807">
        <v>12619.388000000001</v>
      </c>
      <c r="D108" s="807">
        <v>0</v>
      </c>
      <c r="E108" s="807">
        <v>0</v>
      </c>
      <c r="F108" s="807">
        <f t="shared" si="1"/>
        <v>12619.390000000001</v>
      </c>
      <c r="G108" s="807">
        <f t="shared" si="1"/>
        <v>12619.388000000001</v>
      </c>
      <c r="H108" s="797"/>
      <c r="I108" s="794"/>
      <c r="J108" s="795"/>
      <c r="K108" s="795"/>
      <c r="L108" s="795"/>
      <c r="M108" s="795"/>
    </row>
    <row r="109" spans="1:13" s="759" customFormat="1" ht="12.75" x14ac:dyDescent="0.2">
      <c r="A109" s="806" t="s">
        <v>3152</v>
      </c>
      <c r="B109" s="807">
        <v>8325.4600000000009</v>
      </c>
      <c r="C109" s="807">
        <v>8325.4590000000007</v>
      </c>
      <c r="D109" s="807">
        <v>0</v>
      </c>
      <c r="E109" s="807">
        <v>0</v>
      </c>
      <c r="F109" s="807">
        <f t="shared" si="1"/>
        <v>8325.4600000000009</v>
      </c>
      <c r="G109" s="807">
        <f t="shared" si="1"/>
        <v>8325.4590000000007</v>
      </c>
      <c r="H109" s="797"/>
      <c r="I109" s="794"/>
      <c r="J109" s="795"/>
      <c r="K109" s="795"/>
      <c r="L109" s="795"/>
      <c r="M109" s="795"/>
    </row>
    <row r="110" spans="1:13" s="759" customFormat="1" ht="12.75" x14ac:dyDescent="0.2">
      <c r="A110" s="806" t="s">
        <v>3153</v>
      </c>
      <c r="B110" s="807">
        <v>2301.09</v>
      </c>
      <c r="C110" s="807">
        <v>2301.0929999999998</v>
      </c>
      <c r="D110" s="807">
        <v>0</v>
      </c>
      <c r="E110" s="807">
        <v>0</v>
      </c>
      <c r="F110" s="807">
        <f t="shared" si="1"/>
        <v>2301.09</v>
      </c>
      <c r="G110" s="807">
        <f t="shared" si="1"/>
        <v>2301.0929999999998</v>
      </c>
      <c r="H110" s="797"/>
      <c r="I110" s="794"/>
      <c r="J110" s="795"/>
      <c r="K110" s="795"/>
      <c r="L110" s="795"/>
      <c r="M110" s="795"/>
    </row>
    <row r="111" spans="1:13" s="759" customFormat="1" ht="12.75" x14ac:dyDescent="0.2">
      <c r="A111" s="806" t="s">
        <v>3154</v>
      </c>
      <c r="B111" s="807">
        <v>3388.25</v>
      </c>
      <c r="C111" s="807">
        <v>3388.252</v>
      </c>
      <c r="D111" s="807">
        <v>0</v>
      </c>
      <c r="E111" s="807">
        <v>0</v>
      </c>
      <c r="F111" s="807">
        <f t="shared" si="1"/>
        <v>3388.25</v>
      </c>
      <c r="G111" s="807">
        <f t="shared" si="1"/>
        <v>3388.252</v>
      </c>
      <c r="H111" s="797"/>
      <c r="I111" s="794"/>
      <c r="J111" s="795"/>
      <c r="K111" s="795"/>
      <c r="L111" s="795"/>
      <c r="M111" s="795"/>
    </row>
    <row r="112" spans="1:13" s="759" customFormat="1" ht="12.75" x14ac:dyDescent="0.2">
      <c r="A112" s="806" t="s">
        <v>3155</v>
      </c>
      <c r="B112" s="807">
        <v>25038.63</v>
      </c>
      <c r="C112" s="807">
        <v>25038.63</v>
      </c>
      <c r="D112" s="807">
        <v>0</v>
      </c>
      <c r="E112" s="807">
        <v>0</v>
      </c>
      <c r="F112" s="807">
        <f t="shared" si="1"/>
        <v>25038.63</v>
      </c>
      <c r="G112" s="807">
        <f t="shared" si="1"/>
        <v>25038.63</v>
      </c>
      <c r="H112" s="797"/>
      <c r="I112" s="794"/>
      <c r="J112" s="795"/>
      <c r="K112" s="795"/>
      <c r="L112" s="795"/>
      <c r="M112" s="795"/>
    </row>
    <row r="113" spans="1:13" s="759" customFormat="1" ht="12.75" x14ac:dyDescent="0.2">
      <c r="A113" s="806" t="s">
        <v>3156</v>
      </c>
      <c r="B113" s="807">
        <v>2100.36</v>
      </c>
      <c r="C113" s="807">
        <v>2100.3559999999998</v>
      </c>
      <c r="D113" s="807">
        <v>0</v>
      </c>
      <c r="E113" s="807">
        <v>0</v>
      </c>
      <c r="F113" s="807">
        <f t="shared" si="1"/>
        <v>2100.36</v>
      </c>
      <c r="G113" s="807">
        <f t="shared" si="1"/>
        <v>2100.3559999999998</v>
      </c>
      <c r="H113" s="797"/>
      <c r="I113" s="794"/>
      <c r="J113" s="795"/>
      <c r="K113" s="795"/>
      <c r="L113" s="795"/>
      <c r="M113" s="795"/>
    </row>
    <row r="114" spans="1:13" s="759" customFormat="1" ht="12.75" x14ac:dyDescent="0.2">
      <c r="A114" s="806" t="s">
        <v>3157</v>
      </c>
      <c r="B114" s="807">
        <v>3839.03</v>
      </c>
      <c r="C114" s="807">
        <v>3839.0309999999999</v>
      </c>
      <c r="D114" s="807">
        <v>0</v>
      </c>
      <c r="E114" s="807">
        <v>0</v>
      </c>
      <c r="F114" s="807">
        <f t="shared" si="1"/>
        <v>3839.03</v>
      </c>
      <c r="G114" s="807">
        <f t="shared" si="1"/>
        <v>3839.0309999999999</v>
      </c>
      <c r="H114" s="797"/>
      <c r="I114" s="794"/>
      <c r="J114" s="795"/>
      <c r="K114" s="795"/>
      <c r="L114" s="795"/>
      <c r="M114" s="795"/>
    </row>
    <row r="115" spans="1:13" s="759" customFormat="1" ht="12.75" x14ac:dyDescent="0.2">
      <c r="A115" s="806" t="s">
        <v>3158</v>
      </c>
      <c r="B115" s="807">
        <v>7237.85</v>
      </c>
      <c r="C115" s="807">
        <v>7237.8490000000002</v>
      </c>
      <c r="D115" s="807">
        <v>0</v>
      </c>
      <c r="E115" s="807">
        <v>0</v>
      </c>
      <c r="F115" s="807">
        <f t="shared" si="1"/>
        <v>7237.85</v>
      </c>
      <c r="G115" s="807">
        <f t="shared" si="1"/>
        <v>7237.8490000000002</v>
      </c>
      <c r="H115" s="797"/>
      <c r="I115" s="794"/>
      <c r="J115" s="795"/>
      <c r="K115" s="795"/>
      <c r="L115" s="795"/>
      <c r="M115" s="795"/>
    </row>
    <row r="116" spans="1:13" s="759" customFormat="1" ht="12.75" x14ac:dyDescent="0.2">
      <c r="A116" s="806" t="s">
        <v>3159</v>
      </c>
      <c r="B116" s="807">
        <v>6827.91</v>
      </c>
      <c r="C116" s="807">
        <v>6827.9049999999997</v>
      </c>
      <c r="D116" s="807">
        <v>0</v>
      </c>
      <c r="E116" s="807">
        <v>0</v>
      </c>
      <c r="F116" s="807">
        <f t="shared" si="1"/>
        <v>6827.91</v>
      </c>
      <c r="G116" s="807">
        <f t="shared" si="1"/>
        <v>6827.9049999999997</v>
      </c>
      <c r="H116" s="797"/>
      <c r="I116" s="794"/>
      <c r="J116" s="795"/>
      <c r="K116" s="795"/>
      <c r="L116" s="795"/>
      <c r="M116" s="795"/>
    </row>
    <row r="117" spans="1:13" s="759" customFormat="1" ht="12.75" x14ac:dyDescent="0.2">
      <c r="A117" s="806" t="s">
        <v>3160</v>
      </c>
      <c r="B117" s="807">
        <v>1953</v>
      </c>
      <c r="C117" s="807">
        <v>1953.002</v>
      </c>
      <c r="D117" s="807">
        <v>0</v>
      </c>
      <c r="E117" s="807">
        <v>0</v>
      </c>
      <c r="F117" s="807">
        <f t="shared" si="1"/>
        <v>1953</v>
      </c>
      <c r="G117" s="807">
        <f t="shared" si="1"/>
        <v>1953.002</v>
      </c>
      <c r="H117" s="797"/>
      <c r="I117" s="794"/>
      <c r="J117" s="795"/>
      <c r="K117" s="795"/>
      <c r="L117" s="795"/>
      <c r="M117" s="795"/>
    </row>
    <row r="118" spans="1:13" s="759" customFormat="1" ht="12.75" x14ac:dyDescent="0.2">
      <c r="A118" s="806" t="s">
        <v>3161</v>
      </c>
      <c r="B118" s="807">
        <v>4404.74</v>
      </c>
      <c r="C118" s="807">
        <v>4404.7420000000002</v>
      </c>
      <c r="D118" s="807">
        <v>0</v>
      </c>
      <c r="E118" s="807">
        <v>0</v>
      </c>
      <c r="F118" s="807">
        <f t="shared" si="1"/>
        <v>4404.74</v>
      </c>
      <c r="G118" s="807">
        <f t="shared" si="1"/>
        <v>4404.7420000000002</v>
      </c>
      <c r="H118" s="797"/>
      <c r="I118" s="794"/>
      <c r="J118" s="795"/>
      <c r="K118" s="795"/>
      <c r="L118" s="795"/>
      <c r="M118" s="795"/>
    </row>
    <row r="119" spans="1:13" s="759" customFormat="1" ht="12.75" x14ac:dyDescent="0.2">
      <c r="A119" s="806" t="s">
        <v>3162</v>
      </c>
      <c r="B119" s="807">
        <v>1835.61</v>
      </c>
      <c r="C119" s="807">
        <v>1835.607</v>
      </c>
      <c r="D119" s="807">
        <v>0</v>
      </c>
      <c r="E119" s="807">
        <v>0</v>
      </c>
      <c r="F119" s="807">
        <f t="shared" si="1"/>
        <v>1835.61</v>
      </c>
      <c r="G119" s="807">
        <f t="shared" si="1"/>
        <v>1835.607</v>
      </c>
      <c r="H119" s="797"/>
      <c r="I119" s="794"/>
      <c r="J119" s="795"/>
      <c r="K119" s="795"/>
      <c r="L119" s="795"/>
      <c r="M119" s="795"/>
    </row>
    <row r="120" spans="1:13" s="759" customFormat="1" ht="12.75" x14ac:dyDescent="0.2">
      <c r="A120" s="806" t="s">
        <v>3163</v>
      </c>
      <c r="B120" s="807">
        <v>2018.48</v>
      </c>
      <c r="C120" s="807">
        <v>2018.4770000000001</v>
      </c>
      <c r="D120" s="807">
        <v>0</v>
      </c>
      <c r="E120" s="807">
        <v>0</v>
      </c>
      <c r="F120" s="807">
        <f t="shared" si="1"/>
        <v>2018.48</v>
      </c>
      <c r="G120" s="807">
        <f t="shared" si="1"/>
        <v>2018.4770000000001</v>
      </c>
      <c r="H120" s="797"/>
      <c r="I120" s="794"/>
      <c r="J120" s="795"/>
      <c r="K120" s="795"/>
      <c r="L120" s="795"/>
      <c r="M120" s="795"/>
    </row>
    <row r="121" spans="1:13" s="759" customFormat="1" ht="12.75" x14ac:dyDescent="0.2">
      <c r="A121" s="806" t="s">
        <v>3164</v>
      </c>
      <c r="B121" s="807">
        <v>4357.29</v>
      </c>
      <c r="C121" s="807">
        <v>4357.2879999999996</v>
      </c>
      <c r="D121" s="807">
        <v>0</v>
      </c>
      <c r="E121" s="807">
        <v>0</v>
      </c>
      <c r="F121" s="807">
        <f t="shared" si="1"/>
        <v>4357.29</v>
      </c>
      <c r="G121" s="807">
        <f t="shared" si="1"/>
        <v>4357.2879999999996</v>
      </c>
      <c r="H121" s="797"/>
      <c r="I121" s="794"/>
      <c r="J121" s="795"/>
      <c r="K121" s="795"/>
      <c r="L121" s="795"/>
      <c r="M121" s="795"/>
    </row>
    <row r="122" spans="1:13" s="759" customFormat="1" ht="12.75" x14ac:dyDescent="0.2">
      <c r="A122" s="806" t="s">
        <v>3165</v>
      </c>
      <c r="B122" s="807">
        <v>15460.27</v>
      </c>
      <c r="C122" s="807">
        <v>15460.26</v>
      </c>
      <c r="D122" s="807">
        <v>0</v>
      </c>
      <c r="E122" s="807">
        <v>0</v>
      </c>
      <c r="F122" s="807">
        <f t="shared" si="1"/>
        <v>15460.27</v>
      </c>
      <c r="G122" s="807">
        <f t="shared" si="1"/>
        <v>15460.26</v>
      </c>
      <c r="H122" s="797"/>
      <c r="I122" s="794"/>
      <c r="J122" s="795"/>
      <c r="K122" s="795"/>
      <c r="L122" s="795"/>
      <c r="M122" s="795"/>
    </row>
    <row r="123" spans="1:13" s="759" customFormat="1" ht="12.75" x14ac:dyDescent="0.2">
      <c r="A123" s="806" t="s">
        <v>3166</v>
      </c>
      <c r="B123" s="807">
        <v>9776.75</v>
      </c>
      <c r="C123" s="807">
        <v>9776.75</v>
      </c>
      <c r="D123" s="807">
        <v>0</v>
      </c>
      <c r="E123" s="807">
        <v>0</v>
      </c>
      <c r="F123" s="807">
        <f t="shared" si="1"/>
        <v>9776.75</v>
      </c>
      <c r="G123" s="807">
        <f t="shared" si="1"/>
        <v>9776.75</v>
      </c>
      <c r="H123" s="797"/>
      <c r="I123" s="794"/>
      <c r="J123" s="795"/>
      <c r="K123" s="795"/>
      <c r="L123" s="795"/>
      <c r="M123" s="795"/>
    </row>
    <row r="124" spans="1:13" s="759" customFormat="1" ht="12.75" x14ac:dyDescent="0.2">
      <c r="A124" s="806" t="s">
        <v>3167</v>
      </c>
      <c r="B124" s="807">
        <v>9827.56</v>
      </c>
      <c r="C124" s="807">
        <v>9827.5590000000011</v>
      </c>
      <c r="D124" s="807">
        <v>0</v>
      </c>
      <c r="E124" s="807">
        <v>0</v>
      </c>
      <c r="F124" s="807">
        <f t="shared" si="1"/>
        <v>9827.56</v>
      </c>
      <c r="G124" s="807">
        <f t="shared" si="1"/>
        <v>9827.5590000000011</v>
      </c>
      <c r="H124" s="797"/>
      <c r="I124" s="794"/>
      <c r="J124" s="795"/>
      <c r="K124" s="795"/>
      <c r="L124" s="795"/>
      <c r="M124" s="795"/>
    </row>
    <row r="125" spans="1:13" s="759" customFormat="1" ht="12.75" x14ac:dyDescent="0.2">
      <c r="A125" s="806" t="s">
        <v>3168</v>
      </c>
      <c r="B125" s="807">
        <v>3335.99</v>
      </c>
      <c r="C125" s="807">
        <v>3335.991</v>
      </c>
      <c r="D125" s="807">
        <v>0</v>
      </c>
      <c r="E125" s="807">
        <v>0</v>
      </c>
      <c r="F125" s="807">
        <f t="shared" si="1"/>
        <v>3335.99</v>
      </c>
      <c r="G125" s="807">
        <f t="shared" si="1"/>
        <v>3335.991</v>
      </c>
      <c r="H125" s="797"/>
      <c r="I125" s="794"/>
      <c r="J125" s="795"/>
      <c r="K125" s="795"/>
      <c r="L125" s="795"/>
      <c r="M125" s="795"/>
    </row>
    <row r="126" spans="1:13" s="759" customFormat="1" ht="12.75" x14ac:dyDescent="0.2">
      <c r="A126" s="806" t="s">
        <v>3169</v>
      </c>
      <c r="B126" s="807">
        <v>4608.3999999999996</v>
      </c>
      <c r="C126" s="807">
        <v>4608.3990000000003</v>
      </c>
      <c r="D126" s="807">
        <v>0</v>
      </c>
      <c r="E126" s="807">
        <v>0</v>
      </c>
      <c r="F126" s="807">
        <f t="shared" si="1"/>
        <v>4608.3999999999996</v>
      </c>
      <c r="G126" s="807">
        <f t="shared" si="1"/>
        <v>4608.3990000000003</v>
      </c>
      <c r="H126" s="797"/>
      <c r="I126" s="794"/>
      <c r="J126" s="795"/>
      <c r="K126" s="795"/>
      <c r="L126" s="795"/>
      <c r="M126" s="795"/>
    </row>
    <row r="127" spans="1:13" s="759" customFormat="1" ht="12.75" x14ac:dyDescent="0.2">
      <c r="A127" s="806" t="s">
        <v>3170</v>
      </c>
      <c r="B127" s="807">
        <v>3487.09</v>
      </c>
      <c r="C127" s="807">
        <v>3487.0859999999998</v>
      </c>
      <c r="D127" s="807">
        <v>0</v>
      </c>
      <c r="E127" s="807">
        <v>0</v>
      </c>
      <c r="F127" s="807">
        <f t="shared" si="1"/>
        <v>3487.09</v>
      </c>
      <c r="G127" s="807">
        <f t="shared" si="1"/>
        <v>3487.0859999999998</v>
      </c>
      <c r="H127" s="797"/>
      <c r="I127" s="794"/>
      <c r="J127" s="795"/>
      <c r="K127" s="795"/>
      <c r="L127" s="795"/>
      <c r="M127" s="795"/>
    </row>
    <row r="128" spans="1:13" s="759" customFormat="1" ht="12.75" x14ac:dyDescent="0.2">
      <c r="A128" s="806" t="s">
        <v>3171</v>
      </c>
      <c r="B128" s="807">
        <v>8038.42</v>
      </c>
      <c r="C128" s="807">
        <v>8038.42</v>
      </c>
      <c r="D128" s="807">
        <v>0</v>
      </c>
      <c r="E128" s="807">
        <v>0</v>
      </c>
      <c r="F128" s="807">
        <f t="shared" si="1"/>
        <v>8038.42</v>
      </c>
      <c r="G128" s="807">
        <f t="shared" si="1"/>
        <v>8038.42</v>
      </c>
      <c r="H128" s="797"/>
      <c r="I128" s="794"/>
      <c r="J128" s="795"/>
      <c r="K128" s="795"/>
      <c r="L128" s="795"/>
      <c r="M128" s="795"/>
    </row>
    <row r="129" spans="1:13" s="759" customFormat="1" ht="12.75" x14ac:dyDescent="0.2">
      <c r="A129" s="806" t="s">
        <v>3172</v>
      </c>
      <c r="B129" s="807">
        <v>16655</v>
      </c>
      <c r="C129" s="807">
        <v>16654.998</v>
      </c>
      <c r="D129" s="807">
        <v>0</v>
      </c>
      <c r="E129" s="807">
        <v>0</v>
      </c>
      <c r="F129" s="807">
        <f t="shared" si="1"/>
        <v>16655</v>
      </c>
      <c r="G129" s="807">
        <f t="shared" si="1"/>
        <v>16654.998</v>
      </c>
      <c r="H129" s="797"/>
      <c r="I129" s="794"/>
      <c r="J129" s="795"/>
      <c r="K129" s="795"/>
      <c r="L129" s="795"/>
      <c r="M129" s="795"/>
    </row>
    <row r="130" spans="1:13" s="759" customFormat="1" ht="12.75" x14ac:dyDescent="0.2">
      <c r="A130" s="806" t="s">
        <v>3173</v>
      </c>
      <c r="B130" s="807">
        <v>20595.310000000001</v>
      </c>
      <c r="C130" s="807">
        <v>20595.300999999999</v>
      </c>
      <c r="D130" s="807">
        <v>0</v>
      </c>
      <c r="E130" s="807">
        <v>0</v>
      </c>
      <c r="F130" s="807">
        <f t="shared" si="1"/>
        <v>20595.310000000001</v>
      </c>
      <c r="G130" s="807">
        <f t="shared" si="1"/>
        <v>20595.300999999999</v>
      </c>
      <c r="H130" s="797"/>
      <c r="I130" s="794"/>
      <c r="J130" s="795"/>
      <c r="K130" s="795"/>
      <c r="L130" s="795"/>
      <c r="M130" s="795"/>
    </row>
    <row r="131" spans="1:13" s="759" customFormat="1" ht="12.75" x14ac:dyDescent="0.2">
      <c r="A131" s="806" t="s">
        <v>3174</v>
      </c>
      <c r="B131" s="807">
        <v>19070.919999999998</v>
      </c>
      <c r="C131" s="807">
        <v>19070.917000000001</v>
      </c>
      <c r="D131" s="807">
        <v>0</v>
      </c>
      <c r="E131" s="807">
        <v>0</v>
      </c>
      <c r="F131" s="807">
        <f t="shared" si="1"/>
        <v>19070.919999999998</v>
      </c>
      <c r="G131" s="807">
        <f t="shared" si="1"/>
        <v>19070.917000000001</v>
      </c>
      <c r="H131" s="797"/>
      <c r="I131" s="794"/>
      <c r="J131" s="795"/>
      <c r="K131" s="795"/>
      <c r="L131" s="795"/>
      <c r="M131" s="795"/>
    </row>
    <row r="132" spans="1:13" s="759" customFormat="1" ht="12.75" x14ac:dyDescent="0.2">
      <c r="A132" s="806" t="s">
        <v>3175</v>
      </c>
      <c r="B132" s="807">
        <v>9773.49</v>
      </c>
      <c r="C132" s="807">
        <v>9773.4880000000012</v>
      </c>
      <c r="D132" s="807">
        <v>0</v>
      </c>
      <c r="E132" s="807">
        <v>0</v>
      </c>
      <c r="F132" s="807">
        <f t="shared" si="1"/>
        <v>9773.49</v>
      </c>
      <c r="G132" s="807">
        <f t="shared" si="1"/>
        <v>9773.4880000000012</v>
      </c>
      <c r="H132" s="797"/>
      <c r="I132" s="794"/>
      <c r="J132" s="795"/>
      <c r="K132" s="795"/>
      <c r="L132" s="795"/>
      <c r="M132" s="795"/>
    </row>
    <row r="133" spans="1:13" s="759" customFormat="1" ht="12.75" x14ac:dyDescent="0.2">
      <c r="A133" s="806" t="s">
        <v>3176</v>
      </c>
      <c r="B133" s="807">
        <v>9721.0499999999993</v>
      </c>
      <c r="C133" s="807">
        <v>9721.0460000000003</v>
      </c>
      <c r="D133" s="807">
        <v>0</v>
      </c>
      <c r="E133" s="807">
        <v>0</v>
      </c>
      <c r="F133" s="807">
        <f t="shared" si="1"/>
        <v>9721.0499999999993</v>
      </c>
      <c r="G133" s="807">
        <f t="shared" si="1"/>
        <v>9721.0460000000003</v>
      </c>
      <c r="H133" s="797"/>
      <c r="I133" s="794"/>
      <c r="J133" s="795"/>
      <c r="K133" s="795"/>
      <c r="L133" s="795"/>
      <c r="M133" s="795"/>
    </row>
    <row r="134" spans="1:13" s="759" customFormat="1" ht="12.75" x14ac:dyDescent="0.2">
      <c r="A134" s="806" t="s">
        <v>3177</v>
      </c>
      <c r="B134" s="807">
        <v>15932.53</v>
      </c>
      <c r="C134" s="807">
        <v>15932.522000000001</v>
      </c>
      <c r="D134" s="807">
        <v>0</v>
      </c>
      <c r="E134" s="807">
        <v>0</v>
      </c>
      <c r="F134" s="807">
        <f t="shared" ref="F134:G197" si="2">B134+D134</f>
        <v>15932.53</v>
      </c>
      <c r="G134" s="807">
        <f t="shared" si="2"/>
        <v>15932.522000000001</v>
      </c>
      <c r="H134" s="797"/>
      <c r="I134" s="794"/>
      <c r="J134" s="795"/>
      <c r="K134" s="795"/>
      <c r="L134" s="795"/>
      <c r="M134" s="795"/>
    </row>
    <row r="135" spans="1:13" s="759" customFormat="1" ht="12.75" x14ac:dyDescent="0.2">
      <c r="A135" s="806" t="s">
        <v>3178</v>
      </c>
      <c r="B135" s="807">
        <v>16839.560000000001</v>
      </c>
      <c r="C135" s="807">
        <v>16839.554</v>
      </c>
      <c r="D135" s="807">
        <v>0</v>
      </c>
      <c r="E135" s="807">
        <v>0</v>
      </c>
      <c r="F135" s="807">
        <f t="shared" si="2"/>
        <v>16839.560000000001</v>
      </c>
      <c r="G135" s="807">
        <f t="shared" si="2"/>
        <v>16839.554</v>
      </c>
      <c r="H135" s="797"/>
      <c r="I135" s="794"/>
      <c r="J135" s="795"/>
      <c r="K135" s="795"/>
      <c r="L135" s="795"/>
      <c r="M135" s="795"/>
    </row>
    <row r="136" spans="1:13" s="759" customFormat="1" ht="12.75" x14ac:dyDescent="0.2">
      <c r="A136" s="806" t="s">
        <v>3179</v>
      </c>
      <c r="B136" s="807">
        <v>17314.59</v>
      </c>
      <c r="C136" s="807">
        <v>17314.584999999999</v>
      </c>
      <c r="D136" s="807">
        <v>0</v>
      </c>
      <c r="E136" s="807">
        <v>0</v>
      </c>
      <c r="F136" s="807">
        <f t="shared" si="2"/>
        <v>17314.59</v>
      </c>
      <c r="G136" s="807">
        <f t="shared" si="2"/>
        <v>17314.584999999999</v>
      </c>
      <c r="H136" s="797"/>
      <c r="I136" s="794"/>
      <c r="J136" s="795"/>
      <c r="K136" s="795"/>
      <c r="L136" s="795"/>
      <c r="M136" s="795"/>
    </row>
    <row r="137" spans="1:13" s="759" customFormat="1" ht="12.75" x14ac:dyDescent="0.2">
      <c r="A137" s="806" t="s">
        <v>3180</v>
      </c>
      <c r="B137" s="807">
        <v>13856.369999999999</v>
      </c>
      <c r="C137" s="807">
        <v>13856.369999999999</v>
      </c>
      <c r="D137" s="807">
        <v>0</v>
      </c>
      <c r="E137" s="807">
        <v>0</v>
      </c>
      <c r="F137" s="807">
        <f t="shared" si="2"/>
        <v>13856.369999999999</v>
      </c>
      <c r="G137" s="807">
        <f t="shared" si="2"/>
        <v>13856.369999999999</v>
      </c>
      <c r="H137" s="797"/>
      <c r="I137" s="794"/>
      <c r="J137" s="795"/>
      <c r="K137" s="795"/>
      <c r="L137" s="795"/>
      <c r="M137" s="795"/>
    </row>
    <row r="138" spans="1:13" s="759" customFormat="1" ht="12.75" x14ac:dyDescent="0.2">
      <c r="A138" s="806" t="s">
        <v>3181</v>
      </c>
      <c r="B138" s="807">
        <v>6354.93</v>
      </c>
      <c r="C138" s="807">
        <v>6354.933</v>
      </c>
      <c r="D138" s="807">
        <v>0</v>
      </c>
      <c r="E138" s="807">
        <v>0</v>
      </c>
      <c r="F138" s="807">
        <f t="shared" si="2"/>
        <v>6354.93</v>
      </c>
      <c r="G138" s="807">
        <f t="shared" si="2"/>
        <v>6354.933</v>
      </c>
      <c r="H138" s="797"/>
      <c r="I138" s="794"/>
      <c r="J138" s="795"/>
      <c r="K138" s="795"/>
      <c r="L138" s="795"/>
      <c r="M138" s="795"/>
    </row>
    <row r="139" spans="1:13" s="759" customFormat="1" ht="12.75" x14ac:dyDescent="0.2">
      <c r="A139" s="806" t="s">
        <v>3182</v>
      </c>
      <c r="B139" s="807">
        <v>3310.9300000000003</v>
      </c>
      <c r="C139" s="807">
        <v>3310.933</v>
      </c>
      <c r="D139" s="807">
        <v>0</v>
      </c>
      <c r="E139" s="807">
        <v>0</v>
      </c>
      <c r="F139" s="807">
        <f t="shared" si="2"/>
        <v>3310.9300000000003</v>
      </c>
      <c r="G139" s="807">
        <f t="shared" si="2"/>
        <v>3310.933</v>
      </c>
      <c r="H139" s="797"/>
      <c r="I139" s="794"/>
      <c r="J139" s="795"/>
      <c r="K139" s="795"/>
      <c r="L139" s="795"/>
      <c r="M139" s="795"/>
    </row>
    <row r="140" spans="1:13" s="759" customFormat="1" ht="12.75" x14ac:dyDescent="0.2">
      <c r="A140" s="806" t="s">
        <v>3183</v>
      </c>
      <c r="B140" s="807">
        <v>10294.75</v>
      </c>
      <c r="C140" s="807">
        <v>10294.752999999999</v>
      </c>
      <c r="D140" s="807">
        <v>0</v>
      </c>
      <c r="E140" s="807">
        <v>0</v>
      </c>
      <c r="F140" s="807">
        <f t="shared" si="2"/>
        <v>10294.75</v>
      </c>
      <c r="G140" s="807">
        <f t="shared" si="2"/>
        <v>10294.752999999999</v>
      </c>
      <c r="H140" s="797"/>
      <c r="I140" s="794"/>
      <c r="J140" s="795"/>
      <c r="K140" s="795"/>
      <c r="L140" s="795"/>
      <c r="M140" s="795"/>
    </row>
    <row r="141" spans="1:13" s="759" customFormat="1" ht="12.75" x14ac:dyDescent="0.2">
      <c r="A141" s="806" t="s">
        <v>3184</v>
      </c>
      <c r="B141" s="807">
        <v>8492.2999999999993</v>
      </c>
      <c r="C141" s="807">
        <v>8492.2939999999999</v>
      </c>
      <c r="D141" s="807">
        <v>0</v>
      </c>
      <c r="E141" s="807">
        <v>0</v>
      </c>
      <c r="F141" s="807">
        <f t="shared" si="2"/>
        <v>8492.2999999999993</v>
      </c>
      <c r="G141" s="807">
        <f t="shared" si="2"/>
        <v>8492.2939999999999</v>
      </c>
      <c r="H141" s="797"/>
      <c r="I141" s="794"/>
      <c r="J141" s="795"/>
      <c r="K141" s="795"/>
      <c r="L141" s="795"/>
      <c r="M141" s="795"/>
    </row>
    <row r="142" spans="1:13" s="759" customFormat="1" ht="12.75" x14ac:dyDescent="0.2">
      <c r="A142" s="806" t="s">
        <v>3185</v>
      </c>
      <c r="B142" s="807">
        <v>9232.8100000000013</v>
      </c>
      <c r="C142" s="807">
        <v>9232.8029999999999</v>
      </c>
      <c r="D142" s="807">
        <v>0</v>
      </c>
      <c r="E142" s="807">
        <v>0</v>
      </c>
      <c r="F142" s="807">
        <f t="shared" si="2"/>
        <v>9232.8100000000013</v>
      </c>
      <c r="G142" s="807">
        <f t="shared" si="2"/>
        <v>9232.8029999999999</v>
      </c>
      <c r="H142" s="797"/>
      <c r="I142" s="794"/>
      <c r="J142" s="795"/>
      <c r="K142" s="795"/>
      <c r="L142" s="795"/>
      <c r="M142" s="795"/>
    </row>
    <row r="143" spans="1:13" s="759" customFormat="1" ht="12.75" x14ac:dyDescent="0.2">
      <c r="A143" s="806" t="s">
        <v>3186</v>
      </c>
      <c r="B143" s="807">
        <v>5547.12</v>
      </c>
      <c r="C143" s="807">
        <v>5547.1180000000004</v>
      </c>
      <c r="D143" s="807">
        <v>0</v>
      </c>
      <c r="E143" s="807">
        <v>0</v>
      </c>
      <c r="F143" s="807">
        <f t="shared" si="2"/>
        <v>5547.12</v>
      </c>
      <c r="G143" s="807">
        <f t="shared" si="2"/>
        <v>5547.1180000000004</v>
      </c>
      <c r="H143" s="797"/>
      <c r="I143" s="794"/>
      <c r="J143" s="795"/>
      <c r="K143" s="795"/>
      <c r="L143" s="795"/>
      <c r="M143" s="795"/>
    </row>
    <row r="144" spans="1:13" s="759" customFormat="1" ht="12.75" x14ac:dyDescent="0.2">
      <c r="A144" s="806" t="s">
        <v>3187</v>
      </c>
      <c r="B144" s="807">
        <v>7121.08</v>
      </c>
      <c r="C144" s="807">
        <v>7121.0810000000001</v>
      </c>
      <c r="D144" s="807">
        <v>0</v>
      </c>
      <c r="E144" s="807">
        <v>0</v>
      </c>
      <c r="F144" s="807">
        <f t="shared" si="2"/>
        <v>7121.08</v>
      </c>
      <c r="G144" s="807">
        <f t="shared" si="2"/>
        <v>7121.0810000000001</v>
      </c>
      <c r="H144" s="797"/>
      <c r="I144" s="794"/>
      <c r="J144" s="795"/>
      <c r="K144" s="795"/>
      <c r="L144" s="795"/>
      <c r="M144" s="795"/>
    </row>
    <row r="145" spans="1:13" s="759" customFormat="1" ht="12.75" x14ac:dyDescent="0.2">
      <c r="A145" s="806" t="s">
        <v>3188</v>
      </c>
      <c r="B145" s="807">
        <v>5748.1500000000005</v>
      </c>
      <c r="C145" s="807">
        <v>5748.1490000000003</v>
      </c>
      <c r="D145" s="807">
        <v>0</v>
      </c>
      <c r="E145" s="807">
        <v>0</v>
      </c>
      <c r="F145" s="807">
        <f t="shared" si="2"/>
        <v>5748.1500000000005</v>
      </c>
      <c r="G145" s="807">
        <f t="shared" si="2"/>
        <v>5748.1490000000003</v>
      </c>
      <c r="H145" s="797"/>
      <c r="I145" s="794"/>
      <c r="J145" s="795"/>
      <c r="K145" s="795"/>
      <c r="L145" s="795"/>
      <c r="M145" s="795"/>
    </row>
    <row r="146" spans="1:13" s="759" customFormat="1" ht="12.75" x14ac:dyDescent="0.2">
      <c r="A146" s="806" t="s">
        <v>3189</v>
      </c>
      <c r="B146" s="807">
        <v>6873.91</v>
      </c>
      <c r="C146" s="807">
        <v>6873.9089999999997</v>
      </c>
      <c r="D146" s="807">
        <v>0</v>
      </c>
      <c r="E146" s="807">
        <v>0</v>
      </c>
      <c r="F146" s="807">
        <f t="shared" si="2"/>
        <v>6873.91</v>
      </c>
      <c r="G146" s="807">
        <f t="shared" si="2"/>
        <v>6873.9089999999997</v>
      </c>
      <c r="H146" s="797"/>
      <c r="I146" s="794"/>
      <c r="J146" s="795"/>
      <c r="K146" s="795"/>
      <c r="L146" s="795"/>
      <c r="M146" s="795"/>
    </row>
    <row r="147" spans="1:13" s="759" customFormat="1" ht="12.75" x14ac:dyDescent="0.2">
      <c r="A147" s="806" t="s">
        <v>3190</v>
      </c>
      <c r="B147" s="807">
        <v>9751.0999999999985</v>
      </c>
      <c r="C147" s="807">
        <v>9751.0960000000014</v>
      </c>
      <c r="D147" s="807">
        <v>0</v>
      </c>
      <c r="E147" s="807">
        <v>0</v>
      </c>
      <c r="F147" s="807">
        <f t="shared" si="2"/>
        <v>9751.0999999999985</v>
      </c>
      <c r="G147" s="807">
        <f t="shared" si="2"/>
        <v>9751.0960000000014</v>
      </c>
      <c r="H147" s="797"/>
      <c r="I147" s="794"/>
      <c r="J147" s="795"/>
      <c r="K147" s="795"/>
      <c r="L147" s="795"/>
      <c r="M147" s="795"/>
    </row>
    <row r="148" spans="1:13" s="759" customFormat="1" ht="12.75" x14ac:dyDescent="0.2">
      <c r="A148" s="806" t="s">
        <v>3191</v>
      </c>
      <c r="B148" s="807">
        <v>5191.5300000000007</v>
      </c>
      <c r="C148" s="807">
        <v>5191.5320000000002</v>
      </c>
      <c r="D148" s="807">
        <v>0</v>
      </c>
      <c r="E148" s="807">
        <v>0</v>
      </c>
      <c r="F148" s="807">
        <f t="shared" si="2"/>
        <v>5191.5300000000007</v>
      </c>
      <c r="G148" s="807">
        <f t="shared" si="2"/>
        <v>5191.5320000000002</v>
      </c>
      <c r="H148" s="797"/>
      <c r="I148" s="794"/>
      <c r="J148" s="795"/>
      <c r="K148" s="795"/>
      <c r="L148" s="795"/>
      <c r="M148" s="795"/>
    </row>
    <row r="149" spans="1:13" s="759" customFormat="1" ht="12.75" x14ac:dyDescent="0.2">
      <c r="A149" s="806" t="s">
        <v>3192</v>
      </c>
      <c r="B149" s="807">
        <v>5086.6100000000006</v>
      </c>
      <c r="C149" s="807">
        <v>5086.6030000000001</v>
      </c>
      <c r="D149" s="807">
        <v>0</v>
      </c>
      <c r="E149" s="807">
        <v>0</v>
      </c>
      <c r="F149" s="807">
        <f t="shared" si="2"/>
        <v>5086.6100000000006</v>
      </c>
      <c r="G149" s="807">
        <f t="shared" si="2"/>
        <v>5086.6030000000001</v>
      </c>
      <c r="H149" s="797"/>
      <c r="I149" s="794"/>
      <c r="J149" s="795"/>
      <c r="K149" s="795"/>
      <c r="L149" s="795"/>
      <c r="M149" s="795"/>
    </row>
    <row r="150" spans="1:13" s="759" customFormat="1" ht="12.75" x14ac:dyDescent="0.2">
      <c r="A150" s="806" t="s">
        <v>3193</v>
      </c>
      <c r="B150" s="807">
        <v>13196.24</v>
      </c>
      <c r="C150" s="807">
        <v>13196.24</v>
      </c>
      <c r="D150" s="807">
        <v>0</v>
      </c>
      <c r="E150" s="807">
        <v>0</v>
      </c>
      <c r="F150" s="807">
        <f t="shared" si="2"/>
        <v>13196.24</v>
      </c>
      <c r="G150" s="807">
        <f t="shared" si="2"/>
        <v>13196.24</v>
      </c>
      <c r="H150" s="797"/>
      <c r="I150" s="794"/>
      <c r="J150" s="795"/>
      <c r="K150" s="795"/>
      <c r="L150" s="795"/>
      <c r="M150" s="795"/>
    </row>
    <row r="151" spans="1:13" s="759" customFormat="1" ht="12.75" x14ac:dyDescent="0.2">
      <c r="A151" s="806" t="s">
        <v>3194</v>
      </c>
      <c r="B151" s="807">
        <v>2110.19</v>
      </c>
      <c r="C151" s="807">
        <v>2110.1849999999999</v>
      </c>
      <c r="D151" s="807">
        <v>0</v>
      </c>
      <c r="E151" s="807">
        <v>0</v>
      </c>
      <c r="F151" s="807">
        <f t="shared" si="2"/>
        <v>2110.19</v>
      </c>
      <c r="G151" s="807">
        <f t="shared" si="2"/>
        <v>2110.1849999999999</v>
      </c>
      <c r="H151" s="797"/>
      <c r="I151" s="794"/>
      <c r="J151" s="795"/>
      <c r="K151" s="795"/>
      <c r="L151" s="795"/>
      <c r="M151" s="795"/>
    </row>
    <row r="152" spans="1:13" s="759" customFormat="1" ht="12.75" x14ac:dyDescent="0.2">
      <c r="A152" s="806" t="s">
        <v>3195</v>
      </c>
      <c r="B152" s="807">
        <v>4831.1600000000008</v>
      </c>
      <c r="C152" s="807">
        <v>4831.1630000000005</v>
      </c>
      <c r="D152" s="807">
        <v>0</v>
      </c>
      <c r="E152" s="807">
        <v>0</v>
      </c>
      <c r="F152" s="807">
        <f t="shared" si="2"/>
        <v>4831.1600000000008</v>
      </c>
      <c r="G152" s="807">
        <f t="shared" si="2"/>
        <v>4831.1630000000005</v>
      </c>
      <c r="H152" s="797"/>
      <c r="I152" s="794"/>
      <c r="J152" s="795"/>
      <c r="K152" s="795"/>
      <c r="L152" s="795"/>
      <c r="M152" s="795"/>
    </row>
    <row r="153" spans="1:13" s="759" customFormat="1" ht="12.75" x14ac:dyDescent="0.2">
      <c r="A153" s="806" t="s">
        <v>3196</v>
      </c>
      <c r="B153" s="807">
        <v>5010.71</v>
      </c>
      <c r="C153" s="807">
        <v>5010.7119999999995</v>
      </c>
      <c r="D153" s="807">
        <v>0</v>
      </c>
      <c r="E153" s="807">
        <v>0</v>
      </c>
      <c r="F153" s="807">
        <f t="shared" si="2"/>
        <v>5010.71</v>
      </c>
      <c r="G153" s="807">
        <f t="shared" si="2"/>
        <v>5010.7119999999995</v>
      </c>
      <c r="H153" s="797"/>
      <c r="I153" s="794"/>
      <c r="J153" s="795"/>
      <c r="K153" s="795"/>
      <c r="L153" s="795"/>
      <c r="M153" s="795"/>
    </row>
    <row r="154" spans="1:13" s="759" customFormat="1" ht="12.75" x14ac:dyDescent="0.2">
      <c r="A154" s="806" t="s">
        <v>3197</v>
      </c>
      <c r="B154" s="807">
        <v>5136.4699999999993</v>
      </c>
      <c r="C154" s="807">
        <v>5136.4679999999998</v>
      </c>
      <c r="D154" s="807">
        <v>0</v>
      </c>
      <c r="E154" s="807">
        <v>0</v>
      </c>
      <c r="F154" s="807">
        <f t="shared" si="2"/>
        <v>5136.4699999999993</v>
      </c>
      <c r="G154" s="807">
        <f t="shared" si="2"/>
        <v>5136.4679999999998</v>
      </c>
      <c r="H154" s="797"/>
      <c r="I154" s="794"/>
      <c r="J154" s="795"/>
      <c r="K154" s="795"/>
      <c r="L154" s="795"/>
      <c r="M154" s="795"/>
    </row>
    <row r="155" spans="1:13" s="759" customFormat="1" ht="12.75" x14ac:dyDescent="0.2">
      <c r="A155" s="806" t="s">
        <v>3198</v>
      </c>
      <c r="B155" s="807">
        <v>3036.64</v>
      </c>
      <c r="C155" s="807">
        <v>3036.6379999999999</v>
      </c>
      <c r="D155" s="807">
        <v>0</v>
      </c>
      <c r="E155" s="807">
        <v>0</v>
      </c>
      <c r="F155" s="807">
        <f t="shared" si="2"/>
        <v>3036.64</v>
      </c>
      <c r="G155" s="807">
        <f t="shared" si="2"/>
        <v>3036.6379999999999</v>
      </c>
      <c r="H155" s="797"/>
      <c r="I155" s="794"/>
      <c r="J155" s="795"/>
      <c r="K155" s="795"/>
      <c r="L155" s="795"/>
      <c r="M155" s="795"/>
    </row>
    <row r="156" spans="1:13" s="759" customFormat="1" ht="12.75" x14ac:dyDescent="0.2">
      <c r="A156" s="806" t="s">
        <v>3199</v>
      </c>
      <c r="B156" s="807">
        <v>18772.850000000002</v>
      </c>
      <c r="C156" s="807">
        <v>18772.852000000003</v>
      </c>
      <c r="D156" s="807">
        <v>0</v>
      </c>
      <c r="E156" s="807">
        <v>0</v>
      </c>
      <c r="F156" s="807">
        <f t="shared" si="2"/>
        <v>18772.850000000002</v>
      </c>
      <c r="G156" s="807">
        <f t="shared" si="2"/>
        <v>18772.852000000003</v>
      </c>
      <c r="H156" s="797"/>
      <c r="I156" s="794"/>
      <c r="J156" s="795"/>
      <c r="K156" s="795"/>
      <c r="L156" s="795"/>
      <c r="M156" s="795"/>
    </row>
    <row r="157" spans="1:13" s="759" customFormat="1" ht="12.75" x14ac:dyDescent="0.2">
      <c r="A157" s="806" t="s">
        <v>3200</v>
      </c>
      <c r="B157" s="807">
        <v>14320.37</v>
      </c>
      <c r="C157" s="807">
        <v>14320.371000000001</v>
      </c>
      <c r="D157" s="807">
        <v>0</v>
      </c>
      <c r="E157" s="807">
        <v>0</v>
      </c>
      <c r="F157" s="807">
        <f t="shared" si="2"/>
        <v>14320.37</v>
      </c>
      <c r="G157" s="807">
        <f t="shared" si="2"/>
        <v>14320.371000000001</v>
      </c>
      <c r="H157" s="797"/>
      <c r="I157" s="794"/>
      <c r="J157" s="795"/>
      <c r="K157" s="795"/>
      <c r="L157" s="795"/>
      <c r="M157" s="795"/>
    </row>
    <row r="158" spans="1:13" s="759" customFormat="1" ht="12.75" x14ac:dyDescent="0.2">
      <c r="A158" s="806" t="s">
        <v>3201</v>
      </c>
      <c r="B158" s="807">
        <v>15866.48</v>
      </c>
      <c r="C158" s="807">
        <v>15866.476000000001</v>
      </c>
      <c r="D158" s="807">
        <v>0</v>
      </c>
      <c r="E158" s="807">
        <v>0</v>
      </c>
      <c r="F158" s="807">
        <f t="shared" si="2"/>
        <v>15866.48</v>
      </c>
      <c r="G158" s="807">
        <f t="shared" si="2"/>
        <v>15866.476000000001</v>
      </c>
      <c r="H158" s="797"/>
      <c r="I158" s="794"/>
      <c r="J158" s="795"/>
      <c r="K158" s="795"/>
      <c r="L158" s="795"/>
      <c r="M158" s="795"/>
    </row>
    <row r="159" spans="1:13" s="759" customFormat="1" ht="12.75" x14ac:dyDescent="0.2">
      <c r="A159" s="806" t="s">
        <v>3202</v>
      </c>
      <c r="B159" s="807">
        <v>15865</v>
      </c>
      <c r="C159" s="807">
        <v>15865.003000000001</v>
      </c>
      <c r="D159" s="807">
        <v>0</v>
      </c>
      <c r="E159" s="807">
        <v>0</v>
      </c>
      <c r="F159" s="807">
        <f t="shared" si="2"/>
        <v>15865</v>
      </c>
      <c r="G159" s="807">
        <f t="shared" si="2"/>
        <v>15865.003000000001</v>
      </c>
      <c r="H159" s="797"/>
      <c r="I159" s="794"/>
      <c r="J159" s="795"/>
      <c r="K159" s="795"/>
      <c r="L159" s="795"/>
      <c r="M159" s="795"/>
    </row>
    <row r="160" spans="1:13" s="759" customFormat="1" ht="12.75" x14ac:dyDescent="0.2">
      <c r="A160" s="806" t="s">
        <v>3203</v>
      </c>
      <c r="B160" s="807">
        <v>12053.96</v>
      </c>
      <c r="C160" s="807">
        <v>12053.957999999999</v>
      </c>
      <c r="D160" s="807">
        <v>0</v>
      </c>
      <c r="E160" s="807">
        <v>0</v>
      </c>
      <c r="F160" s="807">
        <f t="shared" si="2"/>
        <v>12053.96</v>
      </c>
      <c r="G160" s="807">
        <f t="shared" si="2"/>
        <v>12053.957999999999</v>
      </c>
      <c r="H160" s="797"/>
      <c r="I160" s="794"/>
      <c r="J160" s="795"/>
      <c r="K160" s="795"/>
      <c r="L160" s="795"/>
      <c r="M160" s="795"/>
    </row>
    <row r="161" spans="1:13" s="759" customFormat="1" ht="12.75" x14ac:dyDescent="0.2">
      <c r="A161" s="806" t="s">
        <v>3204</v>
      </c>
      <c r="B161" s="807">
        <v>17728.239999999998</v>
      </c>
      <c r="C161" s="807">
        <v>17728.241000000002</v>
      </c>
      <c r="D161" s="807">
        <v>0</v>
      </c>
      <c r="E161" s="807">
        <v>0</v>
      </c>
      <c r="F161" s="807">
        <f t="shared" si="2"/>
        <v>17728.239999999998</v>
      </c>
      <c r="G161" s="807">
        <f t="shared" si="2"/>
        <v>17728.241000000002</v>
      </c>
      <c r="H161" s="797"/>
      <c r="I161" s="794"/>
      <c r="J161" s="795"/>
      <c r="K161" s="795"/>
      <c r="L161" s="795"/>
      <c r="M161" s="795"/>
    </row>
    <row r="162" spans="1:13" s="759" customFormat="1" ht="12.75" x14ac:dyDescent="0.2">
      <c r="A162" s="806" t="s">
        <v>3205</v>
      </c>
      <c r="B162" s="807">
        <v>15847.759999999998</v>
      </c>
      <c r="C162" s="807">
        <v>15847.76</v>
      </c>
      <c r="D162" s="807">
        <v>0</v>
      </c>
      <c r="E162" s="807">
        <v>0</v>
      </c>
      <c r="F162" s="807">
        <f t="shared" si="2"/>
        <v>15847.759999999998</v>
      </c>
      <c r="G162" s="807">
        <f t="shared" si="2"/>
        <v>15847.76</v>
      </c>
      <c r="H162" s="797"/>
      <c r="I162" s="794"/>
      <c r="J162" s="795"/>
      <c r="K162" s="795"/>
      <c r="L162" s="795"/>
      <c r="M162" s="795"/>
    </row>
    <row r="163" spans="1:13" s="759" customFormat="1" ht="12.75" x14ac:dyDescent="0.2">
      <c r="A163" s="806" t="s">
        <v>3206</v>
      </c>
      <c r="B163" s="807">
        <v>11404.72</v>
      </c>
      <c r="C163" s="807">
        <v>11404.719000000001</v>
      </c>
      <c r="D163" s="807">
        <v>0</v>
      </c>
      <c r="E163" s="807">
        <v>0</v>
      </c>
      <c r="F163" s="807">
        <f t="shared" si="2"/>
        <v>11404.72</v>
      </c>
      <c r="G163" s="807">
        <f t="shared" si="2"/>
        <v>11404.719000000001</v>
      </c>
      <c r="H163" s="797"/>
      <c r="I163" s="794"/>
      <c r="J163" s="795"/>
      <c r="K163" s="795"/>
      <c r="L163" s="795"/>
      <c r="M163" s="795"/>
    </row>
    <row r="164" spans="1:13" s="759" customFormat="1" ht="12.75" x14ac:dyDescent="0.2">
      <c r="A164" s="806" t="s">
        <v>3207</v>
      </c>
      <c r="B164" s="807">
        <v>12187.779999999999</v>
      </c>
      <c r="C164" s="807">
        <v>12187.775000000001</v>
      </c>
      <c r="D164" s="807">
        <v>0</v>
      </c>
      <c r="E164" s="807">
        <v>0</v>
      </c>
      <c r="F164" s="807">
        <f t="shared" si="2"/>
        <v>12187.779999999999</v>
      </c>
      <c r="G164" s="807">
        <f t="shared" si="2"/>
        <v>12187.775000000001</v>
      </c>
      <c r="H164" s="797"/>
      <c r="I164" s="794"/>
      <c r="J164" s="795"/>
      <c r="K164" s="795"/>
      <c r="L164" s="795"/>
      <c r="M164" s="795"/>
    </row>
    <row r="165" spans="1:13" s="759" customFormat="1" ht="12.75" x14ac:dyDescent="0.2">
      <c r="A165" s="806" t="s">
        <v>3208</v>
      </c>
      <c r="B165" s="807">
        <v>7990.58</v>
      </c>
      <c r="C165" s="807">
        <v>7990.5720000000001</v>
      </c>
      <c r="D165" s="807">
        <v>0</v>
      </c>
      <c r="E165" s="807">
        <v>0</v>
      </c>
      <c r="F165" s="807">
        <f t="shared" si="2"/>
        <v>7990.58</v>
      </c>
      <c r="G165" s="807">
        <f t="shared" si="2"/>
        <v>7990.5720000000001</v>
      </c>
      <c r="H165" s="797"/>
      <c r="I165" s="794"/>
      <c r="J165" s="795"/>
      <c r="K165" s="795"/>
      <c r="L165" s="795"/>
      <c r="M165" s="795"/>
    </row>
    <row r="166" spans="1:13" s="759" customFormat="1" ht="12.75" x14ac:dyDescent="0.2">
      <c r="A166" s="806" t="s">
        <v>3209</v>
      </c>
      <c r="B166" s="807">
        <v>6758.51</v>
      </c>
      <c r="C166" s="807">
        <v>6758.5020000000004</v>
      </c>
      <c r="D166" s="807">
        <v>0</v>
      </c>
      <c r="E166" s="807">
        <v>0</v>
      </c>
      <c r="F166" s="807">
        <f t="shared" si="2"/>
        <v>6758.51</v>
      </c>
      <c r="G166" s="807">
        <f t="shared" si="2"/>
        <v>6758.5020000000004</v>
      </c>
      <c r="H166" s="797"/>
      <c r="I166" s="794"/>
      <c r="J166" s="795"/>
      <c r="K166" s="795"/>
      <c r="L166" s="795"/>
      <c r="M166" s="795"/>
    </row>
    <row r="167" spans="1:13" s="759" customFormat="1" ht="12.75" x14ac:dyDescent="0.2">
      <c r="A167" s="806" t="s">
        <v>3210</v>
      </c>
      <c r="B167" s="807">
        <v>14215.2</v>
      </c>
      <c r="C167" s="807">
        <v>14215.195</v>
      </c>
      <c r="D167" s="807">
        <v>0</v>
      </c>
      <c r="E167" s="807">
        <v>0</v>
      </c>
      <c r="F167" s="807">
        <f t="shared" si="2"/>
        <v>14215.2</v>
      </c>
      <c r="G167" s="807">
        <f t="shared" si="2"/>
        <v>14215.195</v>
      </c>
      <c r="H167" s="797"/>
      <c r="I167" s="794"/>
      <c r="J167" s="795"/>
      <c r="K167" s="795"/>
      <c r="L167" s="795"/>
      <c r="M167" s="795"/>
    </row>
    <row r="168" spans="1:13" s="759" customFormat="1" ht="12.75" x14ac:dyDescent="0.2">
      <c r="A168" s="806" t="s">
        <v>3211</v>
      </c>
      <c r="B168" s="807">
        <v>21176.18</v>
      </c>
      <c r="C168" s="807">
        <v>21176.177</v>
      </c>
      <c r="D168" s="807">
        <v>0</v>
      </c>
      <c r="E168" s="807">
        <v>0</v>
      </c>
      <c r="F168" s="807">
        <f t="shared" si="2"/>
        <v>21176.18</v>
      </c>
      <c r="G168" s="807">
        <f t="shared" si="2"/>
        <v>21176.177</v>
      </c>
      <c r="H168" s="797"/>
      <c r="I168" s="794"/>
      <c r="J168" s="795"/>
      <c r="K168" s="795"/>
      <c r="L168" s="795"/>
      <c r="M168" s="795"/>
    </row>
    <row r="169" spans="1:13" s="759" customFormat="1" ht="12.75" x14ac:dyDescent="0.2">
      <c r="A169" s="806" t="s">
        <v>3212</v>
      </c>
      <c r="B169" s="807">
        <v>22018.75</v>
      </c>
      <c r="C169" s="807">
        <v>22018.747000000003</v>
      </c>
      <c r="D169" s="807">
        <v>0</v>
      </c>
      <c r="E169" s="807">
        <v>0</v>
      </c>
      <c r="F169" s="807">
        <f t="shared" si="2"/>
        <v>22018.75</v>
      </c>
      <c r="G169" s="807">
        <f t="shared" si="2"/>
        <v>22018.747000000003</v>
      </c>
      <c r="H169" s="797"/>
      <c r="I169" s="794"/>
      <c r="J169" s="795"/>
      <c r="K169" s="795"/>
      <c r="L169" s="795"/>
      <c r="M169" s="795"/>
    </row>
    <row r="170" spans="1:13" s="759" customFormat="1" ht="12.75" x14ac:dyDescent="0.2">
      <c r="A170" s="806" t="s">
        <v>3213</v>
      </c>
      <c r="B170" s="807">
        <v>11049.06</v>
      </c>
      <c r="C170" s="807">
        <v>11049.055</v>
      </c>
      <c r="D170" s="807">
        <v>0</v>
      </c>
      <c r="E170" s="807">
        <v>0</v>
      </c>
      <c r="F170" s="807">
        <f t="shared" si="2"/>
        <v>11049.06</v>
      </c>
      <c r="G170" s="807">
        <f t="shared" si="2"/>
        <v>11049.055</v>
      </c>
      <c r="H170" s="797"/>
      <c r="I170" s="794"/>
      <c r="J170" s="795"/>
      <c r="K170" s="795"/>
      <c r="L170" s="795"/>
      <c r="M170" s="795"/>
    </row>
    <row r="171" spans="1:13" s="759" customFormat="1" ht="12.75" x14ac:dyDescent="0.2">
      <c r="A171" s="806" t="s">
        <v>3214</v>
      </c>
      <c r="B171" s="807">
        <v>14719.1</v>
      </c>
      <c r="C171" s="807">
        <v>14719.101000000001</v>
      </c>
      <c r="D171" s="807">
        <v>0</v>
      </c>
      <c r="E171" s="807">
        <v>0</v>
      </c>
      <c r="F171" s="807">
        <f t="shared" si="2"/>
        <v>14719.1</v>
      </c>
      <c r="G171" s="807">
        <f t="shared" si="2"/>
        <v>14719.101000000001</v>
      </c>
      <c r="H171" s="797"/>
      <c r="I171" s="794"/>
      <c r="J171" s="795"/>
      <c r="K171" s="795"/>
      <c r="L171" s="795"/>
      <c r="M171" s="795"/>
    </row>
    <row r="172" spans="1:13" s="759" customFormat="1" ht="12.75" x14ac:dyDescent="0.2">
      <c r="A172" s="806" t="s">
        <v>3215</v>
      </c>
      <c r="B172" s="807">
        <v>20943.95</v>
      </c>
      <c r="C172" s="807">
        <v>20943.95</v>
      </c>
      <c r="D172" s="807">
        <v>22.48</v>
      </c>
      <c r="E172" s="807">
        <v>22.475000000000001</v>
      </c>
      <c r="F172" s="807">
        <f t="shared" si="2"/>
        <v>20966.43</v>
      </c>
      <c r="G172" s="807">
        <f t="shared" si="2"/>
        <v>20966.424999999999</v>
      </c>
      <c r="H172" s="797"/>
      <c r="I172" s="794"/>
      <c r="J172" s="795"/>
      <c r="K172" s="795"/>
      <c r="L172" s="795"/>
      <c r="M172" s="795"/>
    </row>
    <row r="173" spans="1:13" s="759" customFormat="1" ht="12.75" x14ac:dyDescent="0.2">
      <c r="A173" s="806" t="s">
        <v>3216</v>
      </c>
      <c r="B173" s="807">
        <v>6753.96</v>
      </c>
      <c r="C173" s="807">
        <v>6753.9560000000001</v>
      </c>
      <c r="D173" s="807">
        <v>0</v>
      </c>
      <c r="E173" s="807">
        <v>0</v>
      </c>
      <c r="F173" s="807">
        <f t="shared" si="2"/>
        <v>6753.96</v>
      </c>
      <c r="G173" s="807">
        <f t="shared" si="2"/>
        <v>6753.9560000000001</v>
      </c>
      <c r="H173" s="797"/>
      <c r="I173" s="794"/>
      <c r="J173" s="795"/>
      <c r="K173" s="795"/>
      <c r="L173" s="795"/>
      <c r="M173" s="795"/>
    </row>
    <row r="174" spans="1:13" s="759" customFormat="1" ht="12.75" x14ac:dyDescent="0.2">
      <c r="A174" s="806" t="s">
        <v>3217</v>
      </c>
      <c r="B174" s="807">
        <v>4178.75</v>
      </c>
      <c r="C174" s="807">
        <v>4178.7529999999997</v>
      </c>
      <c r="D174" s="807">
        <v>0</v>
      </c>
      <c r="E174" s="807">
        <v>0</v>
      </c>
      <c r="F174" s="807">
        <f t="shared" si="2"/>
        <v>4178.75</v>
      </c>
      <c r="G174" s="807">
        <f t="shared" si="2"/>
        <v>4178.7529999999997</v>
      </c>
      <c r="H174" s="797"/>
      <c r="I174" s="794"/>
      <c r="J174" s="795"/>
      <c r="K174" s="795"/>
      <c r="L174" s="795"/>
      <c r="M174" s="795"/>
    </row>
    <row r="175" spans="1:13" s="759" customFormat="1" ht="12.75" x14ac:dyDescent="0.2">
      <c r="A175" s="806" t="s">
        <v>3218</v>
      </c>
      <c r="B175" s="807">
        <v>5322.6799999999994</v>
      </c>
      <c r="C175" s="807">
        <v>5322.6819999999998</v>
      </c>
      <c r="D175" s="807">
        <v>8.33</v>
      </c>
      <c r="E175" s="807">
        <v>8.3249999999999993</v>
      </c>
      <c r="F175" s="807">
        <f t="shared" si="2"/>
        <v>5331.0099999999993</v>
      </c>
      <c r="G175" s="807">
        <f t="shared" si="2"/>
        <v>5331.0069999999996</v>
      </c>
      <c r="H175" s="797"/>
      <c r="I175" s="794"/>
      <c r="J175" s="795"/>
      <c r="K175" s="795"/>
      <c r="L175" s="795"/>
      <c r="M175" s="795"/>
    </row>
    <row r="176" spans="1:13" s="759" customFormat="1" ht="12.75" x14ac:dyDescent="0.2">
      <c r="A176" s="806" t="s">
        <v>3219</v>
      </c>
      <c r="B176" s="807">
        <v>1773.27</v>
      </c>
      <c r="C176" s="807">
        <v>1773.269</v>
      </c>
      <c r="D176" s="807">
        <v>0</v>
      </c>
      <c r="E176" s="807">
        <v>0</v>
      </c>
      <c r="F176" s="807">
        <f t="shared" si="2"/>
        <v>1773.27</v>
      </c>
      <c r="G176" s="807">
        <f t="shared" si="2"/>
        <v>1773.269</v>
      </c>
      <c r="H176" s="797"/>
      <c r="I176" s="794"/>
      <c r="J176" s="795"/>
      <c r="K176" s="795"/>
      <c r="L176" s="795"/>
      <c r="M176" s="795"/>
    </row>
    <row r="177" spans="1:13" s="759" customFormat="1" ht="12.75" x14ac:dyDescent="0.2">
      <c r="A177" s="806" t="s">
        <v>3220</v>
      </c>
      <c r="B177" s="807">
        <v>4054.03</v>
      </c>
      <c r="C177" s="807">
        <v>4054.0279999999998</v>
      </c>
      <c r="D177" s="807">
        <v>0</v>
      </c>
      <c r="E177" s="807">
        <v>0</v>
      </c>
      <c r="F177" s="807">
        <f t="shared" si="2"/>
        <v>4054.03</v>
      </c>
      <c r="G177" s="807">
        <f t="shared" si="2"/>
        <v>4054.0279999999998</v>
      </c>
      <c r="H177" s="797"/>
      <c r="I177" s="794"/>
      <c r="J177" s="795"/>
      <c r="K177" s="795"/>
      <c r="L177" s="795"/>
      <c r="M177" s="795"/>
    </row>
    <row r="178" spans="1:13" s="759" customFormat="1" ht="12.75" x14ac:dyDescent="0.2">
      <c r="A178" s="806" t="s">
        <v>3221</v>
      </c>
      <c r="B178" s="807">
        <v>14559.04</v>
      </c>
      <c r="C178" s="807">
        <v>14559.035</v>
      </c>
      <c r="D178" s="807">
        <v>0</v>
      </c>
      <c r="E178" s="807">
        <v>0</v>
      </c>
      <c r="F178" s="807">
        <f t="shared" si="2"/>
        <v>14559.04</v>
      </c>
      <c r="G178" s="807">
        <f t="shared" si="2"/>
        <v>14559.035</v>
      </c>
      <c r="H178" s="797"/>
      <c r="I178" s="794"/>
      <c r="J178" s="795"/>
      <c r="K178" s="795"/>
      <c r="L178" s="795"/>
      <c r="M178" s="795"/>
    </row>
    <row r="179" spans="1:13" s="759" customFormat="1" ht="12.75" x14ac:dyDescent="0.2">
      <c r="A179" s="806" t="s">
        <v>3222</v>
      </c>
      <c r="B179" s="807">
        <v>17412.12</v>
      </c>
      <c r="C179" s="807">
        <v>17412.117000000002</v>
      </c>
      <c r="D179" s="807">
        <v>0</v>
      </c>
      <c r="E179" s="807">
        <v>0</v>
      </c>
      <c r="F179" s="807">
        <f t="shared" si="2"/>
        <v>17412.12</v>
      </c>
      <c r="G179" s="807">
        <f t="shared" si="2"/>
        <v>17412.117000000002</v>
      </c>
      <c r="H179" s="797"/>
      <c r="I179" s="794"/>
      <c r="J179" s="795"/>
      <c r="K179" s="795"/>
      <c r="L179" s="795"/>
      <c r="M179" s="795"/>
    </row>
    <row r="180" spans="1:13" s="759" customFormat="1" ht="12.75" x14ac:dyDescent="0.2">
      <c r="A180" s="806" t="s">
        <v>3223</v>
      </c>
      <c r="B180" s="807">
        <v>16175.34</v>
      </c>
      <c r="C180" s="807">
        <v>16175.34</v>
      </c>
      <c r="D180" s="807">
        <v>0</v>
      </c>
      <c r="E180" s="807">
        <v>0</v>
      </c>
      <c r="F180" s="807">
        <f t="shared" si="2"/>
        <v>16175.34</v>
      </c>
      <c r="G180" s="807">
        <f t="shared" si="2"/>
        <v>16175.34</v>
      </c>
      <c r="H180" s="797"/>
      <c r="I180" s="794"/>
      <c r="J180" s="795"/>
      <c r="K180" s="795"/>
      <c r="L180" s="795"/>
      <c r="M180" s="795"/>
    </row>
    <row r="181" spans="1:13" s="759" customFormat="1" ht="12.75" x14ac:dyDescent="0.2">
      <c r="A181" s="806" t="s">
        <v>3224</v>
      </c>
      <c r="B181" s="807">
        <v>19227.45</v>
      </c>
      <c r="C181" s="807">
        <v>19227.447999999997</v>
      </c>
      <c r="D181" s="807">
        <v>0</v>
      </c>
      <c r="E181" s="807">
        <v>0</v>
      </c>
      <c r="F181" s="807">
        <f t="shared" si="2"/>
        <v>19227.45</v>
      </c>
      <c r="G181" s="807">
        <f t="shared" si="2"/>
        <v>19227.447999999997</v>
      </c>
      <c r="H181" s="797"/>
      <c r="I181" s="794"/>
      <c r="J181" s="795"/>
      <c r="K181" s="795"/>
      <c r="L181" s="795"/>
      <c r="M181" s="795"/>
    </row>
    <row r="182" spans="1:13" s="759" customFormat="1" ht="12.75" x14ac:dyDescent="0.2">
      <c r="A182" s="806" t="s">
        <v>3225</v>
      </c>
      <c r="B182" s="807">
        <v>2023</v>
      </c>
      <c r="C182" s="807">
        <v>2023.001</v>
      </c>
      <c r="D182" s="807">
        <v>0</v>
      </c>
      <c r="E182" s="807">
        <v>0</v>
      </c>
      <c r="F182" s="807">
        <f t="shared" si="2"/>
        <v>2023</v>
      </c>
      <c r="G182" s="807">
        <f t="shared" si="2"/>
        <v>2023.001</v>
      </c>
      <c r="H182" s="797"/>
      <c r="I182" s="794"/>
      <c r="J182" s="795"/>
      <c r="K182" s="795"/>
      <c r="L182" s="795"/>
      <c r="M182" s="795"/>
    </row>
    <row r="183" spans="1:13" s="759" customFormat="1" ht="12.75" x14ac:dyDescent="0.2">
      <c r="A183" s="806" t="s">
        <v>3226</v>
      </c>
      <c r="B183" s="807">
        <v>8593.92</v>
      </c>
      <c r="C183" s="807">
        <v>8593.9120000000003</v>
      </c>
      <c r="D183" s="807">
        <v>0</v>
      </c>
      <c r="E183" s="807">
        <v>0</v>
      </c>
      <c r="F183" s="807">
        <f t="shared" si="2"/>
        <v>8593.92</v>
      </c>
      <c r="G183" s="807">
        <f t="shared" si="2"/>
        <v>8593.9120000000003</v>
      </c>
      <c r="H183" s="797"/>
      <c r="I183" s="794"/>
      <c r="J183" s="795"/>
      <c r="K183" s="795"/>
      <c r="L183" s="795"/>
      <c r="M183" s="795"/>
    </row>
    <row r="184" spans="1:13" s="759" customFormat="1" ht="12.75" x14ac:dyDescent="0.2">
      <c r="A184" s="806" t="s">
        <v>3227</v>
      </c>
      <c r="B184" s="807">
        <v>10616.75</v>
      </c>
      <c r="C184" s="807">
        <v>10616.746999999999</v>
      </c>
      <c r="D184" s="807">
        <v>0</v>
      </c>
      <c r="E184" s="807">
        <v>0</v>
      </c>
      <c r="F184" s="807">
        <f t="shared" si="2"/>
        <v>10616.75</v>
      </c>
      <c r="G184" s="807">
        <f t="shared" si="2"/>
        <v>10616.746999999999</v>
      </c>
      <c r="H184" s="797"/>
      <c r="I184" s="794"/>
      <c r="J184" s="795"/>
      <c r="K184" s="795"/>
      <c r="L184" s="795"/>
      <c r="M184" s="795"/>
    </row>
    <row r="185" spans="1:13" s="759" customFormat="1" ht="12.75" x14ac:dyDescent="0.2">
      <c r="A185" s="806" t="s">
        <v>3228</v>
      </c>
      <c r="B185" s="807">
        <v>8613.66</v>
      </c>
      <c r="C185" s="807">
        <v>8584.9440000000013</v>
      </c>
      <c r="D185" s="807">
        <v>0</v>
      </c>
      <c r="E185" s="807">
        <v>0</v>
      </c>
      <c r="F185" s="807">
        <f t="shared" si="2"/>
        <v>8613.66</v>
      </c>
      <c r="G185" s="807">
        <f t="shared" si="2"/>
        <v>8584.9440000000013</v>
      </c>
      <c r="H185" s="797"/>
      <c r="I185" s="794"/>
      <c r="J185" s="795"/>
      <c r="K185" s="795"/>
      <c r="L185" s="795"/>
      <c r="M185" s="795"/>
    </row>
    <row r="186" spans="1:13" s="759" customFormat="1" ht="12.75" x14ac:dyDescent="0.2">
      <c r="A186" s="806" t="s">
        <v>3229</v>
      </c>
      <c r="B186" s="807">
        <v>13832.78</v>
      </c>
      <c r="C186" s="807">
        <v>13832.777</v>
      </c>
      <c r="D186" s="807">
        <v>0</v>
      </c>
      <c r="E186" s="807">
        <v>0</v>
      </c>
      <c r="F186" s="807">
        <f t="shared" si="2"/>
        <v>13832.78</v>
      </c>
      <c r="G186" s="807">
        <f t="shared" si="2"/>
        <v>13832.777</v>
      </c>
      <c r="H186" s="797"/>
      <c r="I186" s="794"/>
      <c r="J186" s="795"/>
      <c r="K186" s="795"/>
      <c r="L186" s="795"/>
      <c r="M186" s="795"/>
    </row>
    <row r="187" spans="1:13" s="759" customFormat="1" ht="12.75" x14ac:dyDescent="0.2">
      <c r="A187" s="806" t="s">
        <v>3230</v>
      </c>
      <c r="B187" s="807">
        <v>6726.1399999999994</v>
      </c>
      <c r="C187" s="807">
        <v>6726.1299999999992</v>
      </c>
      <c r="D187" s="807">
        <v>0</v>
      </c>
      <c r="E187" s="807">
        <v>0</v>
      </c>
      <c r="F187" s="807">
        <f t="shared" si="2"/>
        <v>6726.1399999999994</v>
      </c>
      <c r="G187" s="807">
        <f t="shared" si="2"/>
        <v>6726.1299999999992</v>
      </c>
      <c r="H187" s="797"/>
      <c r="I187" s="794"/>
      <c r="J187" s="795"/>
      <c r="K187" s="795"/>
      <c r="L187" s="795"/>
      <c r="M187" s="795"/>
    </row>
    <row r="188" spans="1:13" s="759" customFormat="1" ht="12.75" x14ac:dyDescent="0.2">
      <c r="A188" s="806" t="s">
        <v>3231</v>
      </c>
      <c r="B188" s="807">
        <v>7915.9</v>
      </c>
      <c r="C188" s="807">
        <v>7915.8919999999998</v>
      </c>
      <c r="D188" s="807">
        <v>0</v>
      </c>
      <c r="E188" s="807">
        <v>0</v>
      </c>
      <c r="F188" s="807">
        <f t="shared" si="2"/>
        <v>7915.9</v>
      </c>
      <c r="G188" s="807">
        <f t="shared" si="2"/>
        <v>7915.8919999999998</v>
      </c>
      <c r="H188" s="797"/>
      <c r="I188" s="794"/>
      <c r="J188" s="795"/>
      <c r="K188" s="795"/>
      <c r="L188" s="795"/>
      <c r="M188" s="795"/>
    </row>
    <row r="189" spans="1:13" s="759" customFormat="1" ht="12.75" x14ac:dyDescent="0.2">
      <c r="A189" s="806" t="s">
        <v>3232</v>
      </c>
      <c r="B189" s="807">
        <v>19049.16</v>
      </c>
      <c r="C189" s="807">
        <v>19049.156000000003</v>
      </c>
      <c r="D189" s="807">
        <v>0</v>
      </c>
      <c r="E189" s="807">
        <v>0</v>
      </c>
      <c r="F189" s="807">
        <f t="shared" si="2"/>
        <v>19049.16</v>
      </c>
      <c r="G189" s="807">
        <f t="shared" si="2"/>
        <v>19049.156000000003</v>
      </c>
      <c r="H189" s="797"/>
      <c r="I189" s="794"/>
      <c r="J189" s="795"/>
      <c r="K189" s="795"/>
      <c r="L189" s="795"/>
      <c r="M189" s="795"/>
    </row>
    <row r="190" spans="1:13" s="759" customFormat="1" ht="12.75" x14ac:dyDescent="0.2">
      <c r="A190" s="806" t="s">
        <v>3233</v>
      </c>
      <c r="B190" s="807">
        <v>4888.6699999999992</v>
      </c>
      <c r="C190" s="807">
        <v>4888.6730000000007</v>
      </c>
      <c r="D190" s="807">
        <v>0</v>
      </c>
      <c r="E190" s="807">
        <v>0</v>
      </c>
      <c r="F190" s="807">
        <f t="shared" si="2"/>
        <v>4888.6699999999992</v>
      </c>
      <c r="G190" s="807">
        <f t="shared" si="2"/>
        <v>4888.6730000000007</v>
      </c>
      <c r="H190" s="797"/>
      <c r="I190" s="794"/>
      <c r="J190" s="795"/>
      <c r="K190" s="795"/>
      <c r="L190" s="795"/>
      <c r="M190" s="795"/>
    </row>
    <row r="191" spans="1:13" s="759" customFormat="1" ht="12.75" x14ac:dyDescent="0.2">
      <c r="A191" s="806" t="s">
        <v>3234</v>
      </c>
      <c r="B191" s="807">
        <v>2014.64</v>
      </c>
      <c r="C191" s="807">
        <v>2014.636</v>
      </c>
      <c r="D191" s="807">
        <v>0</v>
      </c>
      <c r="E191" s="807">
        <v>0</v>
      </c>
      <c r="F191" s="807">
        <f t="shared" si="2"/>
        <v>2014.64</v>
      </c>
      <c r="G191" s="807">
        <f t="shared" si="2"/>
        <v>2014.636</v>
      </c>
      <c r="H191" s="797"/>
      <c r="I191" s="794"/>
      <c r="J191" s="795"/>
      <c r="K191" s="795"/>
      <c r="L191" s="795"/>
      <c r="M191" s="795"/>
    </row>
    <row r="192" spans="1:13" s="759" customFormat="1" ht="12.75" x14ac:dyDescent="0.2">
      <c r="A192" s="806" t="s">
        <v>3235</v>
      </c>
      <c r="B192" s="807">
        <v>2191.7599999999998</v>
      </c>
      <c r="C192" s="807">
        <v>2191.7579999999998</v>
      </c>
      <c r="D192" s="807">
        <v>0</v>
      </c>
      <c r="E192" s="807">
        <v>0</v>
      </c>
      <c r="F192" s="807">
        <f t="shared" si="2"/>
        <v>2191.7599999999998</v>
      </c>
      <c r="G192" s="807">
        <f t="shared" si="2"/>
        <v>2191.7579999999998</v>
      </c>
      <c r="H192" s="797"/>
      <c r="I192" s="794"/>
      <c r="J192" s="795"/>
      <c r="K192" s="795"/>
      <c r="L192" s="795"/>
      <c r="M192" s="795"/>
    </row>
    <row r="193" spans="1:13" s="759" customFormat="1" ht="12.75" x14ac:dyDescent="0.2">
      <c r="A193" s="806" t="s">
        <v>3236</v>
      </c>
      <c r="B193" s="807">
        <v>8918.19</v>
      </c>
      <c r="C193" s="807">
        <v>8918.1880000000001</v>
      </c>
      <c r="D193" s="807">
        <v>0</v>
      </c>
      <c r="E193" s="807">
        <v>0</v>
      </c>
      <c r="F193" s="807">
        <f t="shared" si="2"/>
        <v>8918.19</v>
      </c>
      <c r="G193" s="807">
        <f t="shared" si="2"/>
        <v>8918.1880000000001</v>
      </c>
      <c r="H193" s="797"/>
      <c r="I193" s="794"/>
      <c r="J193" s="795"/>
      <c r="K193" s="795"/>
      <c r="L193" s="795"/>
      <c r="M193" s="795"/>
    </row>
    <row r="194" spans="1:13" s="759" customFormat="1" ht="12.75" x14ac:dyDescent="0.2">
      <c r="A194" s="806" t="s">
        <v>3237</v>
      </c>
      <c r="B194" s="807">
        <v>6473.89</v>
      </c>
      <c r="C194" s="807">
        <v>6473.8879999999999</v>
      </c>
      <c r="D194" s="807">
        <v>0</v>
      </c>
      <c r="E194" s="807">
        <v>0</v>
      </c>
      <c r="F194" s="807">
        <f t="shared" si="2"/>
        <v>6473.89</v>
      </c>
      <c r="G194" s="807">
        <f t="shared" si="2"/>
        <v>6473.8879999999999</v>
      </c>
      <c r="H194" s="797"/>
      <c r="I194" s="794"/>
      <c r="J194" s="795"/>
      <c r="K194" s="795"/>
      <c r="L194" s="795"/>
      <c r="M194" s="795"/>
    </row>
    <row r="195" spans="1:13" s="759" customFormat="1" ht="12.75" x14ac:dyDescent="0.2">
      <c r="A195" s="806" t="s">
        <v>3238</v>
      </c>
      <c r="B195" s="807">
        <v>30148.31</v>
      </c>
      <c r="C195" s="807">
        <v>30148.309000000001</v>
      </c>
      <c r="D195" s="807">
        <v>13.87</v>
      </c>
      <c r="E195" s="807">
        <v>13.868</v>
      </c>
      <c r="F195" s="807">
        <f t="shared" si="2"/>
        <v>30162.18</v>
      </c>
      <c r="G195" s="807">
        <f t="shared" si="2"/>
        <v>30162.177</v>
      </c>
      <c r="H195" s="797"/>
      <c r="I195" s="794"/>
      <c r="J195" s="795"/>
      <c r="K195" s="795"/>
      <c r="L195" s="795"/>
      <c r="M195" s="795"/>
    </row>
    <row r="196" spans="1:13" s="759" customFormat="1" ht="12.75" x14ac:dyDescent="0.2">
      <c r="A196" s="806" t="s">
        <v>3239</v>
      </c>
      <c r="B196" s="807">
        <v>13056.33</v>
      </c>
      <c r="C196" s="807">
        <v>13019.383000000002</v>
      </c>
      <c r="D196" s="807">
        <v>0</v>
      </c>
      <c r="E196" s="807">
        <v>0</v>
      </c>
      <c r="F196" s="807">
        <f t="shared" si="2"/>
        <v>13056.33</v>
      </c>
      <c r="G196" s="807">
        <f t="shared" si="2"/>
        <v>13019.383000000002</v>
      </c>
      <c r="H196" s="797"/>
      <c r="I196" s="794"/>
      <c r="J196" s="795"/>
      <c r="K196" s="795"/>
      <c r="L196" s="795"/>
      <c r="M196" s="795"/>
    </row>
    <row r="197" spans="1:13" s="759" customFormat="1" ht="12.75" x14ac:dyDescent="0.2">
      <c r="A197" s="806" t="s">
        <v>3240</v>
      </c>
      <c r="B197" s="807">
        <v>14137.67</v>
      </c>
      <c r="C197" s="807">
        <v>14137.666000000001</v>
      </c>
      <c r="D197" s="807">
        <v>0</v>
      </c>
      <c r="E197" s="807">
        <v>0</v>
      </c>
      <c r="F197" s="807">
        <f t="shared" si="2"/>
        <v>14137.67</v>
      </c>
      <c r="G197" s="807">
        <f t="shared" si="2"/>
        <v>14137.666000000001</v>
      </c>
      <c r="H197" s="797"/>
      <c r="I197" s="794"/>
      <c r="J197" s="795"/>
      <c r="K197" s="795"/>
      <c r="L197" s="795"/>
      <c r="M197" s="795"/>
    </row>
    <row r="198" spans="1:13" s="759" customFormat="1" ht="12.75" x14ac:dyDescent="0.2">
      <c r="A198" s="806" t="s">
        <v>3241</v>
      </c>
      <c r="B198" s="807">
        <v>2196.42</v>
      </c>
      <c r="C198" s="807">
        <v>2196.422</v>
      </c>
      <c r="D198" s="807">
        <v>0</v>
      </c>
      <c r="E198" s="807">
        <v>0</v>
      </c>
      <c r="F198" s="807">
        <f t="shared" ref="F198:G261" si="3">B198+D198</f>
        <v>2196.42</v>
      </c>
      <c r="G198" s="807">
        <f t="shared" si="3"/>
        <v>2196.422</v>
      </c>
      <c r="H198" s="797"/>
      <c r="I198" s="794"/>
      <c r="J198" s="795"/>
      <c r="K198" s="795"/>
      <c r="L198" s="795"/>
      <c r="M198" s="795"/>
    </row>
    <row r="199" spans="1:13" s="759" customFormat="1" ht="12.75" x14ac:dyDescent="0.2">
      <c r="A199" s="806" t="s">
        <v>3242</v>
      </c>
      <c r="B199" s="807">
        <v>4345.67</v>
      </c>
      <c r="C199" s="807">
        <v>4345.67</v>
      </c>
      <c r="D199" s="807">
        <v>0</v>
      </c>
      <c r="E199" s="807">
        <v>0</v>
      </c>
      <c r="F199" s="807">
        <f t="shared" si="3"/>
        <v>4345.67</v>
      </c>
      <c r="G199" s="807">
        <f t="shared" si="3"/>
        <v>4345.67</v>
      </c>
      <c r="H199" s="797"/>
      <c r="I199" s="794"/>
      <c r="J199" s="795"/>
      <c r="K199" s="795"/>
      <c r="L199" s="795"/>
      <c r="M199" s="795"/>
    </row>
    <row r="200" spans="1:13" s="759" customFormat="1" ht="12.75" x14ac:dyDescent="0.2">
      <c r="A200" s="806" t="s">
        <v>3243</v>
      </c>
      <c r="B200" s="807">
        <v>6735.3700000000008</v>
      </c>
      <c r="C200" s="807">
        <v>6735.3680000000004</v>
      </c>
      <c r="D200" s="807">
        <v>0</v>
      </c>
      <c r="E200" s="807">
        <v>0</v>
      </c>
      <c r="F200" s="807">
        <f t="shared" si="3"/>
        <v>6735.3700000000008</v>
      </c>
      <c r="G200" s="807">
        <f t="shared" si="3"/>
        <v>6735.3680000000004</v>
      </c>
      <c r="H200" s="797"/>
      <c r="I200" s="794"/>
      <c r="J200" s="795"/>
      <c r="K200" s="795"/>
      <c r="L200" s="795"/>
      <c r="M200" s="795"/>
    </row>
    <row r="201" spans="1:13" s="759" customFormat="1" ht="12.75" x14ac:dyDescent="0.2">
      <c r="A201" s="806" t="s">
        <v>3244</v>
      </c>
      <c r="B201" s="807">
        <v>13991.699999999999</v>
      </c>
      <c r="C201" s="807">
        <v>13991.701999999999</v>
      </c>
      <c r="D201" s="807">
        <v>0</v>
      </c>
      <c r="E201" s="807">
        <v>0</v>
      </c>
      <c r="F201" s="807">
        <f t="shared" si="3"/>
        <v>13991.699999999999</v>
      </c>
      <c r="G201" s="807">
        <f t="shared" si="3"/>
        <v>13991.701999999999</v>
      </c>
      <c r="H201" s="797"/>
      <c r="I201" s="794"/>
      <c r="J201" s="795"/>
      <c r="K201" s="795"/>
      <c r="L201" s="795"/>
      <c r="M201" s="795"/>
    </row>
    <row r="202" spans="1:13" s="759" customFormat="1" ht="12.75" x14ac:dyDescent="0.2">
      <c r="A202" s="806" t="s">
        <v>3245</v>
      </c>
      <c r="B202" s="807">
        <v>20711.23</v>
      </c>
      <c r="C202" s="807">
        <v>20711.222999999998</v>
      </c>
      <c r="D202" s="807">
        <v>0</v>
      </c>
      <c r="E202" s="807">
        <v>0</v>
      </c>
      <c r="F202" s="807">
        <f t="shared" si="3"/>
        <v>20711.23</v>
      </c>
      <c r="G202" s="807">
        <f t="shared" si="3"/>
        <v>20711.222999999998</v>
      </c>
      <c r="H202" s="797"/>
      <c r="I202" s="794"/>
      <c r="J202" s="795"/>
      <c r="K202" s="795"/>
      <c r="L202" s="795"/>
      <c r="M202" s="795"/>
    </row>
    <row r="203" spans="1:13" s="759" customFormat="1" ht="12.75" x14ac:dyDescent="0.2">
      <c r="A203" s="806" t="s">
        <v>3246</v>
      </c>
      <c r="B203" s="807">
        <v>6235.42</v>
      </c>
      <c r="C203" s="807">
        <v>6235.4179999999997</v>
      </c>
      <c r="D203" s="807">
        <v>0</v>
      </c>
      <c r="E203" s="807">
        <v>0</v>
      </c>
      <c r="F203" s="807">
        <f t="shared" si="3"/>
        <v>6235.42</v>
      </c>
      <c r="G203" s="807">
        <f t="shared" si="3"/>
        <v>6235.4179999999997</v>
      </c>
      <c r="H203" s="797"/>
      <c r="I203" s="794"/>
      <c r="J203" s="795"/>
      <c r="K203" s="795"/>
      <c r="L203" s="795"/>
      <c r="M203" s="795"/>
    </row>
    <row r="204" spans="1:13" s="759" customFormat="1" ht="12.75" x14ac:dyDescent="0.2">
      <c r="A204" s="806" t="s">
        <v>3247</v>
      </c>
      <c r="B204" s="807">
        <v>6434.99</v>
      </c>
      <c r="C204" s="807">
        <v>6434.9890000000005</v>
      </c>
      <c r="D204" s="807">
        <v>0</v>
      </c>
      <c r="E204" s="807">
        <v>0</v>
      </c>
      <c r="F204" s="807">
        <f t="shared" si="3"/>
        <v>6434.99</v>
      </c>
      <c r="G204" s="807">
        <f t="shared" si="3"/>
        <v>6434.9890000000005</v>
      </c>
      <c r="H204" s="797"/>
      <c r="I204" s="794"/>
      <c r="J204" s="795"/>
      <c r="K204" s="795"/>
      <c r="L204" s="795"/>
      <c r="M204" s="795"/>
    </row>
    <row r="205" spans="1:13" s="759" customFormat="1" ht="12.75" x14ac:dyDescent="0.2">
      <c r="A205" s="806" t="s">
        <v>3248</v>
      </c>
      <c r="B205" s="807">
        <v>2237.21</v>
      </c>
      <c r="C205" s="807">
        <v>2237.2139999999999</v>
      </c>
      <c r="D205" s="807">
        <v>0</v>
      </c>
      <c r="E205" s="807">
        <v>0</v>
      </c>
      <c r="F205" s="807">
        <f t="shared" si="3"/>
        <v>2237.21</v>
      </c>
      <c r="G205" s="807">
        <f t="shared" si="3"/>
        <v>2237.2139999999999</v>
      </c>
      <c r="H205" s="797"/>
      <c r="I205" s="794"/>
      <c r="J205" s="795"/>
      <c r="K205" s="795"/>
      <c r="L205" s="795"/>
      <c r="M205" s="795"/>
    </row>
    <row r="206" spans="1:13" s="759" customFormat="1" ht="12.75" x14ac:dyDescent="0.2">
      <c r="A206" s="806" t="s">
        <v>3249</v>
      </c>
      <c r="B206" s="807">
        <v>6169.17</v>
      </c>
      <c r="C206" s="807">
        <v>6169.1620000000003</v>
      </c>
      <c r="D206" s="807">
        <v>0</v>
      </c>
      <c r="E206" s="807">
        <v>0</v>
      </c>
      <c r="F206" s="807">
        <f t="shared" si="3"/>
        <v>6169.17</v>
      </c>
      <c r="G206" s="807">
        <f t="shared" si="3"/>
        <v>6169.1620000000003</v>
      </c>
      <c r="H206" s="797"/>
      <c r="I206" s="794"/>
      <c r="J206" s="795"/>
      <c r="K206" s="795"/>
      <c r="L206" s="795"/>
      <c r="M206" s="795"/>
    </row>
    <row r="207" spans="1:13" s="759" customFormat="1" ht="12.75" x14ac:dyDescent="0.2">
      <c r="A207" s="806" t="s">
        <v>3250</v>
      </c>
      <c r="B207" s="807">
        <v>18533.91</v>
      </c>
      <c r="C207" s="807">
        <v>18533.909</v>
      </c>
      <c r="D207" s="807">
        <v>0</v>
      </c>
      <c r="E207" s="807">
        <v>0</v>
      </c>
      <c r="F207" s="807">
        <f t="shared" si="3"/>
        <v>18533.91</v>
      </c>
      <c r="G207" s="807">
        <f t="shared" si="3"/>
        <v>18533.909</v>
      </c>
      <c r="H207" s="797"/>
      <c r="I207" s="794"/>
      <c r="J207" s="795"/>
      <c r="K207" s="795"/>
      <c r="L207" s="795"/>
      <c r="M207" s="795"/>
    </row>
    <row r="208" spans="1:13" s="759" customFormat="1" ht="12.75" x14ac:dyDescent="0.2">
      <c r="A208" s="806" t="s">
        <v>3251</v>
      </c>
      <c r="B208" s="807">
        <v>16083.72</v>
      </c>
      <c r="C208" s="807">
        <v>16083.713</v>
      </c>
      <c r="D208" s="807">
        <v>0</v>
      </c>
      <c r="E208" s="807">
        <v>0</v>
      </c>
      <c r="F208" s="807">
        <f t="shared" si="3"/>
        <v>16083.72</v>
      </c>
      <c r="G208" s="807">
        <f t="shared" si="3"/>
        <v>16083.713</v>
      </c>
      <c r="H208" s="797"/>
      <c r="I208" s="794"/>
      <c r="J208" s="795"/>
      <c r="K208" s="795"/>
      <c r="L208" s="795"/>
      <c r="M208" s="795"/>
    </row>
    <row r="209" spans="1:13" s="759" customFormat="1" ht="12.75" x14ac:dyDescent="0.2">
      <c r="A209" s="806" t="s">
        <v>3252</v>
      </c>
      <c r="B209" s="807">
        <v>48766.080000000002</v>
      </c>
      <c r="C209" s="807">
        <v>48766.077999999994</v>
      </c>
      <c r="D209" s="807">
        <v>27.75</v>
      </c>
      <c r="E209" s="807">
        <v>5.5599999999999987</v>
      </c>
      <c r="F209" s="807">
        <f t="shared" si="3"/>
        <v>48793.83</v>
      </c>
      <c r="G209" s="807">
        <f t="shared" si="3"/>
        <v>48771.637999999992</v>
      </c>
      <c r="H209" s="797"/>
      <c r="I209" s="794"/>
      <c r="J209" s="795"/>
      <c r="K209" s="795"/>
      <c r="L209" s="795"/>
      <c r="M209" s="795"/>
    </row>
    <row r="210" spans="1:13" s="759" customFormat="1" ht="12.75" x14ac:dyDescent="0.2">
      <c r="A210" s="806" t="s">
        <v>3253</v>
      </c>
      <c r="B210" s="807">
        <v>12232.78</v>
      </c>
      <c r="C210" s="807">
        <v>12232.771999999999</v>
      </c>
      <c r="D210" s="807">
        <v>6.08</v>
      </c>
      <c r="E210" s="807">
        <v>3.242</v>
      </c>
      <c r="F210" s="807">
        <f t="shared" si="3"/>
        <v>12238.86</v>
      </c>
      <c r="G210" s="807">
        <f t="shared" si="3"/>
        <v>12236.013999999999</v>
      </c>
      <c r="H210" s="797"/>
      <c r="I210" s="794"/>
      <c r="J210" s="795"/>
      <c r="K210" s="795"/>
      <c r="L210" s="795"/>
      <c r="M210" s="795"/>
    </row>
    <row r="211" spans="1:13" s="759" customFormat="1" ht="12.75" x14ac:dyDescent="0.2">
      <c r="A211" s="806" t="s">
        <v>3254</v>
      </c>
      <c r="B211" s="807">
        <v>6955.01</v>
      </c>
      <c r="C211" s="807">
        <v>6955.0050000000001</v>
      </c>
      <c r="D211" s="807">
        <v>0</v>
      </c>
      <c r="E211" s="807">
        <v>0</v>
      </c>
      <c r="F211" s="807">
        <f t="shared" si="3"/>
        <v>6955.01</v>
      </c>
      <c r="G211" s="807">
        <f t="shared" si="3"/>
        <v>6955.0050000000001</v>
      </c>
      <c r="H211" s="797"/>
      <c r="I211" s="794"/>
      <c r="J211" s="795"/>
      <c r="K211" s="795"/>
      <c r="L211" s="795"/>
      <c r="M211" s="795"/>
    </row>
    <row r="212" spans="1:13" s="759" customFormat="1" ht="12.75" x14ac:dyDescent="0.2">
      <c r="A212" s="806" t="s">
        <v>3255</v>
      </c>
      <c r="B212" s="807">
        <v>7337.93</v>
      </c>
      <c r="C212" s="807">
        <v>7337.9340000000002</v>
      </c>
      <c r="D212" s="807">
        <v>0</v>
      </c>
      <c r="E212" s="807">
        <v>0</v>
      </c>
      <c r="F212" s="807">
        <f t="shared" si="3"/>
        <v>7337.93</v>
      </c>
      <c r="G212" s="807">
        <f t="shared" si="3"/>
        <v>7337.9340000000002</v>
      </c>
      <c r="H212" s="797"/>
      <c r="I212" s="794"/>
      <c r="J212" s="795"/>
      <c r="K212" s="795"/>
      <c r="L212" s="795"/>
      <c r="M212" s="795"/>
    </row>
    <row r="213" spans="1:13" s="759" customFormat="1" ht="12.75" x14ac:dyDescent="0.2">
      <c r="A213" s="806" t="s">
        <v>3256</v>
      </c>
      <c r="B213" s="807">
        <v>2064.2800000000002</v>
      </c>
      <c r="C213" s="807">
        <v>2064.277</v>
      </c>
      <c r="D213" s="807">
        <v>0</v>
      </c>
      <c r="E213" s="807">
        <v>0</v>
      </c>
      <c r="F213" s="807">
        <f t="shared" si="3"/>
        <v>2064.2800000000002</v>
      </c>
      <c r="G213" s="807">
        <f t="shared" si="3"/>
        <v>2064.277</v>
      </c>
      <c r="H213" s="797"/>
      <c r="I213" s="794"/>
      <c r="J213" s="795"/>
      <c r="K213" s="795"/>
      <c r="L213" s="795"/>
      <c r="M213" s="795"/>
    </row>
    <row r="214" spans="1:13" s="759" customFormat="1" ht="12.75" x14ac:dyDescent="0.2">
      <c r="A214" s="806" t="s">
        <v>3257</v>
      </c>
      <c r="B214" s="807">
        <v>8463.26</v>
      </c>
      <c r="C214" s="807">
        <v>8463.26</v>
      </c>
      <c r="D214" s="807">
        <v>88.75</v>
      </c>
      <c r="E214" s="807">
        <v>88.751000000000005</v>
      </c>
      <c r="F214" s="807">
        <f t="shared" si="3"/>
        <v>8552.01</v>
      </c>
      <c r="G214" s="807">
        <f t="shared" si="3"/>
        <v>8552.0110000000004</v>
      </c>
      <c r="H214" s="797"/>
      <c r="I214" s="794"/>
      <c r="J214" s="795"/>
      <c r="K214" s="795"/>
      <c r="L214" s="795"/>
      <c r="M214" s="795"/>
    </row>
    <row r="215" spans="1:13" s="759" customFormat="1" ht="12.75" x14ac:dyDescent="0.2">
      <c r="A215" s="806" t="s">
        <v>4994</v>
      </c>
      <c r="B215" s="807">
        <v>9553.16</v>
      </c>
      <c r="C215" s="807">
        <v>9553.1640000000007</v>
      </c>
      <c r="D215" s="807">
        <v>545.04999999999995</v>
      </c>
      <c r="E215" s="807">
        <v>545.04766000000006</v>
      </c>
      <c r="F215" s="807">
        <f t="shared" si="3"/>
        <v>10098.209999999999</v>
      </c>
      <c r="G215" s="807">
        <f t="shared" si="3"/>
        <v>10098.211660000001</v>
      </c>
      <c r="H215" s="797"/>
      <c r="I215" s="794"/>
      <c r="J215" s="795"/>
      <c r="K215" s="795"/>
      <c r="L215" s="795"/>
      <c r="M215" s="795"/>
    </row>
    <row r="216" spans="1:13" s="759" customFormat="1" ht="12.75" x14ac:dyDescent="0.2">
      <c r="A216" s="806" t="s">
        <v>3258</v>
      </c>
      <c r="B216" s="807">
        <v>12790.1</v>
      </c>
      <c r="C216" s="807">
        <v>12400.778999999999</v>
      </c>
      <c r="D216" s="807">
        <v>125.95</v>
      </c>
      <c r="E216" s="807">
        <v>125.946</v>
      </c>
      <c r="F216" s="807">
        <f t="shared" si="3"/>
        <v>12916.050000000001</v>
      </c>
      <c r="G216" s="807">
        <f t="shared" si="3"/>
        <v>12526.724999999999</v>
      </c>
      <c r="H216" s="797"/>
      <c r="I216" s="794"/>
      <c r="J216" s="795"/>
      <c r="K216" s="795"/>
      <c r="L216" s="795"/>
      <c r="M216" s="795"/>
    </row>
    <row r="217" spans="1:13" s="759" customFormat="1" ht="12.75" x14ac:dyDescent="0.2">
      <c r="A217" s="806" t="s">
        <v>3259</v>
      </c>
      <c r="B217" s="807">
        <v>9011.08</v>
      </c>
      <c r="C217" s="807">
        <v>9011.0789999999997</v>
      </c>
      <c r="D217" s="807">
        <v>0</v>
      </c>
      <c r="E217" s="807">
        <v>0</v>
      </c>
      <c r="F217" s="807">
        <f t="shared" si="3"/>
        <v>9011.08</v>
      </c>
      <c r="G217" s="807">
        <f t="shared" si="3"/>
        <v>9011.0789999999997</v>
      </c>
      <c r="H217" s="797"/>
      <c r="I217" s="794"/>
      <c r="J217" s="795"/>
      <c r="K217" s="795"/>
      <c r="L217" s="795"/>
      <c r="M217" s="795"/>
    </row>
    <row r="218" spans="1:13" s="759" customFormat="1" ht="12.75" x14ac:dyDescent="0.2">
      <c r="A218" s="806" t="s">
        <v>3260</v>
      </c>
      <c r="B218" s="807">
        <v>7649.39</v>
      </c>
      <c r="C218" s="807">
        <v>7649.393</v>
      </c>
      <c r="D218" s="807">
        <v>103.65</v>
      </c>
      <c r="E218" s="807">
        <v>103.645</v>
      </c>
      <c r="F218" s="807">
        <f t="shared" si="3"/>
        <v>7753.04</v>
      </c>
      <c r="G218" s="807">
        <f t="shared" si="3"/>
        <v>7753.0380000000005</v>
      </c>
      <c r="H218" s="797"/>
      <c r="I218" s="794"/>
      <c r="J218" s="795"/>
      <c r="K218" s="795"/>
      <c r="L218" s="795"/>
      <c r="M218" s="795"/>
    </row>
    <row r="219" spans="1:13" s="759" customFormat="1" ht="12.75" x14ac:dyDescent="0.2">
      <c r="A219" s="806" t="s">
        <v>3261</v>
      </c>
      <c r="B219" s="807">
        <v>4472.7700000000004</v>
      </c>
      <c r="C219" s="807">
        <v>4472.7709999999997</v>
      </c>
      <c r="D219" s="807">
        <v>0</v>
      </c>
      <c r="E219" s="807">
        <v>0</v>
      </c>
      <c r="F219" s="807">
        <f t="shared" si="3"/>
        <v>4472.7700000000004</v>
      </c>
      <c r="G219" s="807">
        <f t="shared" si="3"/>
        <v>4472.7709999999997</v>
      </c>
      <c r="H219" s="797"/>
      <c r="I219" s="794"/>
      <c r="J219" s="795"/>
      <c r="K219" s="795"/>
      <c r="L219" s="795"/>
      <c r="M219" s="795"/>
    </row>
    <row r="220" spans="1:13" s="759" customFormat="1" ht="12.75" x14ac:dyDescent="0.2">
      <c r="A220" s="806" t="s">
        <v>3262</v>
      </c>
      <c r="B220" s="807">
        <v>9086.25</v>
      </c>
      <c r="C220" s="807">
        <v>9086.2489999999998</v>
      </c>
      <c r="D220" s="807">
        <v>113.02</v>
      </c>
      <c r="E220" s="807">
        <v>113.024</v>
      </c>
      <c r="F220" s="807">
        <f t="shared" si="3"/>
        <v>9199.27</v>
      </c>
      <c r="G220" s="807">
        <f t="shared" si="3"/>
        <v>9199.2729999999992</v>
      </c>
      <c r="H220" s="797"/>
      <c r="I220" s="794"/>
      <c r="J220" s="795"/>
      <c r="K220" s="795"/>
      <c r="L220" s="795"/>
      <c r="M220" s="795"/>
    </row>
    <row r="221" spans="1:13" s="759" customFormat="1" ht="12.75" x14ac:dyDescent="0.2">
      <c r="A221" s="806" t="s">
        <v>3263</v>
      </c>
      <c r="B221" s="807">
        <v>11132.55</v>
      </c>
      <c r="C221" s="807">
        <v>11132.55</v>
      </c>
      <c r="D221" s="807">
        <v>0</v>
      </c>
      <c r="E221" s="807">
        <v>0</v>
      </c>
      <c r="F221" s="807">
        <f t="shared" si="3"/>
        <v>11132.55</v>
      </c>
      <c r="G221" s="807">
        <f t="shared" si="3"/>
        <v>11132.55</v>
      </c>
      <c r="H221" s="797"/>
      <c r="I221" s="794"/>
      <c r="J221" s="795"/>
      <c r="K221" s="795"/>
      <c r="L221" s="795"/>
      <c r="M221" s="795"/>
    </row>
    <row r="222" spans="1:13" s="759" customFormat="1" ht="12.75" x14ac:dyDescent="0.2">
      <c r="A222" s="806" t="s">
        <v>3264</v>
      </c>
      <c r="B222" s="807">
        <v>3508.36</v>
      </c>
      <c r="C222" s="807">
        <v>3508.3609999999999</v>
      </c>
      <c r="D222" s="807">
        <v>0</v>
      </c>
      <c r="E222" s="807">
        <v>0</v>
      </c>
      <c r="F222" s="807">
        <f t="shared" si="3"/>
        <v>3508.36</v>
      </c>
      <c r="G222" s="807">
        <f t="shared" si="3"/>
        <v>3508.3609999999999</v>
      </c>
      <c r="H222" s="797"/>
      <c r="I222" s="794"/>
      <c r="J222" s="795"/>
      <c r="K222" s="795"/>
      <c r="L222" s="795"/>
      <c r="M222" s="795"/>
    </row>
    <row r="223" spans="1:13" s="759" customFormat="1" ht="12.75" x14ac:dyDescent="0.2">
      <c r="A223" s="806" t="s">
        <v>3265</v>
      </c>
      <c r="B223" s="807">
        <v>3342.79</v>
      </c>
      <c r="C223" s="807">
        <v>3342.7849999999999</v>
      </c>
      <c r="D223" s="807">
        <v>0</v>
      </c>
      <c r="E223" s="807">
        <v>0</v>
      </c>
      <c r="F223" s="807">
        <f t="shared" si="3"/>
        <v>3342.79</v>
      </c>
      <c r="G223" s="807">
        <f t="shared" si="3"/>
        <v>3342.7849999999999</v>
      </c>
      <c r="H223" s="797"/>
      <c r="I223" s="794"/>
      <c r="J223" s="795"/>
      <c r="K223" s="795"/>
      <c r="L223" s="795"/>
      <c r="M223" s="795"/>
    </row>
    <row r="224" spans="1:13" s="759" customFormat="1" ht="12.75" x14ac:dyDescent="0.2">
      <c r="A224" s="806" t="s">
        <v>3266</v>
      </c>
      <c r="B224" s="807">
        <v>11713.66</v>
      </c>
      <c r="C224" s="807">
        <v>11713.656000000001</v>
      </c>
      <c r="D224" s="807">
        <v>56.25</v>
      </c>
      <c r="E224" s="807">
        <v>56.25</v>
      </c>
      <c r="F224" s="807">
        <f t="shared" si="3"/>
        <v>11769.91</v>
      </c>
      <c r="G224" s="807">
        <f t="shared" si="3"/>
        <v>11769.906000000001</v>
      </c>
      <c r="H224" s="797"/>
      <c r="I224" s="794"/>
      <c r="J224" s="795"/>
      <c r="K224" s="795"/>
      <c r="L224" s="795"/>
      <c r="M224" s="795"/>
    </row>
    <row r="225" spans="1:13" s="759" customFormat="1" ht="12.75" x14ac:dyDescent="0.2">
      <c r="A225" s="806" t="s">
        <v>3267</v>
      </c>
      <c r="B225" s="807">
        <v>4275.07</v>
      </c>
      <c r="C225" s="807">
        <v>4275.0739999999996</v>
      </c>
      <c r="D225" s="807">
        <v>0</v>
      </c>
      <c r="E225" s="807">
        <v>0</v>
      </c>
      <c r="F225" s="807">
        <f t="shared" si="3"/>
        <v>4275.07</v>
      </c>
      <c r="G225" s="807">
        <f t="shared" si="3"/>
        <v>4275.0739999999996</v>
      </c>
      <c r="H225" s="797"/>
      <c r="I225" s="794"/>
      <c r="J225" s="795"/>
      <c r="K225" s="795"/>
      <c r="L225" s="795"/>
      <c r="M225" s="795"/>
    </row>
    <row r="226" spans="1:13" s="759" customFormat="1" ht="12.75" x14ac:dyDescent="0.2">
      <c r="A226" s="806" t="s">
        <v>3268</v>
      </c>
      <c r="B226" s="807">
        <v>4102.43</v>
      </c>
      <c r="C226" s="807">
        <v>4093.4940000000001</v>
      </c>
      <c r="D226" s="807">
        <v>0</v>
      </c>
      <c r="E226" s="807">
        <v>0</v>
      </c>
      <c r="F226" s="807">
        <f t="shared" si="3"/>
        <v>4102.43</v>
      </c>
      <c r="G226" s="807">
        <f t="shared" si="3"/>
        <v>4093.4940000000001</v>
      </c>
      <c r="H226" s="797"/>
      <c r="I226" s="794"/>
      <c r="J226" s="795"/>
      <c r="K226" s="795"/>
      <c r="L226" s="795"/>
      <c r="M226" s="795"/>
    </row>
    <row r="227" spans="1:13" s="759" customFormat="1" ht="12.75" x14ac:dyDescent="0.2">
      <c r="A227" s="806" t="s">
        <v>3269</v>
      </c>
      <c r="B227" s="807">
        <v>3370.12</v>
      </c>
      <c r="C227" s="807">
        <v>3370.1170000000002</v>
      </c>
      <c r="D227" s="807">
        <v>0</v>
      </c>
      <c r="E227" s="807">
        <v>0</v>
      </c>
      <c r="F227" s="807">
        <f t="shared" si="3"/>
        <v>3370.12</v>
      </c>
      <c r="G227" s="807">
        <f t="shared" si="3"/>
        <v>3370.1170000000002</v>
      </c>
      <c r="H227" s="797"/>
      <c r="I227" s="794"/>
      <c r="J227" s="795"/>
      <c r="K227" s="795"/>
      <c r="L227" s="795"/>
      <c r="M227" s="795"/>
    </row>
    <row r="228" spans="1:13" s="759" customFormat="1" ht="12.75" x14ac:dyDescent="0.2">
      <c r="A228" s="806" t="s">
        <v>3270</v>
      </c>
      <c r="B228" s="807">
        <v>4017.13</v>
      </c>
      <c r="C228" s="807">
        <v>4017.1289999999999</v>
      </c>
      <c r="D228" s="807">
        <v>0</v>
      </c>
      <c r="E228" s="807">
        <v>0</v>
      </c>
      <c r="F228" s="807">
        <f t="shared" si="3"/>
        <v>4017.13</v>
      </c>
      <c r="G228" s="807">
        <f t="shared" si="3"/>
        <v>4017.1289999999999</v>
      </c>
      <c r="H228" s="797"/>
      <c r="I228" s="794"/>
      <c r="J228" s="795"/>
      <c r="K228" s="795"/>
      <c r="L228" s="795"/>
      <c r="M228" s="795"/>
    </row>
    <row r="229" spans="1:13" s="759" customFormat="1" ht="12.75" x14ac:dyDescent="0.2">
      <c r="A229" s="806" t="s">
        <v>3271</v>
      </c>
      <c r="B229" s="807">
        <v>3466.66</v>
      </c>
      <c r="C229" s="807">
        <v>3466.6579999999999</v>
      </c>
      <c r="D229" s="807">
        <v>0</v>
      </c>
      <c r="E229" s="807">
        <v>0</v>
      </c>
      <c r="F229" s="807">
        <f t="shared" si="3"/>
        <v>3466.66</v>
      </c>
      <c r="G229" s="807">
        <f t="shared" si="3"/>
        <v>3466.6579999999999</v>
      </c>
      <c r="H229" s="797"/>
      <c r="I229" s="794"/>
      <c r="J229" s="795"/>
      <c r="K229" s="795"/>
      <c r="L229" s="795"/>
      <c r="M229" s="795"/>
    </row>
    <row r="230" spans="1:13" s="759" customFormat="1" ht="12.75" x14ac:dyDescent="0.2">
      <c r="A230" s="806" t="s">
        <v>3272</v>
      </c>
      <c r="B230" s="807">
        <v>18667.769999999997</v>
      </c>
      <c r="C230" s="807">
        <v>18640.050000000003</v>
      </c>
      <c r="D230" s="807">
        <v>0</v>
      </c>
      <c r="E230" s="807">
        <v>0</v>
      </c>
      <c r="F230" s="807">
        <f t="shared" si="3"/>
        <v>18667.769999999997</v>
      </c>
      <c r="G230" s="807">
        <f t="shared" si="3"/>
        <v>18640.050000000003</v>
      </c>
      <c r="H230" s="797"/>
      <c r="I230" s="794"/>
      <c r="J230" s="795"/>
      <c r="K230" s="795"/>
      <c r="L230" s="795"/>
      <c r="M230" s="795"/>
    </row>
    <row r="231" spans="1:13" s="759" customFormat="1" ht="12.75" x14ac:dyDescent="0.2">
      <c r="A231" s="806" t="s">
        <v>3273</v>
      </c>
      <c r="B231" s="807">
        <v>43954.51</v>
      </c>
      <c r="C231" s="807">
        <v>43939.705000000002</v>
      </c>
      <c r="D231" s="807">
        <v>8.5500000000000007</v>
      </c>
      <c r="E231" s="807">
        <v>8.5500000000000007</v>
      </c>
      <c r="F231" s="807">
        <f t="shared" si="3"/>
        <v>43963.060000000005</v>
      </c>
      <c r="G231" s="807">
        <f t="shared" si="3"/>
        <v>43948.255000000005</v>
      </c>
      <c r="H231" s="797"/>
      <c r="I231" s="794"/>
      <c r="J231" s="795"/>
      <c r="K231" s="795"/>
      <c r="L231" s="795"/>
      <c r="M231" s="795"/>
    </row>
    <row r="232" spans="1:13" s="759" customFormat="1" ht="12.75" x14ac:dyDescent="0.2">
      <c r="A232" s="806" t="s">
        <v>3274</v>
      </c>
      <c r="B232" s="807">
        <v>55824.74</v>
      </c>
      <c r="C232" s="807">
        <v>55824.735000000001</v>
      </c>
      <c r="D232" s="807">
        <v>87.37</v>
      </c>
      <c r="E232" s="807">
        <v>65.610000000000014</v>
      </c>
      <c r="F232" s="807">
        <f t="shared" si="3"/>
        <v>55912.11</v>
      </c>
      <c r="G232" s="807">
        <f t="shared" si="3"/>
        <v>55890.345000000001</v>
      </c>
      <c r="H232" s="797"/>
      <c r="I232" s="794"/>
      <c r="J232" s="795"/>
      <c r="K232" s="795"/>
      <c r="L232" s="795"/>
      <c r="M232" s="795"/>
    </row>
    <row r="233" spans="1:13" s="759" customFormat="1" ht="12.75" x14ac:dyDescent="0.2">
      <c r="A233" s="806" t="s">
        <v>3275</v>
      </c>
      <c r="B233" s="807">
        <v>24637.26</v>
      </c>
      <c r="C233" s="807">
        <v>24637.252999999997</v>
      </c>
      <c r="D233" s="807">
        <v>0</v>
      </c>
      <c r="E233" s="807">
        <v>0</v>
      </c>
      <c r="F233" s="807">
        <f t="shared" si="3"/>
        <v>24637.26</v>
      </c>
      <c r="G233" s="807">
        <f t="shared" si="3"/>
        <v>24637.252999999997</v>
      </c>
      <c r="H233" s="797"/>
      <c r="I233" s="794"/>
      <c r="J233" s="795"/>
      <c r="K233" s="795"/>
      <c r="L233" s="795"/>
      <c r="M233" s="795"/>
    </row>
    <row r="234" spans="1:13" s="759" customFormat="1" ht="12.75" x14ac:dyDescent="0.2">
      <c r="A234" s="806" t="s">
        <v>3276</v>
      </c>
      <c r="B234" s="807">
        <v>5759.68</v>
      </c>
      <c r="C234" s="807">
        <v>5759.6810000000005</v>
      </c>
      <c r="D234" s="807">
        <v>44.589999999999996</v>
      </c>
      <c r="E234" s="807">
        <v>26.348000000000003</v>
      </c>
      <c r="F234" s="807">
        <f t="shared" si="3"/>
        <v>5804.27</v>
      </c>
      <c r="G234" s="807">
        <f t="shared" si="3"/>
        <v>5786.0290000000005</v>
      </c>
      <c r="H234" s="797"/>
      <c r="I234" s="794"/>
      <c r="J234" s="795"/>
      <c r="K234" s="795"/>
      <c r="L234" s="795"/>
      <c r="M234" s="795"/>
    </row>
    <row r="235" spans="1:13" s="759" customFormat="1" ht="12.75" customHeight="1" x14ac:dyDescent="0.2">
      <c r="A235" s="806" t="s">
        <v>3277</v>
      </c>
      <c r="B235" s="807">
        <v>41674.14</v>
      </c>
      <c r="C235" s="807">
        <v>41669.210000000006</v>
      </c>
      <c r="D235" s="807">
        <v>3.43</v>
      </c>
      <c r="E235" s="807">
        <v>3.4319999999999999</v>
      </c>
      <c r="F235" s="807">
        <f t="shared" si="3"/>
        <v>41677.57</v>
      </c>
      <c r="G235" s="807">
        <f t="shared" si="3"/>
        <v>41672.642000000007</v>
      </c>
      <c r="H235" s="797"/>
      <c r="I235" s="794"/>
      <c r="J235" s="795"/>
      <c r="K235" s="795"/>
      <c r="L235" s="795"/>
      <c r="M235" s="795"/>
    </row>
    <row r="236" spans="1:13" s="759" customFormat="1" ht="12.75" x14ac:dyDescent="0.2">
      <c r="A236" s="806" t="s">
        <v>3278</v>
      </c>
      <c r="B236" s="807">
        <v>16491.02</v>
      </c>
      <c r="C236" s="807">
        <v>16488.545999999998</v>
      </c>
      <c r="D236" s="807">
        <v>0</v>
      </c>
      <c r="E236" s="807">
        <v>0</v>
      </c>
      <c r="F236" s="807">
        <f t="shared" si="3"/>
        <v>16491.02</v>
      </c>
      <c r="G236" s="807">
        <f t="shared" si="3"/>
        <v>16488.545999999998</v>
      </c>
      <c r="H236" s="797"/>
      <c r="I236" s="794"/>
      <c r="J236" s="795"/>
      <c r="K236" s="795"/>
      <c r="L236" s="795"/>
      <c r="M236" s="795"/>
    </row>
    <row r="237" spans="1:13" s="759" customFormat="1" ht="12.75" x14ac:dyDescent="0.2">
      <c r="A237" s="806" t="s">
        <v>3279</v>
      </c>
      <c r="B237" s="807">
        <v>4781.0200000000004</v>
      </c>
      <c r="C237" s="807">
        <v>4781.0190000000002</v>
      </c>
      <c r="D237" s="807">
        <v>0</v>
      </c>
      <c r="E237" s="807">
        <v>0</v>
      </c>
      <c r="F237" s="807">
        <f t="shared" si="3"/>
        <v>4781.0200000000004</v>
      </c>
      <c r="G237" s="807">
        <f t="shared" si="3"/>
        <v>4781.0190000000002</v>
      </c>
      <c r="H237" s="797"/>
      <c r="I237" s="794"/>
      <c r="J237" s="795"/>
      <c r="K237" s="795"/>
      <c r="L237" s="795"/>
      <c r="M237" s="795"/>
    </row>
    <row r="238" spans="1:13" s="759" customFormat="1" ht="12.75" x14ac:dyDescent="0.2">
      <c r="A238" s="806" t="s">
        <v>3280</v>
      </c>
      <c r="B238" s="807">
        <v>8593.84</v>
      </c>
      <c r="C238" s="807">
        <v>8593.8410000000003</v>
      </c>
      <c r="D238" s="807">
        <v>0</v>
      </c>
      <c r="E238" s="807">
        <v>0</v>
      </c>
      <c r="F238" s="807">
        <f t="shared" si="3"/>
        <v>8593.84</v>
      </c>
      <c r="G238" s="807">
        <f t="shared" si="3"/>
        <v>8593.8410000000003</v>
      </c>
      <c r="H238" s="797"/>
      <c r="I238" s="794"/>
      <c r="J238" s="795"/>
      <c r="K238" s="795"/>
      <c r="L238" s="795"/>
      <c r="M238" s="795"/>
    </row>
    <row r="239" spans="1:13" s="759" customFormat="1" ht="12.75" x14ac:dyDescent="0.2">
      <c r="A239" s="806" t="s">
        <v>3281</v>
      </c>
      <c r="B239" s="807">
        <v>1934.52</v>
      </c>
      <c r="C239" s="807">
        <v>1934.5159999999998</v>
      </c>
      <c r="D239" s="807">
        <v>0</v>
      </c>
      <c r="E239" s="807">
        <v>0</v>
      </c>
      <c r="F239" s="807">
        <f t="shared" si="3"/>
        <v>1934.52</v>
      </c>
      <c r="G239" s="807">
        <f t="shared" si="3"/>
        <v>1934.5159999999998</v>
      </c>
      <c r="H239" s="797"/>
      <c r="I239" s="794"/>
      <c r="J239" s="795"/>
      <c r="K239" s="795"/>
      <c r="L239" s="795"/>
      <c r="M239" s="795"/>
    </row>
    <row r="240" spans="1:13" s="759" customFormat="1" ht="12.75" x14ac:dyDescent="0.2">
      <c r="A240" s="806" t="s">
        <v>3282</v>
      </c>
      <c r="B240" s="807">
        <v>50407.639999999992</v>
      </c>
      <c r="C240" s="807">
        <v>50358.291000000005</v>
      </c>
      <c r="D240" s="807">
        <v>252.12</v>
      </c>
      <c r="E240" s="807">
        <v>76.775999999999982</v>
      </c>
      <c r="F240" s="807">
        <f t="shared" si="3"/>
        <v>50659.759999999995</v>
      </c>
      <c r="G240" s="807">
        <f t="shared" si="3"/>
        <v>50435.067000000003</v>
      </c>
      <c r="H240" s="797"/>
      <c r="I240" s="794"/>
      <c r="J240" s="795"/>
      <c r="K240" s="795"/>
      <c r="L240" s="795"/>
      <c r="M240" s="795"/>
    </row>
    <row r="241" spans="1:13" s="759" customFormat="1" ht="12.75" x14ac:dyDescent="0.2">
      <c r="A241" s="806" t="s">
        <v>3283</v>
      </c>
      <c r="B241" s="807">
        <v>23114.749999999996</v>
      </c>
      <c r="C241" s="807">
        <v>22958.277000000002</v>
      </c>
      <c r="D241" s="807">
        <v>7.06</v>
      </c>
      <c r="E241" s="807">
        <v>3.7120000000000002</v>
      </c>
      <c r="F241" s="807">
        <f t="shared" si="3"/>
        <v>23121.809999999998</v>
      </c>
      <c r="G241" s="807">
        <f t="shared" si="3"/>
        <v>22961.989000000001</v>
      </c>
      <c r="H241" s="797"/>
      <c r="I241" s="794"/>
      <c r="J241" s="795"/>
      <c r="K241" s="795"/>
      <c r="L241" s="795"/>
      <c r="M241" s="795"/>
    </row>
    <row r="242" spans="1:13" s="759" customFormat="1" ht="12.75" x14ac:dyDescent="0.2">
      <c r="A242" s="806" t="s">
        <v>3284</v>
      </c>
      <c r="B242" s="807">
        <v>17173.879999999997</v>
      </c>
      <c r="C242" s="807">
        <v>17166.478000000003</v>
      </c>
      <c r="D242" s="807">
        <v>5.54</v>
      </c>
      <c r="E242" s="807">
        <v>5.5419999999999998</v>
      </c>
      <c r="F242" s="807">
        <f t="shared" si="3"/>
        <v>17179.419999999998</v>
      </c>
      <c r="G242" s="807">
        <f t="shared" si="3"/>
        <v>17172.020000000004</v>
      </c>
      <c r="H242" s="797"/>
      <c r="I242" s="794"/>
      <c r="J242" s="795"/>
      <c r="K242" s="795"/>
      <c r="L242" s="795"/>
      <c r="M242" s="795"/>
    </row>
    <row r="243" spans="1:13" s="759" customFormat="1" ht="12.75" x14ac:dyDescent="0.2">
      <c r="A243" s="806" t="s">
        <v>3285</v>
      </c>
      <c r="B243" s="807">
        <v>46995.19</v>
      </c>
      <c r="C243" s="807">
        <v>46995.186000000002</v>
      </c>
      <c r="D243" s="807">
        <v>233.37</v>
      </c>
      <c r="E243" s="807">
        <v>226.459</v>
      </c>
      <c r="F243" s="807">
        <f t="shared" si="3"/>
        <v>47228.560000000005</v>
      </c>
      <c r="G243" s="807">
        <f t="shared" si="3"/>
        <v>47221.645000000004</v>
      </c>
      <c r="H243" s="797"/>
      <c r="I243" s="794"/>
      <c r="J243" s="795"/>
      <c r="K243" s="795"/>
      <c r="L243" s="795"/>
      <c r="M243" s="795"/>
    </row>
    <row r="244" spans="1:13" s="759" customFormat="1" ht="12.75" x14ac:dyDescent="0.2">
      <c r="A244" s="806" t="s">
        <v>3286</v>
      </c>
      <c r="B244" s="807">
        <v>28921.59</v>
      </c>
      <c r="C244" s="807">
        <v>28882.158999999996</v>
      </c>
      <c r="D244" s="807">
        <v>98.7</v>
      </c>
      <c r="E244" s="807">
        <v>98.7</v>
      </c>
      <c r="F244" s="807">
        <f t="shared" si="3"/>
        <v>29020.29</v>
      </c>
      <c r="G244" s="807">
        <f t="shared" si="3"/>
        <v>28980.858999999997</v>
      </c>
      <c r="H244" s="797"/>
      <c r="I244" s="794"/>
      <c r="J244" s="795"/>
      <c r="K244" s="795"/>
      <c r="L244" s="795"/>
      <c r="M244" s="795"/>
    </row>
    <row r="245" spans="1:13" s="759" customFormat="1" ht="12.75" x14ac:dyDescent="0.2">
      <c r="A245" s="806" t="s">
        <v>3287</v>
      </c>
      <c r="B245" s="807">
        <v>25873.5</v>
      </c>
      <c r="C245" s="807">
        <v>25873.494999999999</v>
      </c>
      <c r="D245" s="807">
        <v>0</v>
      </c>
      <c r="E245" s="807">
        <v>0</v>
      </c>
      <c r="F245" s="807">
        <f t="shared" si="3"/>
        <v>25873.5</v>
      </c>
      <c r="G245" s="807">
        <f t="shared" si="3"/>
        <v>25873.494999999999</v>
      </c>
      <c r="H245" s="797"/>
      <c r="I245" s="794"/>
      <c r="J245" s="795"/>
      <c r="K245" s="795"/>
      <c r="L245" s="795"/>
      <c r="M245" s="795"/>
    </row>
    <row r="246" spans="1:13" s="759" customFormat="1" ht="12.75" x14ac:dyDescent="0.2">
      <c r="A246" s="806" t="s">
        <v>3288</v>
      </c>
      <c r="B246" s="807">
        <v>40206.759999999995</v>
      </c>
      <c r="C246" s="807">
        <v>40187.023000000001</v>
      </c>
      <c r="D246" s="807">
        <v>24.18</v>
      </c>
      <c r="E246" s="807">
        <v>24.18</v>
      </c>
      <c r="F246" s="807">
        <f t="shared" si="3"/>
        <v>40230.939999999995</v>
      </c>
      <c r="G246" s="807">
        <f t="shared" si="3"/>
        <v>40211.203000000001</v>
      </c>
      <c r="H246" s="797"/>
      <c r="I246" s="794"/>
      <c r="J246" s="795"/>
      <c r="K246" s="795"/>
      <c r="L246" s="795"/>
      <c r="M246" s="795"/>
    </row>
    <row r="247" spans="1:13" s="759" customFormat="1" ht="12.75" x14ac:dyDescent="0.2">
      <c r="A247" s="806" t="s">
        <v>3289</v>
      </c>
      <c r="B247" s="807">
        <v>7306.43</v>
      </c>
      <c r="C247" s="807">
        <v>7306.4269999999997</v>
      </c>
      <c r="D247" s="807">
        <v>54.68</v>
      </c>
      <c r="E247" s="807">
        <v>54.68</v>
      </c>
      <c r="F247" s="807">
        <f t="shared" si="3"/>
        <v>7361.1100000000006</v>
      </c>
      <c r="G247" s="807">
        <f t="shared" si="3"/>
        <v>7361.107</v>
      </c>
      <c r="H247" s="797"/>
      <c r="I247" s="794"/>
      <c r="J247" s="795"/>
      <c r="K247" s="795"/>
      <c r="L247" s="795"/>
      <c r="M247" s="795"/>
    </row>
    <row r="248" spans="1:13" s="759" customFormat="1" ht="12.75" x14ac:dyDescent="0.2">
      <c r="A248" s="806" t="s">
        <v>3290</v>
      </c>
      <c r="B248" s="807">
        <v>8981.18</v>
      </c>
      <c r="C248" s="807">
        <v>8981.1839999999993</v>
      </c>
      <c r="D248" s="807">
        <v>1.25</v>
      </c>
      <c r="E248" s="807">
        <v>1.248</v>
      </c>
      <c r="F248" s="807">
        <f t="shared" si="3"/>
        <v>8982.43</v>
      </c>
      <c r="G248" s="807">
        <f t="shared" si="3"/>
        <v>8982.4319999999989</v>
      </c>
      <c r="H248" s="797"/>
      <c r="I248" s="794"/>
      <c r="J248" s="795"/>
      <c r="K248" s="795"/>
      <c r="L248" s="795"/>
      <c r="M248" s="795"/>
    </row>
    <row r="249" spans="1:13" s="759" customFormat="1" ht="12.75" x14ac:dyDescent="0.2">
      <c r="A249" s="806" t="s">
        <v>3291</v>
      </c>
      <c r="B249" s="807">
        <v>7404.3200000000006</v>
      </c>
      <c r="C249" s="807">
        <v>7404.3200000000006</v>
      </c>
      <c r="D249" s="807">
        <v>23.16</v>
      </c>
      <c r="E249" s="807">
        <v>23.16</v>
      </c>
      <c r="F249" s="807">
        <f t="shared" si="3"/>
        <v>7427.4800000000005</v>
      </c>
      <c r="G249" s="807">
        <f t="shared" si="3"/>
        <v>7427.4800000000005</v>
      </c>
      <c r="H249" s="797"/>
      <c r="I249" s="794"/>
      <c r="J249" s="795"/>
      <c r="K249" s="795"/>
      <c r="L249" s="795"/>
      <c r="M249" s="795"/>
    </row>
    <row r="250" spans="1:13" s="759" customFormat="1" ht="12.75" x14ac:dyDescent="0.2">
      <c r="A250" s="806" t="s">
        <v>3292</v>
      </c>
      <c r="B250" s="807">
        <v>10594.59</v>
      </c>
      <c r="C250" s="807">
        <v>10542.316999999999</v>
      </c>
      <c r="D250" s="807">
        <v>0</v>
      </c>
      <c r="E250" s="807">
        <v>0</v>
      </c>
      <c r="F250" s="807">
        <f t="shared" si="3"/>
        <v>10594.59</v>
      </c>
      <c r="G250" s="807">
        <f t="shared" si="3"/>
        <v>10542.316999999999</v>
      </c>
      <c r="H250" s="797"/>
      <c r="I250" s="794"/>
      <c r="J250" s="795"/>
      <c r="K250" s="795"/>
      <c r="L250" s="795"/>
      <c r="M250" s="795"/>
    </row>
    <row r="251" spans="1:13" s="759" customFormat="1" ht="12.75" x14ac:dyDescent="0.2">
      <c r="A251" s="806" t="s">
        <v>3293</v>
      </c>
      <c r="B251" s="807">
        <v>7750.13</v>
      </c>
      <c r="C251" s="807">
        <v>7750.1289999999999</v>
      </c>
      <c r="D251" s="807">
        <v>0</v>
      </c>
      <c r="E251" s="807">
        <v>0</v>
      </c>
      <c r="F251" s="807">
        <f t="shared" si="3"/>
        <v>7750.13</v>
      </c>
      <c r="G251" s="807">
        <f t="shared" si="3"/>
        <v>7750.1289999999999</v>
      </c>
      <c r="H251" s="797"/>
      <c r="I251" s="794"/>
      <c r="J251" s="795"/>
      <c r="K251" s="795"/>
      <c r="L251" s="795"/>
      <c r="M251" s="795"/>
    </row>
    <row r="252" spans="1:13" s="759" customFormat="1" ht="12.75" x14ac:dyDescent="0.2">
      <c r="A252" s="806" t="s">
        <v>3294</v>
      </c>
      <c r="B252" s="807">
        <v>20351.009999999998</v>
      </c>
      <c r="C252" s="807">
        <v>20311.532999999999</v>
      </c>
      <c r="D252" s="807">
        <v>194.71</v>
      </c>
      <c r="E252" s="807">
        <v>164.15</v>
      </c>
      <c r="F252" s="807">
        <f t="shared" si="3"/>
        <v>20545.719999999998</v>
      </c>
      <c r="G252" s="807">
        <f t="shared" si="3"/>
        <v>20475.683000000001</v>
      </c>
      <c r="H252" s="797"/>
      <c r="I252" s="794"/>
      <c r="J252" s="795"/>
      <c r="K252" s="795"/>
      <c r="L252" s="795"/>
      <c r="M252" s="795"/>
    </row>
    <row r="253" spans="1:13" s="759" customFormat="1" ht="12.75" x14ac:dyDescent="0.2">
      <c r="A253" s="806" t="s">
        <v>3295</v>
      </c>
      <c r="B253" s="807">
        <v>8238.2000000000007</v>
      </c>
      <c r="C253" s="807">
        <v>8238.1990000000005</v>
      </c>
      <c r="D253" s="807">
        <v>0</v>
      </c>
      <c r="E253" s="807">
        <v>0</v>
      </c>
      <c r="F253" s="807">
        <f t="shared" si="3"/>
        <v>8238.2000000000007</v>
      </c>
      <c r="G253" s="807">
        <f t="shared" si="3"/>
        <v>8238.1990000000005</v>
      </c>
      <c r="H253" s="797"/>
      <c r="I253" s="794"/>
      <c r="J253" s="795"/>
      <c r="K253" s="795"/>
      <c r="L253" s="795"/>
      <c r="M253" s="795"/>
    </row>
    <row r="254" spans="1:13" s="759" customFormat="1" ht="12.75" x14ac:dyDescent="0.2">
      <c r="A254" s="806" t="s">
        <v>3296</v>
      </c>
      <c r="B254" s="807">
        <v>50814.51</v>
      </c>
      <c r="C254" s="807">
        <v>50814.504999999997</v>
      </c>
      <c r="D254" s="807">
        <v>0</v>
      </c>
      <c r="E254" s="807">
        <v>0</v>
      </c>
      <c r="F254" s="807">
        <f t="shared" si="3"/>
        <v>50814.51</v>
      </c>
      <c r="G254" s="807">
        <f t="shared" si="3"/>
        <v>50814.504999999997</v>
      </c>
      <c r="H254" s="797"/>
      <c r="I254" s="794"/>
      <c r="J254" s="795"/>
      <c r="K254" s="795"/>
      <c r="L254" s="795"/>
      <c r="M254" s="795"/>
    </row>
    <row r="255" spans="1:13" s="759" customFormat="1" ht="12.75" x14ac:dyDescent="0.2">
      <c r="A255" s="806" t="s">
        <v>3297</v>
      </c>
      <c r="B255" s="807">
        <v>56198.83</v>
      </c>
      <c r="C255" s="807">
        <v>56198.83</v>
      </c>
      <c r="D255" s="807">
        <v>32.6</v>
      </c>
      <c r="E255" s="807">
        <v>4.5599999999999987</v>
      </c>
      <c r="F255" s="807">
        <f t="shared" si="3"/>
        <v>56231.43</v>
      </c>
      <c r="G255" s="807">
        <f t="shared" si="3"/>
        <v>56203.39</v>
      </c>
      <c r="H255" s="797"/>
      <c r="I255" s="794"/>
      <c r="J255" s="795"/>
      <c r="K255" s="795"/>
      <c r="L255" s="795"/>
      <c r="M255" s="795"/>
    </row>
    <row r="256" spans="1:13" s="759" customFormat="1" ht="12.75" x14ac:dyDescent="0.2">
      <c r="A256" s="806" t="s">
        <v>3298</v>
      </c>
      <c r="B256" s="807">
        <v>39362.61</v>
      </c>
      <c r="C256" s="807">
        <v>39362.601999999999</v>
      </c>
      <c r="D256" s="807">
        <v>0</v>
      </c>
      <c r="E256" s="807">
        <v>0</v>
      </c>
      <c r="F256" s="807">
        <f t="shared" si="3"/>
        <v>39362.61</v>
      </c>
      <c r="G256" s="807">
        <f t="shared" si="3"/>
        <v>39362.601999999999</v>
      </c>
      <c r="H256" s="797"/>
      <c r="I256" s="794"/>
      <c r="J256" s="795"/>
      <c r="K256" s="795"/>
      <c r="L256" s="795"/>
      <c r="M256" s="795"/>
    </row>
    <row r="257" spans="1:13" s="759" customFormat="1" ht="12.75" x14ac:dyDescent="0.2">
      <c r="A257" s="806" t="s">
        <v>3299</v>
      </c>
      <c r="B257" s="807">
        <v>45809.01</v>
      </c>
      <c r="C257" s="807">
        <v>45809.000999999997</v>
      </c>
      <c r="D257" s="807">
        <v>0</v>
      </c>
      <c r="E257" s="807">
        <v>0</v>
      </c>
      <c r="F257" s="807">
        <f t="shared" si="3"/>
        <v>45809.01</v>
      </c>
      <c r="G257" s="807">
        <f t="shared" si="3"/>
        <v>45809.000999999997</v>
      </c>
      <c r="H257" s="797"/>
      <c r="I257" s="794"/>
      <c r="J257" s="795"/>
      <c r="K257" s="795"/>
      <c r="L257" s="795"/>
      <c r="M257" s="795"/>
    </row>
    <row r="258" spans="1:13" s="759" customFormat="1" ht="12.75" x14ac:dyDescent="0.2">
      <c r="A258" s="806" t="s">
        <v>3300</v>
      </c>
      <c r="B258" s="807">
        <v>11266.669999999998</v>
      </c>
      <c r="C258" s="807">
        <v>11266.672</v>
      </c>
      <c r="D258" s="807">
        <v>33.82</v>
      </c>
      <c r="E258" s="807">
        <v>33.82</v>
      </c>
      <c r="F258" s="807">
        <f t="shared" si="3"/>
        <v>11300.489999999998</v>
      </c>
      <c r="G258" s="807">
        <f t="shared" si="3"/>
        <v>11300.492</v>
      </c>
      <c r="H258" s="797"/>
      <c r="I258" s="794"/>
      <c r="J258" s="795"/>
      <c r="K258" s="795"/>
      <c r="L258" s="795"/>
      <c r="M258" s="795"/>
    </row>
    <row r="259" spans="1:13" s="759" customFormat="1" ht="12.75" x14ac:dyDescent="0.2">
      <c r="A259" s="806" t="s">
        <v>3301</v>
      </c>
      <c r="B259" s="807">
        <v>51480.68</v>
      </c>
      <c r="C259" s="807">
        <v>51480.683999999994</v>
      </c>
      <c r="D259" s="807">
        <v>0</v>
      </c>
      <c r="E259" s="807">
        <v>0</v>
      </c>
      <c r="F259" s="807">
        <f t="shared" si="3"/>
        <v>51480.68</v>
      </c>
      <c r="G259" s="807">
        <f t="shared" si="3"/>
        <v>51480.683999999994</v>
      </c>
      <c r="H259" s="797"/>
      <c r="I259" s="794"/>
      <c r="J259" s="795"/>
      <c r="K259" s="795"/>
      <c r="L259" s="795"/>
      <c r="M259" s="795"/>
    </row>
    <row r="260" spans="1:13" s="759" customFormat="1" ht="12.75" x14ac:dyDescent="0.2">
      <c r="A260" s="806" t="s">
        <v>3302</v>
      </c>
      <c r="B260" s="807">
        <v>4363.2599999999993</v>
      </c>
      <c r="C260" s="807">
        <v>4363.2550000000001</v>
      </c>
      <c r="D260" s="807">
        <v>27.36</v>
      </c>
      <c r="E260" s="807">
        <v>16.415999999999997</v>
      </c>
      <c r="F260" s="807">
        <f t="shared" si="3"/>
        <v>4390.619999999999</v>
      </c>
      <c r="G260" s="807">
        <f t="shared" si="3"/>
        <v>4379.6710000000003</v>
      </c>
      <c r="H260" s="797"/>
      <c r="I260" s="794"/>
      <c r="J260" s="795"/>
      <c r="K260" s="795"/>
      <c r="L260" s="795"/>
      <c r="M260" s="795"/>
    </row>
    <row r="261" spans="1:13" s="759" customFormat="1" ht="12.75" x14ac:dyDescent="0.2">
      <c r="A261" s="806" t="s">
        <v>3303</v>
      </c>
      <c r="B261" s="807">
        <v>15323.03</v>
      </c>
      <c r="C261" s="807">
        <v>15323.019999999999</v>
      </c>
      <c r="D261" s="807">
        <v>91.06</v>
      </c>
      <c r="E261" s="807">
        <v>91.062560000000005</v>
      </c>
      <c r="F261" s="807">
        <f t="shared" si="3"/>
        <v>15414.09</v>
      </c>
      <c r="G261" s="807">
        <f t="shared" si="3"/>
        <v>15414.082559999999</v>
      </c>
      <c r="H261" s="797"/>
      <c r="I261" s="794"/>
      <c r="J261" s="795"/>
      <c r="K261" s="795"/>
      <c r="L261" s="795"/>
      <c r="M261" s="795"/>
    </row>
    <row r="262" spans="1:13" s="759" customFormat="1" ht="12.75" x14ac:dyDescent="0.2">
      <c r="A262" s="806" t="s">
        <v>3304</v>
      </c>
      <c r="B262" s="807">
        <v>22655.13</v>
      </c>
      <c r="C262" s="807">
        <v>22655.127</v>
      </c>
      <c r="D262" s="807">
        <v>405.54</v>
      </c>
      <c r="E262" s="807">
        <v>134.59100000000007</v>
      </c>
      <c r="F262" s="807">
        <f t="shared" ref="F262:G325" si="4">B262+D262</f>
        <v>23060.670000000002</v>
      </c>
      <c r="G262" s="807">
        <f t="shared" si="4"/>
        <v>22789.718000000001</v>
      </c>
      <c r="H262" s="797"/>
      <c r="I262" s="794"/>
      <c r="J262" s="795"/>
      <c r="K262" s="795"/>
      <c r="L262" s="795"/>
      <c r="M262" s="795"/>
    </row>
    <row r="263" spans="1:13" s="759" customFormat="1" ht="12.75" x14ac:dyDescent="0.2">
      <c r="A263" s="806" t="s">
        <v>3305</v>
      </c>
      <c r="B263" s="807">
        <v>8559.84</v>
      </c>
      <c r="C263" s="807">
        <v>8559.8330000000005</v>
      </c>
      <c r="D263" s="807">
        <v>0</v>
      </c>
      <c r="E263" s="807">
        <v>0</v>
      </c>
      <c r="F263" s="807">
        <f t="shared" si="4"/>
        <v>8559.84</v>
      </c>
      <c r="G263" s="807">
        <f t="shared" si="4"/>
        <v>8559.8330000000005</v>
      </c>
      <c r="H263" s="797"/>
      <c r="I263" s="794"/>
      <c r="J263" s="795"/>
      <c r="K263" s="795"/>
      <c r="L263" s="795"/>
      <c r="M263" s="795"/>
    </row>
    <row r="264" spans="1:13" s="759" customFormat="1" ht="12.75" x14ac:dyDescent="0.2">
      <c r="A264" s="806" t="s">
        <v>3306</v>
      </c>
      <c r="B264" s="807">
        <v>4189.01</v>
      </c>
      <c r="C264" s="807">
        <v>4189.0060000000003</v>
      </c>
      <c r="D264" s="807">
        <v>0</v>
      </c>
      <c r="E264" s="807">
        <v>0</v>
      </c>
      <c r="F264" s="807">
        <f t="shared" si="4"/>
        <v>4189.01</v>
      </c>
      <c r="G264" s="807">
        <f t="shared" si="4"/>
        <v>4189.0060000000003</v>
      </c>
      <c r="H264" s="797"/>
      <c r="I264" s="794"/>
      <c r="J264" s="795"/>
      <c r="K264" s="795"/>
      <c r="L264" s="795"/>
      <c r="M264" s="795"/>
    </row>
    <row r="265" spans="1:13" s="759" customFormat="1" ht="12.75" x14ac:dyDescent="0.2">
      <c r="A265" s="806" t="s">
        <v>3307</v>
      </c>
      <c r="B265" s="807">
        <v>6996.55</v>
      </c>
      <c r="C265" s="807">
        <v>6996.5509999999995</v>
      </c>
      <c r="D265" s="807">
        <v>19.760000000000002</v>
      </c>
      <c r="E265" s="807">
        <v>9.9820000000000011</v>
      </c>
      <c r="F265" s="807">
        <f t="shared" si="4"/>
        <v>7016.31</v>
      </c>
      <c r="G265" s="807">
        <f t="shared" si="4"/>
        <v>7006.5329999999994</v>
      </c>
      <c r="H265" s="797"/>
      <c r="I265" s="794"/>
      <c r="J265" s="795"/>
      <c r="K265" s="795"/>
      <c r="L265" s="795"/>
      <c r="M265" s="795"/>
    </row>
    <row r="266" spans="1:13" s="759" customFormat="1" ht="12.75" x14ac:dyDescent="0.2">
      <c r="A266" s="806" t="s">
        <v>3308</v>
      </c>
      <c r="B266" s="807">
        <v>30154.31</v>
      </c>
      <c r="C266" s="807">
        <v>30127.798000000003</v>
      </c>
      <c r="D266" s="807">
        <v>9.36</v>
      </c>
      <c r="E266" s="807">
        <v>9.36</v>
      </c>
      <c r="F266" s="807">
        <f t="shared" si="4"/>
        <v>30163.670000000002</v>
      </c>
      <c r="G266" s="807">
        <f t="shared" si="4"/>
        <v>30137.158000000003</v>
      </c>
      <c r="H266" s="797"/>
      <c r="I266" s="794"/>
      <c r="J266" s="795"/>
      <c r="K266" s="795"/>
      <c r="L266" s="795"/>
      <c r="M266" s="795"/>
    </row>
    <row r="267" spans="1:13" s="759" customFormat="1" ht="12.75" x14ac:dyDescent="0.2">
      <c r="A267" s="806" t="s">
        <v>3309</v>
      </c>
      <c r="B267" s="807">
        <v>17228.439999999999</v>
      </c>
      <c r="C267" s="807">
        <v>17228.442999999999</v>
      </c>
      <c r="D267" s="807">
        <v>0</v>
      </c>
      <c r="E267" s="807">
        <v>0</v>
      </c>
      <c r="F267" s="807">
        <f t="shared" si="4"/>
        <v>17228.439999999999</v>
      </c>
      <c r="G267" s="807">
        <f t="shared" si="4"/>
        <v>17228.442999999999</v>
      </c>
      <c r="H267" s="797"/>
      <c r="I267" s="794"/>
      <c r="J267" s="795"/>
      <c r="K267" s="795"/>
      <c r="L267" s="795"/>
      <c r="M267" s="795"/>
    </row>
    <row r="268" spans="1:13" s="759" customFormat="1" ht="12.75" x14ac:dyDescent="0.2">
      <c r="A268" s="806" t="s">
        <v>3310</v>
      </c>
      <c r="B268" s="807">
        <v>19676.04</v>
      </c>
      <c r="C268" s="807">
        <v>19676.043000000001</v>
      </c>
      <c r="D268" s="807">
        <v>0.9</v>
      </c>
      <c r="E268" s="807">
        <v>0.89700000000000002</v>
      </c>
      <c r="F268" s="807">
        <f t="shared" si="4"/>
        <v>19676.940000000002</v>
      </c>
      <c r="G268" s="807">
        <f t="shared" si="4"/>
        <v>19676.940000000002</v>
      </c>
      <c r="H268" s="797"/>
      <c r="I268" s="794"/>
      <c r="J268" s="795"/>
      <c r="K268" s="795"/>
      <c r="L268" s="795"/>
      <c r="M268" s="795"/>
    </row>
    <row r="269" spans="1:13" s="759" customFormat="1" ht="12.75" x14ac:dyDescent="0.2">
      <c r="A269" s="806" t="s">
        <v>3311</v>
      </c>
      <c r="B269" s="807">
        <v>50558.270000000004</v>
      </c>
      <c r="C269" s="807">
        <v>50558.264999999999</v>
      </c>
      <c r="D269" s="807">
        <v>0</v>
      </c>
      <c r="E269" s="807">
        <v>0</v>
      </c>
      <c r="F269" s="807">
        <f t="shared" si="4"/>
        <v>50558.270000000004</v>
      </c>
      <c r="G269" s="807">
        <f t="shared" si="4"/>
        <v>50558.264999999999</v>
      </c>
      <c r="H269" s="797"/>
      <c r="I269" s="794"/>
      <c r="J269" s="795"/>
      <c r="K269" s="795"/>
      <c r="L269" s="795"/>
      <c r="M269" s="795"/>
    </row>
    <row r="270" spans="1:13" s="759" customFormat="1" ht="12.75" x14ac:dyDescent="0.2">
      <c r="A270" s="806" t="s">
        <v>3312</v>
      </c>
      <c r="B270" s="807">
        <v>52808.009999999995</v>
      </c>
      <c r="C270" s="807">
        <v>52672.493999999999</v>
      </c>
      <c r="D270" s="807">
        <v>0</v>
      </c>
      <c r="E270" s="807">
        <v>0</v>
      </c>
      <c r="F270" s="807">
        <f t="shared" si="4"/>
        <v>52808.009999999995</v>
      </c>
      <c r="G270" s="807">
        <f t="shared" si="4"/>
        <v>52672.493999999999</v>
      </c>
      <c r="H270" s="797"/>
      <c r="I270" s="794"/>
      <c r="J270" s="795"/>
      <c r="K270" s="795"/>
      <c r="L270" s="795"/>
      <c r="M270" s="795"/>
    </row>
    <row r="271" spans="1:13" s="759" customFormat="1" ht="12.75" x14ac:dyDescent="0.2">
      <c r="A271" s="806" t="s">
        <v>3313</v>
      </c>
      <c r="B271" s="807">
        <v>9275.1899999999987</v>
      </c>
      <c r="C271" s="807">
        <v>9275.1859999999997</v>
      </c>
      <c r="D271" s="807">
        <v>71.78</v>
      </c>
      <c r="E271" s="807">
        <v>71.783000000000001</v>
      </c>
      <c r="F271" s="807">
        <f t="shared" si="4"/>
        <v>9346.9699999999993</v>
      </c>
      <c r="G271" s="807">
        <f t="shared" si="4"/>
        <v>9346.9689999999991</v>
      </c>
      <c r="H271" s="797"/>
      <c r="I271" s="794"/>
      <c r="J271" s="795"/>
      <c r="K271" s="795"/>
      <c r="L271" s="795"/>
      <c r="M271" s="795"/>
    </row>
    <row r="272" spans="1:13" s="759" customFormat="1" ht="12.75" x14ac:dyDescent="0.2">
      <c r="A272" s="806" t="s">
        <v>3314</v>
      </c>
      <c r="B272" s="807">
        <v>58051.749999999993</v>
      </c>
      <c r="C272" s="807">
        <v>58019.172000000006</v>
      </c>
      <c r="D272" s="807">
        <v>9.16</v>
      </c>
      <c r="E272" s="807">
        <v>9.16</v>
      </c>
      <c r="F272" s="807">
        <f t="shared" si="4"/>
        <v>58060.909999999996</v>
      </c>
      <c r="G272" s="807">
        <f t="shared" si="4"/>
        <v>58028.332000000009</v>
      </c>
      <c r="H272" s="797"/>
      <c r="I272" s="794"/>
      <c r="J272" s="795"/>
      <c r="K272" s="795"/>
      <c r="L272" s="795"/>
      <c r="M272" s="795"/>
    </row>
    <row r="273" spans="1:13" s="759" customFormat="1" ht="12.75" x14ac:dyDescent="0.2">
      <c r="A273" s="806" t="s">
        <v>3315</v>
      </c>
      <c r="B273" s="807">
        <v>45131.63</v>
      </c>
      <c r="C273" s="807">
        <v>45030.022000000004</v>
      </c>
      <c r="D273" s="807">
        <v>0</v>
      </c>
      <c r="E273" s="807">
        <v>0</v>
      </c>
      <c r="F273" s="807">
        <f t="shared" si="4"/>
        <v>45131.63</v>
      </c>
      <c r="G273" s="807">
        <f t="shared" si="4"/>
        <v>45030.022000000004</v>
      </c>
      <c r="H273" s="797"/>
      <c r="I273" s="794"/>
      <c r="J273" s="795"/>
      <c r="K273" s="795"/>
      <c r="L273" s="795"/>
      <c r="M273" s="795"/>
    </row>
    <row r="274" spans="1:13" s="759" customFormat="1" ht="12.75" x14ac:dyDescent="0.2">
      <c r="A274" s="806" t="s">
        <v>3316</v>
      </c>
      <c r="B274" s="807">
        <v>17767.62</v>
      </c>
      <c r="C274" s="807">
        <v>17767.618999999999</v>
      </c>
      <c r="D274" s="807">
        <v>44.87</v>
      </c>
      <c r="E274" s="807">
        <v>44.872</v>
      </c>
      <c r="F274" s="807">
        <f t="shared" si="4"/>
        <v>17812.489999999998</v>
      </c>
      <c r="G274" s="807">
        <f t="shared" si="4"/>
        <v>17812.490999999998</v>
      </c>
      <c r="H274" s="797"/>
      <c r="I274" s="794"/>
      <c r="J274" s="795"/>
      <c r="K274" s="795"/>
      <c r="L274" s="795"/>
      <c r="M274" s="795"/>
    </row>
    <row r="275" spans="1:13" s="759" customFormat="1" ht="12.75" x14ac:dyDescent="0.2">
      <c r="A275" s="806" t="s">
        <v>3317</v>
      </c>
      <c r="B275" s="807">
        <v>8989.0499999999993</v>
      </c>
      <c r="C275" s="807">
        <v>8989.0519999999997</v>
      </c>
      <c r="D275" s="807">
        <v>0</v>
      </c>
      <c r="E275" s="807">
        <v>0</v>
      </c>
      <c r="F275" s="807">
        <f t="shared" si="4"/>
        <v>8989.0499999999993</v>
      </c>
      <c r="G275" s="807">
        <f t="shared" si="4"/>
        <v>8989.0519999999997</v>
      </c>
      <c r="H275" s="797"/>
      <c r="I275" s="794"/>
      <c r="J275" s="795"/>
      <c r="K275" s="795"/>
      <c r="L275" s="795"/>
      <c r="M275" s="795"/>
    </row>
    <row r="276" spans="1:13" s="759" customFormat="1" ht="21" x14ac:dyDescent="0.2">
      <c r="A276" s="806" t="s">
        <v>3318</v>
      </c>
      <c r="B276" s="807">
        <v>32112.84</v>
      </c>
      <c r="C276" s="807">
        <v>32112.836000000003</v>
      </c>
      <c r="D276" s="807">
        <v>11.4</v>
      </c>
      <c r="E276" s="807">
        <v>3.0492000000000008</v>
      </c>
      <c r="F276" s="807">
        <f t="shared" si="4"/>
        <v>32124.240000000002</v>
      </c>
      <c r="G276" s="807">
        <f t="shared" si="4"/>
        <v>32115.885200000004</v>
      </c>
      <c r="H276" s="797"/>
      <c r="I276" s="794"/>
      <c r="J276" s="795"/>
      <c r="K276" s="795"/>
      <c r="L276" s="795"/>
      <c r="M276" s="795"/>
    </row>
    <row r="277" spans="1:13" s="759" customFormat="1" ht="12.75" x14ac:dyDescent="0.2">
      <c r="A277" s="806" t="s">
        <v>3319</v>
      </c>
      <c r="B277" s="807">
        <v>24529.11</v>
      </c>
      <c r="C277" s="807">
        <v>24504.682000000001</v>
      </c>
      <c r="D277" s="807">
        <v>0</v>
      </c>
      <c r="E277" s="807">
        <v>0</v>
      </c>
      <c r="F277" s="807">
        <f t="shared" si="4"/>
        <v>24529.11</v>
      </c>
      <c r="G277" s="807">
        <f t="shared" si="4"/>
        <v>24504.682000000001</v>
      </c>
      <c r="H277" s="797"/>
      <c r="I277" s="794"/>
      <c r="J277" s="795"/>
      <c r="K277" s="795"/>
      <c r="L277" s="795"/>
      <c r="M277" s="795"/>
    </row>
    <row r="278" spans="1:13" s="759" customFormat="1" ht="12.75" x14ac:dyDescent="0.2">
      <c r="A278" s="806" t="s">
        <v>3320</v>
      </c>
      <c r="B278" s="807">
        <v>27246.35</v>
      </c>
      <c r="C278" s="807">
        <v>27246.342000000001</v>
      </c>
      <c r="D278" s="807">
        <v>44.87</v>
      </c>
      <c r="E278" s="807">
        <v>44.872</v>
      </c>
      <c r="F278" s="807">
        <f t="shared" si="4"/>
        <v>27291.219999999998</v>
      </c>
      <c r="G278" s="807">
        <f t="shared" si="4"/>
        <v>27291.214</v>
      </c>
      <c r="H278" s="797"/>
      <c r="I278" s="794"/>
      <c r="J278" s="795"/>
      <c r="K278" s="795"/>
      <c r="L278" s="795"/>
      <c r="M278" s="795"/>
    </row>
    <row r="279" spans="1:13" s="759" customFormat="1" ht="12.75" x14ac:dyDescent="0.2">
      <c r="A279" s="806" t="s">
        <v>3321</v>
      </c>
      <c r="B279" s="807">
        <v>36140.920000000006</v>
      </c>
      <c r="C279" s="807">
        <v>36084.137999999999</v>
      </c>
      <c r="D279" s="807">
        <v>20.32</v>
      </c>
      <c r="E279" s="807">
        <v>20.324000000000002</v>
      </c>
      <c r="F279" s="807">
        <f t="shared" si="4"/>
        <v>36161.240000000005</v>
      </c>
      <c r="G279" s="807">
        <f t="shared" si="4"/>
        <v>36104.462</v>
      </c>
      <c r="H279" s="797"/>
      <c r="I279" s="794"/>
      <c r="J279" s="795"/>
      <c r="K279" s="795"/>
      <c r="L279" s="795"/>
      <c r="M279" s="795"/>
    </row>
    <row r="280" spans="1:13" s="759" customFormat="1" ht="12.75" x14ac:dyDescent="0.2">
      <c r="A280" s="806" t="s">
        <v>3322</v>
      </c>
      <c r="B280" s="807">
        <v>10092.02</v>
      </c>
      <c r="C280" s="807">
        <v>10075.975999999999</v>
      </c>
      <c r="D280" s="807">
        <v>5.27</v>
      </c>
      <c r="E280" s="807">
        <v>5.2649999999999997</v>
      </c>
      <c r="F280" s="807">
        <f t="shared" si="4"/>
        <v>10097.290000000001</v>
      </c>
      <c r="G280" s="807">
        <f t="shared" si="4"/>
        <v>10081.240999999998</v>
      </c>
      <c r="H280" s="797"/>
      <c r="I280" s="794"/>
      <c r="J280" s="795"/>
      <c r="K280" s="795"/>
      <c r="L280" s="795"/>
      <c r="M280" s="795"/>
    </row>
    <row r="281" spans="1:13" s="759" customFormat="1" ht="12.75" x14ac:dyDescent="0.2">
      <c r="A281" s="806" t="s">
        <v>3323</v>
      </c>
      <c r="B281" s="807">
        <v>9243.0400000000009</v>
      </c>
      <c r="C281" s="807">
        <v>9243.0390000000007</v>
      </c>
      <c r="D281" s="807">
        <v>7.3</v>
      </c>
      <c r="E281" s="807">
        <v>7.2960000000000003</v>
      </c>
      <c r="F281" s="807">
        <f t="shared" si="4"/>
        <v>9250.34</v>
      </c>
      <c r="G281" s="807">
        <f t="shared" si="4"/>
        <v>9250.3350000000009</v>
      </c>
      <c r="H281" s="797"/>
      <c r="I281" s="794"/>
      <c r="J281" s="795"/>
      <c r="K281" s="795"/>
      <c r="L281" s="795"/>
      <c r="M281" s="795"/>
    </row>
    <row r="282" spans="1:13" s="759" customFormat="1" ht="12.75" x14ac:dyDescent="0.2">
      <c r="A282" s="806" t="s">
        <v>3324</v>
      </c>
      <c r="B282" s="807">
        <v>5912.05</v>
      </c>
      <c r="C282" s="807">
        <v>5912.0470000000005</v>
      </c>
      <c r="D282" s="807">
        <v>13.46</v>
      </c>
      <c r="E282" s="807">
        <v>13.455</v>
      </c>
      <c r="F282" s="807">
        <f t="shared" si="4"/>
        <v>5925.51</v>
      </c>
      <c r="G282" s="807">
        <f t="shared" si="4"/>
        <v>5925.5020000000004</v>
      </c>
      <c r="H282" s="797"/>
      <c r="I282" s="794"/>
      <c r="J282" s="795"/>
      <c r="K282" s="795"/>
      <c r="L282" s="795"/>
      <c r="M282" s="795"/>
    </row>
    <row r="283" spans="1:13" s="759" customFormat="1" ht="12.75" x14ac:dyDescent="0.2">
      <c r="A283" s="806" t="s">
        <v>3325</v>
      </c>
      <c r="B283" s="807">
        <v>9031.9699999999993</v>
      </c>
      <c r="C283" s="807">
        <v>9031.9670000000006</v>
      </c>
      <c r="D283" s="807">
        <v>16.5</v>
      </c>
      <c r="E283" s="807">
        <v>16.5</v>
      </c>
      <c r="F283" s="807">
        <f t="shared" si="4"/>
        <v>9048.4699999999993</v>
      </c>
      <c r="G283" s="807">
        <f t="shared" si="4"/>
        <v>9048.4670000000006</v>
      </c>
      <c r="H283" s="797"/>
      <c r="I283" s="794"/>
      <c r="J283" s="795"/>
      <c r="K283" s="795"/>
      <c r="L283" s="795"/>
      <c r="M283" s="795"/>
    </row>
    <row r="284" spans="1:13" s="759" customFormat="1" ht="12.75" x14ac:dyDescent="0.2">
      <c r="A284" s="806" t="s">
        <v>3326</v>
      </c>
      <c r="B284" s="807">
        <v>11208.699999999999</v>
      </c>
      <c r="C284" s="807">
        <v>11208.687000000002</v>
      </c>
      <c r="D284" s="807">
        <v>17</v>
      </c>
      <c r="E284" s="807">
        <v>17</v>
      </c>
      <c r="F284" s="807">
        <f t="shared" si="4"/>
        <v>11225.699999999999</v>
      </c>
      <c r="G284" s="807">
        <f t="shared" si="4"/>
        <v>11225.687000000002</v>
      </c>
      <c r="H284" s="797"/>
      <c r="I284" s="794"/>
      <c r="J284" s="795"/>
      <c r="K284" s="795"/>
      <c r="L284" s="795"/>
      <c r="M284" s="795"/>
    </row>
    <row r="285" spans="1:13" s="759" customFormat="1" ht="12.75" x14ac:dyDescent="0.2">
      <c r="A285" s="806" t="s">
        <v>3327</v>
      </c>
      <c r="B285" s="807">
        <v>6793.6100000000006</v>
      </c>
      <c r="C285" s="807">
        <v>6793.6130000000003</v>
      </c>
      <c r="D285" s="807">
        <v>13.8</v>
      </c>
      <c r="E285" s="807">
        <v>13.8</v>
      </c>
      <c r="F285" s="807">
        <f t="shared" si="4"/>
        <v>6807.4100000000008</v>
      </c>
      <c r="G285" s="807">
        <f t="shared" si="4"/>
        <v>6807.4130000000005</v>
      </c>
      <c r="H285" s="797"/>
      <c r="I285" s="794"/>
      <c r="J285" s="795"/>
      <c r="K285" s="795"/>
      <c r="L285" s="795"/>
      <c r="M285" s="795"/>
    </row>
    <row r="286" spans="1:13" s="759" customFormat="1" ht="12.75" x14ac:dyDescent="0.2">
      <c r="A286" s="806" t="s">
        <v>3328</v>
      </c>
      <c r="B286" s="807">
        <v>24635.770000000004</v>
      </c>
      <c r="C286" s="807">
        <v>24635.767000000003</v>
      </c>
      <c r="D286" s="807">
        <v>0</v>
      </c>
      <c r="E286" s="807">
        <v>0</v>
      </c>
      <c r="F286" s="807">
        <f t="shared" si="4"/>
        <v>24635.770000000004</v>
      </c>
      <c r="G286" s="807">
        <f t="shared" si="4"/>
        <v>24635.767000000003</v>
      </c>
      <c r="H286" s="797"/>
      <c r="I286" s="794"/>
      <c r="J286" s="795"/>
      <c r="K286" s="795"/>
      <c r="L286" s="795"/>
      <c r="M286" s="795"/>
    </row>
    <row r="287" spans="1:13" s="759" customFormat="1" ht="12.75" x14ac:dyDescent="0.2">
      <c r="A287" s="806" t="s">
        <v>3329</v>
      </c>
      <c r="B287" s="807">
        <v>8672.18</v>
      </c>
      <c r="C287" s="807">
        <v>8672.1710000000003</v>
      </c>
      <c r="D287" s="807">
        <v>0</v>
      </c>
      <c r="E287" s="807">
        <v>0</v>
      </c>
      <c r="F287" s="807">
        <f t="shared" si="4"/>
        <v>8672.18</v>
      </c>
      <c r="G287" s="807">
        <f t="shared" si="4"/>
        <v>8672.1710000000003</v>
      </c>
      <c r="H287" s="797"/>
      <c r="I287" s="794"/>
      <c r="J287" s="795"/>
      <c r="K287" s="795"/>
      <c r="L287" s="795"/>
      <c r="M287" s="795"/>
    </row>
    <row r="288" spans="1:13" s="759" customFormat="1" ht="12.75" x14ac:dyDescent="0.2">
      <c r="A288" s="806" t="s">
        <v>3330</v>
      </c>
      <c r="B288" s="807">
        <v>10190.66</v>
      </c>
      <c r="C288" s="807">
        <v>10190.662</v>
      </c>
      <c r="D288" s="807">
        <v>0</v>
      </c>
      <c r="E288" s="807">
        <v>0</v>
      </c>
      <c r="F288" s="807">
        <f t="shared" si="4"/>
        <v>10190.66</v>
      </c>
      <c r="G288" s="807">
        <f t="shared" si="4"/>
        <v>10190.662</v>
      </c>
      <c r="H288" s="797"/>
      <c r="I288" s="794"/>
      <c r="J288" s="795"/>
      <c r="K288" s="795"/>
      <c r="L288" s="795"/>
      <c r="M288" s="795"/>
    </row>
    <row r="289" spans="1:13" s="759" customFormat="1" ht="12.75" x14ac:dyDescent="0.2">
      <c r="A289" s="806" t="s">
        <v>3331</v>
      </c>
      <c r="B289" s="807">
        <v>33746.120000000003</v>
      </c>
      <c r="C289" s="807">
        <v>33731.411</v>
      </c>
      <c r="D289" s="807">
        <v>0</v>
      </c>
      <c r="E289" s="807">
        <v>0</v>
      </c>
      <c r="F289" s="807">
        <f t="shared" si="4"/>
        <v>33746.120000000003</v>
      </c>
      <c r="G289" s="807">
        <f t="shared" si="4"/>
        <v>33731.411</v>
      </c>
      <c r="H289" s="797"/>
      <c r="I289" s="794"/>
      <c r="J289" s="795"/>
      <c r="K289" s="795"/>
      <c r="L289" s="795"/>
      <c r="M289" s="795"/>
    </row>
    <row r="290" spans="1:13" s="759" customFormat="1" ht="12.75" x14ac:dyDescent="0.2">
      <c r="A290" s="806" t="s">
        <v>3332</v>
      </c>
      <c r="B290" s="807">
        <v>8449.84</v>
      </c>
      <c r="C290" s="807">
        <v>8449.8289999999997</v>
      </c>
      <c r="D290" s="807">
        <v>14</v>
      </c>
      <c r="E290" s="807">
        <v>14</v>
      </c>
      <c r="F290" s="807">
        <f t="shared" si="4"/>
        <v>8463.84</v>
      </c>
      <c r="G290" s="807">
        <f t="shared" si="4"/>
        <v>8463.8289999999997</v>
      </c>
      <c r="H290" s="797"/>
      <c r="I290" s="794"/>
      <c r="J290" s="795"/>
      <c r="K290" s="795"/>
      <c r="L290" s="795"/>
      <c r="M290" s="795"/>
    </row>
    <row r="291" spans="1:13" s="759" customFormat="1" ht="12.75" x14ac:dyDescent="0.2">
      <c r="A291" s="806" t="s">
        <v>3333</v>
      </c>
      <c r="B291" s="807">
        <v>4871.1000000000004</v>
      </c>
      <c r="C291" s="807">
        <v>4871.1019999999999</v>
      </c>
      <c r="D291" s="807">
        <v>37.770000000000003</v>
      </c>
      <c r="E291" s="807">
        <v>37.764000000000003</v>
      </c>
      <c r="F291" s="807">
        <f t="shared" si="4"/>
        <v>4908.8700000000008</v>
      </c>
      <c r="G291" s="807">
        <f t="shared" si="4"/>
        <v>4908.866</v>
      </c>
      <c r="H291" s="797"/>
      <c r="I291" s="794"/>
      <c r="J291" s="795"/>
      <c r="K291" s="795"/>
      <c r="L291" s="795"/>
      <c r="M291" s="795"/>
    </row>
    <row r="292" spans="1:13" s="759" customFormat="1" ht="12.75" x14ac:dyDescent="0.2">
      <c r="A292" s="806" t="s">
        <v>3334</v>
      </c>
      <c r="B292" s="807">
        <v>9183.24</v>
      </c>
      <c r="C292" s="807">
        <v>9183.2350000000006</v>
      </c>
      <c r="D292" s="807">
        <v>0</v>
      </c>
      <c r="E292" s="807">
        <v>0</v>
      </c>
      <c r="F292" s="807">
        <f t="shared" si="4"/>
        <v>9183.24</v>
      </c>
      <c r="G292" s="807">
        <f t="shared" si="4"/>
        <v>9183.2350000000006</v>
      </c>
      <c r="H292" s="797"/>
      <c r="I292" s="794"/>
      <c r="J292" s="795"/>
      <c r="K292" s="795"/>
      <c r="L292" s="795"/>
      <c r="M292" s="795"/>
    </row>
    <row r="293" spans="1:13" s="759" customFormat="1" ht="12.75" x14ac:dyDescent="0.2">
      <c r="A293" s="806" t="s">
        <v>3335</v>
      </c>
      <c r="B293" s="807">
        <v>11037.44</v>
      </c>
      <c r="C293" s="807">
        <v>11037.438</v>
      </c>
      <c r="D293" s="807">
        <v>26.21</v>
      </c>
      <c r="E293" s="807">
        <v>26.207999999999998</v>
      </c>
      <c r="F293" s="807">
        <f t="shared" si="4"/>
        <v>11063.65</v>
      </c>
      <c r="G293" s="807">
        <f t="shared" si="4"/>
        <v>11063.646000000001</v>
      </c>
      <c r="H293" s="797"/>
      <c r="I293" s="794"/>
      <c r="J293" s="795"/>
      <c r="K293" s="795"/>
      <c r="L293" s="795"/>
      <c r="M293" s="795"/>
    </row>
    <row r="294" spans="1:13" s="759" customFormat="1" ht="12.75" x14ac:dyDescent="0.2">
      <c r="A294" s="806" t="s">
        <v>3336</v>
      </c>
      <c r="B294" s="807">
        <v>10079.799999999999</v>
      </c>
      <c r="C294" s="807">
        <v>10079.794999999998</v>
      </c>
      <c r="D294" s="807">
        <v>0</v>
      </c>
      <c r="E294" s="807">
        <v>0</v>
      </c>
      <c r="F294" s="807">
        <f t="shared" si="4"/>
        <v>10079.799999999999</v>
      </c>
      <c r="G294" s="807">
        <f t="shared" si="4"/>
        <v>10079.794999999998</v>
      </c>
      <c r="H294" s="797"/>
      <c r="I294" s="794"/>
      <c r="J294" s="795"/>
      <c r="K294" s="795"/>
      <c r="L294" s="795"/>
      <c r="M294" s="795"/>
    </row>
    <row r="295" spans="1:13" s="759" customFormat="1" ht="12.75" x14ac:dyDescent="0.2">
      <c r="A295" s="806" t="s">
        <v>3337</v>
      </c>
      <c r="B295" s="807">
        <v>6375.97</v>
      </c>
      <c r="C295" s="807">
        <v>6375.9599999999991</v>
      </c>
      <c r="D295" s="807">
        <v>2.93</v>
      </c>
      <c r="E295" s="807">
        <v>2.9260000000000002</v>
      </c>
      <c r="F295" s="807">
        <f t="shared" si="4"/>
        <v>6378.9000000000005</v>
      </c>
      <c r="G295" s="807">
        <f t="shared" si="4"/>
        <v>6378.8859999999995</v>
      </c>
      <c r="H295" s="797"/>
      <c r="I295" s="794"/>
      <c r="J295" s="795"/>
      <c r="K295" s="795"/>
      <c r="L295" s="795"/>
      <c r="M295" s="795"/>
    </row>
    <row r="296" spans="1:13" s="759" customFormat="1" ht="12.75" x14ac:dyDescent="0.2">
      <c r="A296" s="806" t="s">
        <v>3338</v>
      </c>
      <c r="B296" s="807">
        <v>18864.21</v>
      </c>
      <c r="C296" s="807">
        <v>18864.199000000001</v>
      </c>
      <c r="D296" s="807">
        <v>22.22</v>
      </c>
      <c r="E296" s="807">
        <v>22.216000000000001</v>
      </c>
      <c r="F296" s="807">
        <f t="shared" si="4"/>
        <v>18886.43</v>
      </c>
      <c r="G296" s="807">
        <f t="shared" si="4"/>
        <v>18886.415000000001</v>
      </c>
      <c r="H296" s="797"/>
      <c r="I296" s="794"/>
      <c r="J296" s="795"/>
      <c r="K296" s="795"/>
      <c r="L296" s="795"/>
      <c r="M296" s="795"/>
    </row>
    <row r="297" spans="1:13" s="759" customFormat="1" ht="12.75" x14ac:dyDescent="0.2">
      <c r="A297" s="806" t="s">
        <v>3339</v>
      </c>
      <c r="B297" s="807">
        <v>8964.5199999999986</v>
      </c>
      <c r="C297" s="807">
        <v>8959.57</v>
      </c>
      <c r="D297" s="807">
        <v>0</v>
      </c>
      <c r="E297" s="807">
        <v>0</v>
      </c>
      <c r="F297" s="807">
        <f t="shared" si="4"/>
        <v>8964.5199999999986</v>
      </c>
      <c r="G297" s="807">
        <f t="shared" si="4"/>
        <v>8959.57</v>
      </c>
      <c r="H297" s="797"/>
      <c r="I297" s="794"/>
      <c r="J297" s="795"/>
      <c r="K297" s="795"/>
      <c r="L297" s="795"/>
      <c r="M297" s="795"/>
    </row>
    <row r="298" spans="1:13" s="759" customFormat="1" ht="12.75" x14ac:dyDescent="0.2">
      <c r="A298" s="806" t="s">
        <v>3340</v>
      </c>
      <c r="B298" s="807">
        <v>18239.5</v>
      </c>
      <c r="C298" s="807">
        <v>18201.123000000003</v>
      </c>
      <c r="D298" s="807">
        <v>10</v>
      </c>
      <c r="E298" s="807">
        <v>10</v>
      </c>
      <c r="F298" s="807">
        <f t="shared" si="4"/>
        <v>18249.5</v>
      </c>
      <c r="G298" s="807">
        <f t="shared" si="4"/>
        <v>18211.123000000003</v>
      </c>
      <c r="H298" s="797"/>
      <c r="I298" s="794"/>
      <c r="J298" s="795"/>
      <c r="K298" s="795"/>
      <c r="L298" s="795"/>
      <c r="M298" s="795"/>
    </row>
    <row r="299" spans="1:13" s="759" customFormat="1" ht="12.75" x14ac:dyDescent="0.2">
      <c r="A299" s="806" t="s">
        <v>3341</v>
      </c>
      <c r="B299" s="807">
        <v>18316.120000000003</v>
      </c>
      <c r="C299" s="807">
        <v>18230.537</v>
      </c>
      <c r="D299" s="807">
        <v>0</v>
      </c>
      <c r="E299" s="807">
        <v>0</v>
      </c>
      <c r="F299" s="807">
        <f t="shared" si="4"/>
        <v>18316.120000000003</v>
      </c>
      <c r="G299" s="807">
        <f t="shared" si="4"/>
        <v>18230.537</v>
      </c>
      <c r="H299" s="797"/>
      <c r="I299" s="794"/>
      <c r="J299" s="795"/>
      <c r="K299" s="795"/>
      <c r="L299" s="795"/>
      <c r="M299" s="795"/>
    </row>
    <row r="300" spans="1:13" s="759" customFormat="1" ht="12.75" x14ac:dyDescent="0.2">
      <c r="A300" s="806" t="s">
        <v>3342</v>
      </c>
      <c r="B300" s="807">
        <v>25852.16</v>
      </c>
      <c r="C300" s="807">
        <v>25852.152000000002</v>
      </c>
      <c r="D300" s="807">
        <v>10.76</v>
      </c>
      <c r="E300" s="807">
        <v>10.763999999999999</v>
      </c>
      <c r="F300" s="807">
        <f t="shared" si="4"/>
        <v>25862.92</v>
      </c>
      <c r="G300" s="807">
        <f t="shared" si="4"/>
        <v>25862.916000000001</v>
      </c>
      <c r="H300" s="797"/>
      <c r="I300" s="794"/>
      <c r="J300" s="795"/>
      <c r="K300" s="795"/>
      <c r="L300" s="795"/>
      <c r="M300" s="795"/>
    </row>
    <row r="301" spans="1:13" s="759" customFormat="1" ht="12.75" x14ac:dyDescent="0.2">
      <c r="A301" s="806" t="s">
        <v>3343</v>
      </c>
      <c r="B301" s="807">
        <v>5141.91</v>
      </c>
      <c r="C301" s="807">
        <v>5141.9009999999998</v>
      </c>
      <c r="D301" s="807">
        <v>26.93</v>
      </c>
      <c r="E301" s="807">
        <v>0</v>
      </c>
      <c r="F301" s="807">
        <f t="shared" si="4"/>
        <v>5168.84</v>
      </c>
      <c r="G301" s="807">
        <f t="shared" si="4"/>
        <v>5141.9009999999998</v>
      </c>
      <c r="H301" s="797"/>
      <c r="I301" s="794"/>
      <c r="J301" s="795"/>
      <c r="K301" s="795"/>
      <c r="L301" s="795"/>
      <c r="M301" s="795"/>
    </row>
    <row r="302" spans="1:13" s="759" customFormat="1" ht="12.75" x14ac:dyDescent="0.2">
      <c r="A302" s="806" t="s">
        <v>3344</v>
      </c>
      <c r="B302" s="807">
        <v>16139.179999999998</v>
      </c>
      <c r="C302" s="807">
        <v>16139.184000000001</v>
      </c>
      <c r="D302" s="807">
        <v>25</v>
      </c>
      <c r="E302" s="807">
        <v>25</v>
      </c>
      <c r="F302" s="807">
        <f t="shared" si="4"/>
        <v>16164.179999999998</v>
      </c>
      <c r="G302" s="807">
        <f t="shared" si="4"/>
        <v>16164.184000000001</v>
      </c>
      <c r="H302" s="797"/>
      <c r="I302" s="794"/>
      <c r="J302" s="795"/>
      <c r="K302" s="795"/>
      <c r="L302" s="795"/>
      <c r="M302" s="795"/>
    </row>
    <row r="303" spans="1:13" s="759" customFormat="1" ht="12.75" x14ac:dyDescent="0.2">
      <c r="A303" s="806" t="s">
        <v>3345</v>
      </c>
      <c r="B303" s="807">
        <v>32918.79</v>
      </c>
      <c r="C303" s="807">
        <v>32918.783000000003</v>
      </c>
      <c r="D303" s="807">
        <v>44.87</v>
      </c>
      <c r="E303" s="807">
        <v>44.872</v>
      </c>
      <c r="F303" s="807">
        <f t="shared" si="4"/>
        <v>32963.660000000003</v>
      </c>
      <c r="G303" s="807">
        <f t="shared" si="4"/>
        <v>32963.655000000006</v>
      </c>
      <c r="H303" s="797"/>
      <c r="I303" s="794"/>
      <c r="J303" s="795"/>
      <c r="K303" s="795"/>
      <c r="L303" s="795"/>
      <c r="M303" s="795"/>
    </row>
    <row r="304" spans="1:13" s="759" customFormat="1" ht="12.75" x14ac:dyDescent="0.2">
      <c r="A304" s="806" t="s">
        <v>3346</v>
      </c>
      <c r="B304" s="807">
        <v>32151.17</v>
      </c>
      <c r="C304" s="807">
        <v>32136.356</v>
      </c>
      <c r="D304" s="807">
        <v>50.61</v>
      </c>
      <c r="E304" s="807">
        <v>9.8439999999999941</v>
      </c>
      <c r="F304" s="807">
        <f t="shared" si="4"/>
        <v>32201.78</v>
      </c>
      <c r="G304" s="807">
        <f t="shared" si="4"/>
        <v>32146.2</v>
      </c>
      <c r="H304" s="797"/>
      <c r="I304" s="794"/>
      <c r="J304" s="795"/>
      <c r="K304" s="795"/>
      <c r="L304" s="795"/>
      <c r="M304" s="795"/>
    </row>
    <row r="305" spans="1:13" s="759" customFormat="1" ht="12.75" x14ac:dyDescent="0.2">
      <c r="A305" s="806" t="s">
        <v>3347</v>
      </c>
      <c r="B305" s="807">
        <v>37153.339999999997</v>
      </c>
      <c r="C305" s="807">
        <v>37153.334000000003</v>
      </c>
      <c r="D305" s="807">
        <v>179.46</v>
      </c>
      <c r="E305" s="807">
        <v>179.45599999999999</v>
      </c>
      <c r="F305" s="807">
        <f t="shared" si="4"/>
        <v>37332.799999999996</v>
      </c>
      <c r="G305" s="807">
        <f t="shared" si="4"/>
        <v>37332.79</v>
      </c>
      <c r="H305" s="797"/>
      <c r="I305" s="794"/>
      <c r="J305" s="795"/>
      <c r="K305" s="795"/>
      <c r="L305" s="795"/>
      <c r="M305" s="795"/>
    </row>
    <row r="306" spans="1:13" s="759" customFormat="1" ht="12.75" x14ac:dyDescent="0.2">
      <c r="A306" s="806" t="s">
        <v>3348</v>
      </c>
      <c r="B306" s="807">
        <v>12671.259999999998</v>
      </c>
      <c r="C306" s="807">
        <v>12671.263999999999</v>
      </c>
      <c r="D306" s="807">
        <v>104.10000000000001</v>
      </c>
      <c r="E306" s="807">
        <v>88.896000000000001</v>
      </c>
      <c r="F306" s="807">
        <f t="shared" si="4"/>
        <v>12775.359999999999</v>
      </c>
      <c r="G306" s="807">
        <f t="shared" si="4"/>
        <v>12760.16</v>
      </c>
      <c r="H306" s="797"/>
      <c r="I306" s="794"/>
      <c r="J306" s="795"/>
      <c r="K306" s="795"/>
      <c r="L306" s="795"/>
      <c r="M306" s="795"/>
    </row>
    <row r="307" spans="1:13" s="759" customFormat="1" ht="12.75" x14ac:dyDescent="0.2">
      <c r="A307" s="806" t="s">
        <v>3349</v>
      </c>
      <c r="B307" s="807">
        <v>4696.1000000000004</v>
      </c>
      <c r="C307" s="807">
        <v>4696.1009999999997</v>
      </c>
      <c r="D307" s="807">
        <v>1.8</v>
      </c>
      <c r="E307" s="807">
        <v>1.8</v>
      </c>
      <c r="F307" s="807">
        <f t="shared" si="4"/>
        <v>4697.9000000000005</v>
      </c>
      <c r="G307" s="807">
        <f t="shared" si="4"/>
        <v>4697.9009999999998</v>
      </c>
      <c r="H307" s="797"/>
      <c r="I307" s="794"/>
      <c r="J307" s="795"/>
      <c r="K307" s="795"/>
      <c r="L307" s="795"/>
      <c r="M307" s="795"/>
    </row>
    <row r="308" spans="1:13" s="759" customFormat="1" ht="12.75" x14ac:dyDescent="0.2">
      <c r="A308" s="806" t="s">
        <v>3350</v>
      </c>
      <c r="B308" s="807">
        <v>26852.22</v>
      </c>
      <c r="C308" s="807">
        <v>26852.221000000001</v>
      </c>
      <c r="D308" s="807">
        <v>15.89</v>
      </c>
      <c r="E308" s="807">
        <v>15.884</v>
      </c>
      <c r="F308" s="807">
        <f t="shared" si="4"/>
        <v>26868.11</v>
      </c>
      <c r="G308" s="807">
        <f t="shared" si="4"/>
        <v>26868.105</v>
      </c>
      <c r="H308" s="797"/>
      <c r="I308" s="794"/>
      <c r="J308" s="795"/>
      <c r="K308" s="795"/>
      <c r="L308" s="795"/>
      <c r="M308" s="795"/>
    </row>
    <row r="309" spans="1:13" s="759" customFormat="1" ht="12.75" x14ac:dyDescent="0.2">
      <c r="A309" s="806" t="s">
        <v>3351</v>
      </c>
      <c r="B309" s="807">
        <v>7569.35</v>
      </c>
      <c r="C309" s="807">
        <v>7569.35</v>
      </c>
      <c r="D309" s="807">
        <v>44.87</v>
      </c>
      <c r="E309" s="807">
        <v>44.872</v>
      </c>
      <c r="F309" s="807">
        <f t="shared" si="4"/>
        <v>7614.22</v>
      </c>
      <c r="G309" s="807">
        <f t="shared" si="4"/>
        <v>7614.2220000000007</v>
      </c>
      <c r="H309" s="797"/>
      <c r="I309" s="794"/>
      <c r="J309" s="795"/>
      <c r="K309" s="795"/>
      <c r="L309" s="795"/>
      <c r="M309" s="795"/>
    </row>
    <row r="310" spans="1:13" s="759" customFormat="1" ht="12.75" x14ac:dyDescent="0.2">
      <c r="A310" s="806" t="s">
        <v>3352</v>
      </c>
      <c r="B310" s="807">
        <v>24545.24</v>
      </c>
      <c r="C310" s="807">
        <v>24545.237000000001</v>
      </c>
      <c r="D310" s="807">
        <v>107.68</v>
      </c>
      <c r="E310" s="807">
        <v>107.684</v>
      </c>
      <c r="F310" s="807">
        <f t="shared" si="4"/>
        <v>24652.920000000002</v>
      </c>
      <c r="G310" s="807">
        <f t="shared" si="4"/>
        <v>24652.921000000002</v>
      </c>
      <c r="H310" s="797"/>
      <c r="I310" s="794"/>
      <c r="J310" s="795"/>
      <c r="K310" s="795"/>
      <c r="L310" s="795"/>
      <c r="M310" s="795"/>
    </row>
    <row r="311" spans="1:13" s="759" customFormat="1" ht="12.75" x14ac:dyDescent="0.2">
      <c r="A311" s="806" t="s">
        <v>3353</v>
      </c>
      <c r="B311" s="807">
        <v>16111.91</v>
      </c>
      <c r="C311" s="807">
        <v>16111.909</v>
      </c>
      <c r="D311" s="807">
        <v>5.88</v>
      </c>
      <c r="E311" s="807">
        <v>5.883</v>
      </c>
      <c r="F311" s="807">
        <f t="shared" si="4"/>
        <v>16117.789999999999</v>
      </c>
      <c r="G311" s="807">
        <f t="shared" si="4"/>
        <v>16117.791999999999</v>
      </c>
      <c r="H311" s="797"/>
      <c r="I311" s="794"/>
      <c r="J311" s="795"/>
      <c r="K311" s="795"/>
      <c r="L311" s="795"/>
      <c r="M311" s="795"/>
    </row>
    <row r="312" spans="1:13" s="759" customFormat="1" ht="12.75" x14ac:dyDescent="0.2">
      <c r="A312" s="806" t="s">
        <v>3354</v>
      </c>
      <c r="B312" s="807">
        <v>20740.3</v>
      </c>
      <c r="C312" s="807">
        <v>20740.302</v>
      </c>
      <c r="D312" s="807">
        <v>0.67</v>
      </c>
      <c r="E312" s="807">
        <v>0.66300000000000003</v>
      </c>
      <c r="F312" s="807">
        <f t="shared" si="4"/>
        <v>20740.969999999998</v>
      </c>
      <c r="G312" s="807">
        <f t="shared" si="4"/>
        <v>20740.965</v>
      </c>
      <c r="H312" s="797"/>
      <c r="I312" s="794"/>
      <c r="J312" s="795"/>
      <c r="K312" s="795"/>
      <c r="L312" s="795"/>
      <c r="M312" s="795"/>
    </row>
    <row r="313" spans="1:13" s="759" customFormat="1" ht="12.75" x14ac:dyDescent="0.2">
      <c r="A313" s="806" t="s">
        <v>3355</v>
      </c>
      <c r="B313" s="807">
        <v>4160.3599999999997</v>
      </c>
      <c r="C313" s="807">
        <v>4160.3630000000003</v>
      </c>
      <c r="D313" s="807">
        <v>16.93</v>
      </c>
      <c r="E313" s="807">
        <v>16.925999999999998</v>
      </c>
      <c r="F313" s="807">
        <f t="shared" si="4"/>
        <v>4177.29</v>
      </c>
      <c r="G313" s="807">
        <f t="shared" si="4"/>
        <v>4177.2890000000007</v>
      </c>
      <c r="H313" s="797"/>
      <c r="I313" s="794"/>
      <c r="J313" s="795"/>
      <c r="K313" s="795"/>
      <c r="L313" s="795"/>
      <c r="M313" s="795"/>
    </row>
    <row r="314" spans="1:13" s="759" customFormat="1" ht="12.75" x14ac:dyDescent="0.2">
      <c r="A314" s="806" t="s">
        <v>3356</v>
      </c>
      <c r="B314" s="807">
        <v>3690.64</v>
      </c>
      <c r="C314" s="807">
        <v>3690.634</v>
      </c>
      <c r="D314" s="807">
        <v>45.23</v>
      </c>
      <c r="E314" s="807">
        <v>45.228000000000002</v>
      </c>
      <c r="F314" s="807">
        <f t="shared" si="4"/>
        <v>3735.87</v>
      </c>
      <c r="G314" s="807">
        <f t="shared" si="4"/>
        <v>3735.8620000000001</v>
      </c>
      <c r="H314" s="797"/>
      <c r="I314" s="794"/>
      <c r="J314" s="795"/>
      <c r="K314" s="795"/>
      <c r="L314" s="795"/>
      <c r="M314" s="795"/>
    </row>
    <row r="315" spans="1:13" s="759" customFormat="1" ht="12.75" x14ac:dyDescent="0.2">
      <c r="A315" s="806" t="s">
        <v>3357</v>
      </c>
      <c r="B315" s="807">
        <v>11775.45</v>
      </c>
      <c r="C315" s="807">
        <v>11775.446</v>
      </c>
      <c r="D315" s="807">
        <v>5.85</v>
      </c>
      <c r="E315" s="807">
        <v>5.85</v>
      </c>
      <c r="F315" s="807">
        <f t="shared" si="4"/>
        <v>11781.300000000001</v>
      </c>
      <c r="G315" s="807">
        <f t="shared" si="4"/>
        <v>11781.296</v>
      </c>
      <c r="H315" s="797"/>
      <c r="I315" s="794"/>
      <c r="J315" s="795"/>
      <c r="K315" s="795"/>
      <c r="L315" s="795"/>
      <c r="M315" s="795"/>
    </row>
    <row r="316" spans="1:13" s="759" customFormat="1" ht="12.75" x14ac:dyDescent="0.2">
      <c r="A316" s="806" t="s">
        <v>3358</v>
      </c>
      <c r="B316" s="807">
        <v>42558.27</v>
      </c>
      <c r="C316" s="807">
        <v>42558.273000000001</v>
      </c>
      <c r="D316" s="807">
        <v>0</v>
      </c>
      <c r="E316" s="807">
        <v>0</v>
      </c>
      <c r="F316" s="807">
        <f t="shared" si="4"/>
        <v>42558.27</v>
      </c>
      <c r="G316" s="807">
        <f t="shared" si="4"/>
        <v>42558.273000000001</v>
      </c>
      <c r="H316" s="797"/>
      <c r="I316" s="794"/>
      <c r="J316" s="795"/>
      <c r="K316" s="795"/>
      <c r="L316" s="795"/>
      <c r="M316" s="795"/>
    </row>
    <row r="317" spans="1:13" s="759" customFormat="1" ht="12.75" x14ac:dyDescent="0.2">
      <c r="A317" s="806" t="s">
        <v>3359</v>
      </c>
      <c r="B317" s="807">
        <v>18765.75</v>
      </c>
      <c r="C317" s="807">
        <v>18765.733</v>
      </c>
      <c r="D317" s="807">
        <v>7</v>
      </c>
      <c r="E317" s="807">
        <v>7</v>
      </c>
      <c r="F317" s="807">
        <f t="shared" si="4"/>
        <v>18772.75</v>
      </c>
      <c r="G317" s="807">
        <f t="shared" si="4"/>
        <v>18772.733</v>
      </c>
      <c r="H317" s="797"/>
      <c r="I317" s="794"/>
      <c r="J317" s="795"/>
      <c r="K317" s="795"/>
      <c r="L317" s="795"/>
      <c r="M317" s="795"/>
    </row>
    <row r="318" spans="1:13" s="759" customFormat="1" ht="12.75" x14ac:dyDescent="0.2">
      <c r="A318" s="806" t="s">
        <v>3360</v>
      </c>
      <c r="B318" s="807">
        <v>4736.5999999999995</v>
      </c>
      <c r="C318" s="807">
        <v>4736.5990000000002</v>
      </c>
      <c r="D318" s="807">
        <v>0</v>
      </c>
      <c r="E318" s="807">
        <v>0</v>
      </c>
      <c r="F318" s="807">
        <f t="shared" si="4"/>
        <v>4736.5999999999995</v>
      </c>
      <c r="G318" s="807">
        <f t="shared" si="4"/>
        <v>4736.5990000000002</v>
      </c>
      <c r="H318" s="797"/>
      <c r="I318" s="794"/>
      <c r="J318" s="795"/>
      <c r="K318" s="795"/>
      <c r="L318" s="795"/>
      <c r="M318" s="795"/>
    </row>
    <row r="319" spans="1:13" s="759" customFormat="1" ht="12.75" x14ac:dyDescent="0.2">
      <c r="A319" s="806" t="s">
        <v>3361</v>
      </c>
      <c r="B319" s="807">
        <v>43800.59</v>
      </c>
      <c r="C319" s="807">
        <v>43768.508999999998</v>
      </c>
      <c r="D319" s="807">
        <v>116.65</v>
      </c>
      <c r="E319" s="807">
        <v>116.651</v>
      </c>
      <c r="F319" s="807">
        <f t="shared" si="4"/>
        <v>43917.24</v>
      </c>
      <c r="G319" s="807">
        <f t="shared" si="4"/>
        <v>43885.159999999996</v>
      </c>
      <c r="H319" s="797"/>
      <c r="I319" s="794"/>
      <c r="J319" s="795"/>
      <c r="K319" s="795"/>
      <c r="L319" s="795"/>
      <c r="M319" s="795"/>
    </row>
    <row r="320" spans="1:13" s="759" customFormat="1" ht="12.75" x14ac:dyDescent="0.2">
      <c r="A320" s="806" t="s">
        <v>3362</v>
      </c>
      <c r="B320" s="807">
        <v>4455.42</v>
      </c>
      <c r="C320" s="807">
        <v>4455.415</v>
      </c>
      <c r="D320" s="807">
        <v>0</v>
      </c>
      <c r="E320" s="807">
        <v>0</v>
      </c>
      <c r="F320" s="807">
        <f t="shared" si="4"/>
        <v>4455.42</v>
      </c>
      <c r="G320" s="807">
        <f t="shared" si="4"/>
        <v>4455.415</v>
      </c>
      <c r="H320" s="797"/>
      <c r="I320" s="794"/>
      <c r="J320" s="795"/>
      <c r="K320" s="795"/>
      <c r="L320" s="795"/>
      <c r="M320" s="795"/>
    </row>
    <row r="321" spans="1:13" s="759" customFormat="1" ht="12.75" x14ac:dyDescent="0.2">
      <c r="A321" s="806" t="s">
        <v>3363</v>
      </c>
      <c r="B321" s="807">
        <v>16700.079999999998</v>
      </c>
      <c r="C321" s="807">
        <v>16700.076000000001</v>
      </c>
      <c r="D321" s="807">
        <v>8</v>
      </c>
      <c r="E321" s="807">
        <v>8</v>
      </c>
      <c r="F321" s="807">
        <f t="shared" si="4"/>
        <v>16708.079999999998</v>
      </c>
      <c r="G321" s="807">
        <f t="shared" si="4"/>
        <v>16708.076000000001</v>
      </c>
      <c r="H321" s="797"/>
      <c r="I321" s="794"/>
      <c r="J321" s="795"/>
      <c r="K321" s="795"/>
      <c r="L321" s="795"/>
      <c r="M321" s="795"/>
    </row>
    <row r="322" spans="1:13" s="759" customFormat="1" ht="12.75" x14ac:dyDescent="0.2">
      <c r="A322" s="806" t="s">
        <v>3364</v>
      </c>
      <c r="B322" s="807">
        <v>23708.989999999998</v>
      </c>
      <c r="C322" s="807">
        <v>23620.153999999999</v>
      </c>
      <c r="D322" s="807">
        <v>47.67</v>
      </c>
      <c r="E322" s="807">
        <v>47.670999999999999</v>
      </c>
      <c r="F322" s="807">
        <f t="shared" si="4"/>
        <v>23756.659999999996</v>
      </c>
      <c r="G322" s="807">
        <f t="shared" si="4"/>
        <v>23667.824999999997</v>
      </c>
      <c r="H322" s="797"/>
      <c r="I322" s="794"/>
      <c r="J322" s="795"/>
      <c r="K322" s="795"/>
      <c r="L322" s="795"/>
      <c r="M322" s="795"/>
    </row>
    <row r="323" spans="1:13" s="759" customFormat="1" ht="12.75" x14ac:dyDescent="0.2">
      <c r="A323" s="806" t="s">
        <v>3365</v>
      </c>
      <c r="B323" s="807">
        <v>32500.98</v>
      </c>
      <c r="C323" s="807">
        <v>32500.978000000003</v>
      </c>
      <c r="D323" s="807">
        <v>1.18</v>
      </c>
      <c r="E323" s="807">
        <v>1.1839999999999999</v>
      </c>
      <c r="F323" s="807">
        <f t="shared" si="4"/>
        <v>32502.16</v>
      </c>
      <c r="G323" s="807">
        <f t="shared" si="4"/>
        <v>32502.162000000004</v>
      </c>
      <c r="H323" s="797"/>
      <c r="I323" s="794"/>
      <c r="J323" s="795"/>
      <c r="K323" s="795"/>
      <c r="L323" s="795"/>
      <c r="M323" s="795"/>
    </row>
    <row r="324" spans="1:13" s="759" customFormat="1" ht="12.75" x14ac:dyDescent="0.2">
      <c r="A324" s="806" t="s">
        <v>3366</v>
      </c>
      <c r="B324" s="807">
        <v>7443.0199999999995</v>
      </c>
      <c r="C324" s="807">
        <v>7443.0229999999992</v>
      </c>
      <c r="D324" s="807">
        <v>16.61</v>
      </c>
      <c r="E324" s="807">
        <v>7.4880000000000013</v>
      </c>
      <c r="F324" s="807">
        <f t="shared" si="4"/>
        <v>7459.6299999999992</v>
      </c>
      <c r="G324" s="807">
        <f t="shared" si="4"/>
        <v>7450.5109999999995</v>
      </c>
      <c r="H324" s="797"/>
      <c r="I324" s="794"/>
      <c r="J324" s="795"/>
      <c r="K324" s="795"/>
      <c r="L324" s="795"/>
      <c r="M324" s="795"/>
    </row>
    <row r="325" spans="1:13" s="759" customFormat="1" ht="12.75" x14ac:dyDescent="0.2">
      <c r="A325" s="806" t="s">
        <v>3367</v>
      </c>
      <c r="B325" s="807">
        <v>40390.120000000003</v>
      </c>
      <c r="C325" s="807">
        <v>40390.118999999999</v>
      </c>
      <c r="D325" s="807">
        <v>0</v>
      </c>
      <c r="E325" s="807">
        <v>0</v>
      </c>
      <c r="F325" s="807">
        <f t="shared" si="4"/>
        <v>40390.120000000003</v>
      </c>
      <c r="G325" s="807">
        <f t="shared" si="4"/>
        <v>40390.118999999999</v>
      </c>
      <c r="H325" s="797"/>
      <c r="I325" s="794"/>
      <c r="J325" s="795"/>
      <c r="K325" s="795"/>
      <c r="L325" s="795"/>
      <c r="M325" s="795"/>
    </row>
    <row r="326" spans="1:13" s="759" customFormat="1" ht="12.75" x14ac:dyDescent="0.2">
      <c r="A326" s="806" t="s">
        <v>3368</v>
      </c>
      <c r="B326" s="807">
        <v>38976.729999999996</v>
      </c>
      <c r="C326" s="807">
        <v>38976.728999999999</v>
      </c>
      <c r="D326" s="807">
        <v>7.02</v>
      </c>
      <c r="E326" s="807">
        <v>7.02</v>
      </c>
      <c r="F326" s="807">
        <f t="shared" ref="F326:G389" si="5">B326+D326</f>
        <v>38983.749999999993</v>
      </c>
      <c r="G326" s="807">
        <f t="shared" si="5"/>
        <v>38983.748999999996</v>
      </c>
      <c r="H326" s="797"/>
      <c r="I326" s="794"/>
      <c r="J326" s="795"/>
      <c r="K326" s="795"/>
      <c r="L326" s="795"/>
      <c r="M326" s="795"/>
    </row>
    <row r="327" spans="1:13" s="759" customFormat="1" ht="12.75" x14ac:dyDescent="0.2">
      <c r="A327" s="806" t="s">
        <v>3369</v>
      </c>
      <c r="B327" s="807">
        <v>23241.24</v>
      </c>
      <c r="C327" s="807">
        <v>23241.235000000001</v>
      </c>
      <c r="D327" s="807">
        <v>0</v>
      </c>
      <c r="E327" s="807">
        <v>0</v>
      </c>
      <c r="F327" s="807">
        <f t="shared" si="5"/>
        <v>23241.24</v>
      </c>
      <c r="G327" s="807">
        <f t="shared" si="5"/>
        <v>23241.235000000001</v>
      </c>
      <c r="H327" s="797"/>
      <c r="I327" s="794"/>
      <c r="J327" s="795"/>
      <c r="K327" s="795"/>
      <c r="L327" s="795"/>
      <c r="M327" s="795"/>
    </row>
    <row r="328" spans="1:13" s="759" customFormat="1" ht="12.75" x14ac:dyDescent="0.2">
      <c r="A328" s="806" t="s">
        <v>3370</v>
      </c>
      <c r="B328" s="807">
        <v>7913.34</v>
      </c>
      <c r="C328" s="807">
        <v>7913.3370000000004</v>
      </c>
      <c r="D328" s="807">
        <v>53.83</v>
      </c>
      <c r="E328" s="807">
        <v>53.832000000000001</v>
      </c>
      <c r="F328" s="807">
        <f t="shared" si="5"/>
        <v>7967.17</v>
      </c>
      <c r="G328" s="807">
        <f t="shared" si="5"/>
        <v>7967.1690000000008</v>
      </c>
      <c r="H328" s="797"/>
      <c r="I328" s="794"/>
      <c r="J328" s="795"/>
      <c r="K328" s="795"/>
      <c r="L328" s="795"/>
      <c r="M328" s="795"/>
    </row>
    <row r="329" spans="1:13" s="759" customFormat="1" ht="12.75" x14ac:dyDescent="0.2">
      <c r="A329" s="806" t="s">
        <v>3371</v>
      </c>
      <c r="B329" s="807">
        <v>17101.599999999999</v>
      </c>
      <c r="C329" s="807">
        <v>17101.596999999998</v>
      </c>
      <c r="D329" s="807">
        <v>0</v>
      </c>
      <c r="E329" s="807">
        <v>0</v>
      </c>
      <c r="F329" s="807">
        <f t="shared" si="5"/>
        <v>17101.599999999999</v>
      </c>
      <c r="G329" s="807">
        <f t="shared" si="5"/>
        <v>17101.596999999998</v>
      </c>
      <c r="H329" s="797"/>
      <c r="I329" s="794"/>
      <c r="J329" s="795"/>
      <c r="K329" s="795"/>
      <c r="L329" s="795"/>
      <c r="M329" s="795"/>
    </row>
    <row r="330" spans="1:13" s="759" customFormat="1" ht="12.75" x14ac:dyDescent="0.2">
      <c r="A330" s="806" t="s">
        <v>3372</v>
      </c>
      <c r="B330" s="807">
        <v>5863.05</v>
      </c>
      <c r="C330" s="807">
        <v>5853.7860000000001</v>
      </c>
      <c r="D330" s="807">
        <v>31.92</v>
      </c>
      <c r="E330" s="807">
        <v>15.96</v>
      </c>
      <c r="F330" s="807">
        <f t="shared" si="5"/>
        <v>5894.97</v>
      </c>
      <c r="G330" s="807">
        <f t="shared" si="5"/>
        <v>5869.7460000000001</v>
      </c>
      <c r="H330" s="797"/>
      <c r="I330" s="794"/>
      <c r="J330" s="795"/>
      <c r="K330" s="795"/>
      <c r="L330" s="795"/>
      <c r="M330" s="795"/>
    </row>
    <row r="331" spans="1:13" s="759" customFormat="1" ht="12.75" x14ac:dyDescent="0.2">
      <c r="A331" s="806" t="s">
        <v>3373</v>
      </c>
      <c r="B331" s="807">
        <v>6688.08</v>
      </c>
      <c r="C331" s="807">
        <v>6688.0810000000001</v>
      </c>
      <c r="D331" s="807">
        <v>17.79</v>
      </c>
      <c r="E331" s="807">
        <v>17.783999999999999</v>
      </c>
      <c r="F331" s="807">
        <f t="shared" si="5"/>
        <v>6705.87</v>
      </c>
      <c r="G331" s="807">
        <f t="shared" si="5"/>
        <v>6705.8649999999998</v>
      </c>
      <c r="H331" s="797"/>
      <c r="I331" s="794"/>
      <c r="J331" s="795"/>
      <c r="K331" s="795"/>
      <c r="L331" s="795"/>
      <c r="M331" s="795"/>
    </row>
    <row r="332" spans="1:13" s="759" customFormat="1" ht="12.75" x14ac:dyDescent="0.2">
      <c r="A332" s="806" t="s">
        <v>3374</v>
      </c>
      <c r="B332" s="807">
        <v>14674.970000000001</v>
      </c>
      <c r="C332" s="807">
        <v>14674.966</v>
      </c>
      <c r="D332" s="807">
        <v>0</v>
      </c>
      <c r="E332" s="807">
        <v>0</v>
      </c>
      <c r="F332" s="807">
        <f t="shared" si="5"/>
        <v>14674.970000000001</v>
      </c>
      <c r="G332" s="807">
        <f t="shared" si="5"/>
        <v>14674.966</v>
      </c>
      <c r="H332" s="797"/>
      <c r="I332" s="794"/>
      <c r="J332" s="795"/>
      <c r="K332" s="795"/>
      <c r="L332" s="795"/>
      <c r="M332" s="795"/>
    </row>
    <row r="333" spans="1:13" s="759" customFormat="1" ht="12.75" x14ac:dyDescent="0.2">
      <c r="A333" s="806" t="s">
        <v>3375</v>
      </c>
      <c r="B333" s="807">
        <v>6687.0999999999995</v>
      </c>
      <c r="C333" s="807">
        <v>6687.0960000000005</v>
      </c>
      <c r="D333" s="807">
        <v>0</v>
      </c>
      <c r="E333" s="807">
        <v>0</v>
      </c>
      <c r="F333" s="807">
        <f t="shared" si="5"/>
        <v>6687.0999999999995</v>
      </c>
      <c r="G333" s="807">
        <f t="shared" si="5"/>
        <v>6687.0960000000005</v>
      </c>
      <c r="H333" s="797"/>
      <c r="I333" s="794"/>
      <c r="J333" s="795"/>
      <c r="K333" s="795"/>
      <c r="L333" s="795"/>
      <c r="M333" s="795"/>
    </row>
    <row r="334" spans="1:13" s="759" customFormat="1" ht="12.75" x14ac:dyDescent="0.2">
      <c r="A334" s="806" t="s">
        <v>3376</v>
      </c>
      <c r="B334" s="807">
        <v>6126.73</v>
      </c>
      <c r="C334" s="807">
        <v>6126.723</v>
      </c>
      <c r="D334" s="807">
        <v>0</v>
      </c>
      <c r="E334" s="807">
        <v>0</v>
      </c>
      <c r="F334" s="807">
        <f t="shared" si="5"/>
        <v>6126.73</v>
      </c>
      <c r="G334" s="807">
        <f t="shared" si="5"/>
        <v>6126.723</v>
      </c>
      <c r="H334" s="797"/>
      <c r="I334" s="794"/>
      <c r="J334" s="795"/>
      <c r="K334" s="795"/>
      <c r="L334" s="795"/>
      <c r="M334" s="795"/>
    </row>
    <row r="335" spans="1:13" s="759" customFormat="1" ht="12.75" x14ac:dyDescent="0.2">
      <c r="A335" s="806" t="s">
        <v>3377</v>
      </c>
      <c r="B335" s="807">
        <v>10035.870000000001</v>
      </c>
      <c r="C335" s="807">
        <v>10035.864000000001</v>
      </c>
      <c r="D335" s="807">
        <v>0.86</v>
      </c>
      <c r="E335" s="807">
        <v>0.85799999999999998</v>
      </c>
      <c r="F335" s="807">
        <f t="shared" si="5"/>
        <v>10036.730000000001</v>
      </c>
      <c r="G335" s="807">
        <f t="shared" si="5"/>
        <v>10036.722000000002</v>
      </c>
      <c r="H335" s="797"/>
      <c r="I335" s="794"/>
      <c r="J335" s="795"/>
      <c r="K335" s="795"/>
      <c r="L335" s="795"/>
      <c r="M335" s="795"/>
    </row>
    <row r="336" spans="1:13" s="759" customFormat="1" ht="12.75" x14ac:dyDescent="0.2">
      <c r="A336" s="806" t="s">
        <v>3378</v>
      </c>
      <c r="B336" s="807">
        <v>18299.45</v>
      </c>
      <c r="C336" s="807">
        <v>18299.447</v>
      </c>
      <c r="D336" s="807">
        <v>11.47</v>
      </c>
      <c r="E336" s="807">
        <v>11.47</v>
      </c>
      <c r="F336" s="807">
        <f t="shared" si="5"/>
        <v>18310.920000000002</v>
      </c>
      <c r="G336" s="807">
        <f t="shared" si="5"/>
        <v>18310.917000000001</v>
      </c>
      <c r="H336" s="797"/>
      <c r="I336" s="794"/>
      <c r="J336" s="795"/>
      <c r="K336" s="795"/>
      <c r="L336" s="795"/>
      <c r="M336" s="795"/>
    </row>
    <row r="337" spans="1:13" s="759" customFormat="1" ht="12.75" x14ac:dyDescent="0.2">
      <c r="A337" s="806" t="s">
        <v>3379</v>
      </c>
      <c r="B337" s="807">
        <v>60439.44</v>
      </c>
      <c r="C337" s="807">
        <v>60390.936999999998</v>
      </c>
      <c r="D337" s="807">
        <v>7.22</v>
      </c>
      <c r="E337" s="807">
        <v>7.2149999999999999</v>
      </c>
      <c r="F337" s="807">
        <f t="shared" si="5"/>
        <v>60446.66</v>
      </c>
      <c r="G337" s="807">
        <f t="shared" si="5"/>
        <v>60398.151999999995</v>
      </c>
      <c r="H337" s="797"/>
      <c r="I337" s="794"/>
      <c r="J337" s="795"/>
      <c r="K337" s="795"/>
      <c r="L337" s="795"/>
      <c r="M337" s="795"/>
    </row>
    <row r="338" spans="1:13" s="759" customFormat="1" ht="12.75" x14ac:dyDescent="0.2">
      <c r="A338" s="806" t="s">
        <v>3380</v>
      </c>
      <c r="B338" s="807">
        <v>45380.960000000006</v>
      </c>
      <c r="C338" s="807">
        <v>45380.959000000003</v>
      </c>
      <c r="D338" s="807">
        <v>348.82</v>
      </c>
      <c r="E338" s="807">
        <v>348.82100000000003</v>
      </c>
      <c r="F338" s="807">
        <f t="shared" si="5"/>
        <v>45729.780000000006</v>
      </c>
      <c r="G338" s="807">
        <f t="shared" si="5"/>
        <v>45729.780000000006</v>
      </c>
      <c r="H338" s="797"/>
      <c r="I338" s="794"/>
      <c r="J338" s="795"/>
      <c r="K338" s="795"/>
      <c r="L338" s="795"/>
      <c r="M338" s="795"/>
    </row>
    <row r="339" spans="1:13" s="759" customFormat="1" ht="12.75" x14ac:dyDescent="0.2">
      <c r="A339" s="806" t="s">
        <v>3381</v>
      </c>
      <c r="B339" s="807">
        <v>33856.03</v>
      </c>
      <c r="C339" s="807">
        <v>33842.064339999997</v>
      </c>
      <c r="D339" s="807">
        <v>0</v>
      </c>
      <c r="E339" s="807">
        <v>0</v>
      </c>
      <c r="F339" s="807">
        <f t="shared" si="5"/>
        <v>33856.03</v>
      </c>
      <c r="G339" s="807">
        <f t="shared" si="5"/>
        <v>33842.064339999997</v>
      </c>
      <c r="H339" s="797"/>
      <c r="I339" s="794"/>
      <c r="J339" s="795"/>
      <c r="K339" s="795"/>
      <c r="L339" s="795"/>
      <c r="M339" s="795"/>
    </row>
    <row r="340" spans="1:13" s="759" customFormat="1" ht="12.75" x14ac:dyDescent="0.2">
      <c r="A340" s="806" t="s">
        <v>3382</v>
      </c>
      <c r="B340" s="807">
        <v>20232.5</v>
      </c>
      <c r="C340" s="807">
        <v>20232.504000000001</v>
      </c>
      <c r="D340" s="807">
        <v>207.21</v>
      </c>
      <c r="E340" s="807">
        <v>207.20400000000001</v>
      </c>
      <c r="F340" s="807">
        <f t="shared" si="5"/>
        <v>20439.71</v>
      </c>
      <c r="G340" s="807">
        <f t="shared" si="5"/>
        <v>20439.708000000002</v>
      </c>
      <c r="H340" s="797"/>
      <c r="I340" s="794"/>
      <c r="J340" s="795"/>
      <c r="K340" s="795"/>
      <c r="L340" s="795"/>
      <c r="M340" s="795"/>
    </row>
    <row r="341" spans="1:13" s="759" customFormat="1" ht="12.75" x14ac:dyDescent="0.2">
      <c r="A341" s="806" t="s">
        <v>3383</v>
      </c>
      <c r="B341" s="807">
        <v>38631.67</v>
      </c>
      <c r="C341" s="807">
        <v>38590.686999999998</v>
      </c>
      <c r="D341" s="807">
        <v>0</v>
      </c>
      <c r="E341" s="807">
        <v>0</v>
      </c>
      <c r="F341" s="807">
        <f t="shared" si="5"/>
        <v>38631.67</v>
      </c>
      <c r="G341" s="807">
        <f t="shared" si="5"/>
        <v>38590.686999999998</v>
      </c>
      <c r="H341" s="797"/>
      <c r="I341" s="794"/>
      <c r="J341" s="795"/>
      <c r="K341" s="795"/>
      <c r="L341" s="795"/>
      <c r="M341" s="795"/>
    </row>
    <row r="342" spans="1:13" s="759" customFormat="1" ht="12.75" x14ac:dyDescent="0.2">
      <c r="A342" s="806" t="s">
        <v>3384</v>
      </c>
      <c r="B342" s="807">
        <v>34934.78</v>
      </c>
      <c r="C342" s="807">
        <v>34927.368000000002</v>
      </c>
      <c r="D342" s="807">
        <v>125.62</v>
      </c>
      <c r="E342" s="807">
        <v>125.624</v>
      </c>
      <c r="F342" s="807">
        <f t="shared" si="5"/>
        <v>35060.400000000001</v>
      </c>
      <c r="G342" s="807">
        <f t="shared" si="5"/>
        <v>35052.992000000006</v>
      </c>
      <c r="H342" s="797"/>
      <c r="I342" s="794"/>
      <c r="J342" s="795"/>
      <c r="K342" s="795"/>
      <c r="L342" s="795"/>
      <c r="M342" s="795"/>
    </row>
    <row r="343" spans="1:13" s="759" customFormat="1" ht="12.75" x14ac:dyDescent="0.2">
      <c r="A343" s="806" t="s">
        <v>3385</v>
      </c>
      <c r="B343" s="807">
        <v>61551.839999999997</v>
      </c>
      <c r="C343" s="807">
        <v>61551.839</v>
      </c>
      <c r="D343" s="807">
        <v>27.75</v>
      </c>
      <c r="E343" s="807">
        <v>27.751999999999999</v>
      </c>
      <c r="F343" s="807">
        <f t="shared" si="5"/>
        <v>61579.59</v>
      </c>
      <c r="G343" s="807">
        <f t="shared" si="5"/>
        <v>61579.591</v>
      </c>
      <c r="H343" s="797"/>
      <c r="I343" s="794"/>
      <c r="J343" s="795"/>
      <c r="K343" s="795"/>
      <c r="L343" s="795"/>
      <c r="M343" s="795"/>
    </row>
    <row r="344" spans="1:13" s="759" customFormat="1" ht="12.75" x14ac:dyDescent="0.2">
      <c r="A344" s="806" t="s">
        <v>3386</v>
      </c>
      <c r="B344" s="807">
        <v>24494.29</v>
      </c>
      <c r="C344" s="807">
        <v>24494.292000000001</v>
      </c>
      <c r="D344" s="807">
        <v>14.06</v>
      </c>
      <c r="E344" s="807">
        <v>14.06</v>
      </c>
      <c r="F344" s="807">
        <f t="shared" si="5"/>
        <v>24508.350000000002</v>
      </c>
      <c r="G344" s="807">
        <f t="shared" si="5"/>
        <v>24508.352000000003</v>
      </c>
      <c r="H344" s="797"/>
      <c r="I344" s="794"/>
      <c r="J344" s="795"/>
      <c r="K344" s="795"/>
      <c r="L344" s="795"/>
      <c r="M344" s="795"/>
    </row>
    <row r="345" spans="1:13" s="759" customFormat="1" ht="12.75" x14ac:dyDescent="0.2">
      <c r="A345" s="806" t="s">
        <v>3387</v>
      </c>
      <c r="B345" s="807">
        <v>9681.31</v>
      </c>
      <c r="C345" s="807">
        <v>9681.3050000000003</v>
      </c>
      <c r="D345" s="807">
        <v>0</v>
      </c>
      <c r="E345" s="807">
        <v>0</v>
      </c>
      <c r="F345" s="807">
        <f t="shared" si="5"/>
        <v>9681.31</v>
      </c>
      <c r="G345" s="807">
        <f t="shared" si="5"/>
        <v>9681.3050000000003</v>
      </c>
      <c r="H345" s="797"/>
      <c r="I345" s="794"/>
      <c r="J345" s="795"/>
      <c r="K345" s="795"/>
      <c r="L345" s="795"/>
      <c r="M345" s="795"/>
    </row>
    <row r="346" spans="1:13" s="759" customFormat="1" ht="12.75" x14ac:dyDescent="0.2">
      <c r="A346" s="806" t="s">
        <v>3388</v>
      </c>
      <c r="B346" s="807">
        <v>12232.49</v>
      </c>
      <c r="C346" s="807">
        <v>12232.489</v>
      </c>
      <c r="D346" s="807">
        <v>12.77</v>
      </c>
      <c r="E346" s="807">
        <v>12.768000000000001</v>
      </c>
      <c r="F346" s="807">
        <f t="shared" si="5"/>
        <v>12245.26</v>
      </c>
      <c r="G346" s="807">
        <f t="shared" si="5"/>
        <v>12245.257</v>
      </c>
      <c r="H346" s="797"/>
      <c r="I346" s="794"/>
      <c r="J346" s="795"/>
      <c r="K346" s="795"/>
      <c r="L346" s="795"/>
      <c r="M346" s="795"/>
    </row>
    <row r="347" spans="1:13" s="759" customFormat="1" ht="12.75" x14ac:dyDescent="0.2">
      <c r="A347" s="806" t="s">
        <v>3389</v>
      </c>
      <c r="B347" s="807">
        <v>43455.93</v>
      </c>
      <c r="C347" s="807">
        <v>43312.976999999999</v>
      </c>
      <c r="D347" s="807">
        <v>135.76</v>
      </c>
      <c r="E347" s="807">
        <v>135.76400000000001</v>
      </c>
      <c r="F347" s="807">
        <f t="shared" si="5"/>
        <v>43591.69</v>
      </c>
      <c r="G347" s="807">
        <f t="shared" si="5"/>
        <v>43448.741000000002</v>
      </c>
      <c r="H347" s="797"/>
      <c r="I347" s="794"/>
      <c r="J347" s="795"/>
      <c r="K347" s="795"/>
      <c r="L347" s="795"/>
      <c r="M347" s="795"/>
    </row>
    <row r="348" spans="1:13" s="759" customFormat="1" ht="12.75" x14ac:dyDescent="0.2">
      <c r="A348" s="806" t="s">
        <v>3390</v>
      </c>
      <c r="B348" s="807">
        <v>37611.22</v>
      </c>
      <c r="C348" s="807">
        <v>37571.735999999997</v>
      </c>
      <c r="D348" s="807">
        <v>0</v>
      </c>
      <c r="E348" s="807">
        <v>0</v>
      </c>
      <c r="F348" s="807">
        <f t="shared" si="5"/>
        <v>37611.22</v>
      </c>
      <c r="G348" s="807">
        <f t="shared" si="5"/>
        <v>37571.735999999997</v>
      </c>
      <c r="H348" s="797"/>
      <c r="I348" s="794"/>
      <c r="J348" s="795"/>
      <c r="K348" s="795"/>
      <c r="L348" s="795"/>
      <c r="M348" s="795"/>
    </row>
    <row r="349" spans="1:13" s="759" customFormat="1" ht="12.75" x14ac:dyDescent="0.2">
      <c r="A349" s="806" t="s">
        <v>3391</v>
      </c>
      <c r="B349" s="807">
        <v>24249.57</v>
      </c>
      <c r="C349" s="807">
        <v>24244.629999999997</v>
      </c>
      <c r="D349" s="807">
        <v>0</v>
      </c>
      <c r="E349" s="807">
        <v>0</v>
      </c>
      <c r="F349" s="807">
        <f t="shared" si="5"/>
        <v>24249.57</v>
      </c>
      <c r="G349" s="807">
        <f t="shared" si="5"/>
        <v>24244.629999999997</v>
      </c>
      <c r="H349" s="797"/>
      <c r="I349" s="794"/>
      <c r="J349" s="795"/>
      <c r="K349" s="795"/>
      <c r="L349" s="795"/>
      <c r="M349" s="795"/>
    </row>
    <row r="350" spans="1:13" s="759" customFormat="1" ht="12.75" x14ac:dyDescent="0.2">
      <c r="A350" s="806" t="s">
        <v>3392</v>
      </c>
      <c r="B350" s="807">
        <v>50710.42</v>
      </c>
      <c r="C350" s="807">
        <v>50710.423999999999</v>
      </c>
      <c r="D350" s="807">
        <v>43.44</v>
      </c>
      <c r="E350" s="807">
        <v>43.434899999999999</v>
      </c>
      <c r="F350" s="807">
        <f t="shared" si="5"/>
        <v>50753.86</v>
      </c>
      <c r="G350" s="807">
        <f t="shared" si="5"/>
        <v>50753.858899999999</v>
      </c>
      <c r="H350" s="797"/>
      <c r="I350" s="794"/>
      <c r="J350" s="795"/>
      <c r="K350" s="795"/>
      <c r="L350" s="795"/>
      <c r="M350" s="795"/>
    </row>
    <row r="351" spans="1:13" s="759" customFormat="1" ht="12.75" x14ac:dyDescent="0.2">
      <c r="A351" s="806" t="s">
        <v>3393</v>
      </c>
      <c r="B351" s="807">
        <v>29788.38</v>
      </c>
      <c r="C351" s="807">
        <v>29753.834000000003</v>
      </c>
      <c r="D351" s="807">
        <v>0</v>
      </c>
      <c r="E351" s="807">
        <v>0</v>
      </c>
      <c r="F351" s="807">
        <f t="shared" si="5"/>
        <v>29788.38</v>
      </c>
      <c r="G351" s="807">
        <f t="shared" si="5"/>
        <v>29753.834000000003</v>
      </c>
      <c r="H351" s="797"/>
      <c r="I351" s="794"/>
      <c r="J351" s="795"/>
      <c r="K351" s="795"/>
      <c r="L351" s="795"/>
      <c r="M351" s="795"/>
    </row>
    <row r="352" spans="1:13" s="759" customFormat="1" ht="12.75" x14ac:dyDescent="0.2">
      <c r="A352" s="806" t="s">
        <v>3394</v>
      </c>
      <c r="B352" s="807">
        <v>52915.55</v>
      </c>
      <c r="C352" s="807">
        <v>52898.275000000009</v>
      </c>
      <c r="D352" s="807">
        <v>17.940000000000001</v>
      </c>
      <c r="E352" s="807">
        <v>17.940000000000001</v>
      </c>
      <c r="F352" s="807">
        <f t="shared" si="5"/>
        <v>52933.490000000005</v>
      </c>
      <c r="G352" s="807">
        <f t="shared" si="5"/>
        <v>52916.215000000011</v>
      </c>
      <c r="H352" s="797"/>
      <c r="I352" s="794"/>
      <c r="J352" s="795"/>
      <c r="K352" s="795"/>
      <c r="L352" s="795"/>
      <c r="M352" s="795"/>
    </row>
    <row r="353" spans="1:13" s="759" customFormat="1" ht="12.75" x14ac:dyDescent="0.2">
      <c r="A353" s="806" t="s">
        <v>3395</v>
      </c>
      <c r="B353" s="807">
        <v>37012.89</v>
      </c>
      <c r="C353" s="807">
        <v>37012.892999999996</v>
      </c>
      <c r="D353" s="807">
        <v>76.09</v>
      </c>
      <c r="E353" s="807">
        <v>36.618000000000002</v>
      </c>
      <c r="F353" s="807">
        <f t="shared" si="5"/>
        <v>37088.979999999996</v>
      </c>
      <c r="G353" s="807">
        <f t="shared" si="5"/>
        <v>37049.510999999999</v>
      </c>
      <c r="H353" s="797"/>
      <c r="I353" s="794"/>
      <c r="J353" s="795"/>
      <c r="K353" s="795"/>
      <c r="L353" s="795"/>
      <c r="M353" s="795"/>
    </row>
    <row r="354" spans="1:13" s="759" customFormat="1" ht="12.75" x14ac:dyDescent="0.2">
      <c r="A354" s="806" t="s">
        <v>3396</v>
      </c>
      <c r="B354" s="807">
        <v>22809.78</v>
      </c>
      <c r="C354" s="807">
        <v>22642.958180000001</v>
      </c>
      <c r="D354" s="807">
        <v>0</v>
      </c>
      <c r="E354" s="807">
        <v>0</v>
      </c>
      <c r="F354" s="807">
        <f t="shared" si="5"/>
        <v>22809.78</v>
      </c>
      <c r="G354" s="807">
        <f t="shared" si="5"/>
        <v>22642.958180000001</v>
      </c>
      <c r="H354" s="797"/>
      <c r="I354" s="794"/>
      <c r="J354" s="795"/>
      <c r="K354" s="795"/>
      <c r="L354" s="795"/>
      <c r="M354" s="795"/>
    </row>
    <row r="355" spans="1:13" s="759" customFormat="1" ht="12.75" x14ac:dyDescent="0.2">
      <c r="A355" s="806" t="s">
        <v>3397</v>
      </c>
      <c r="B355" s="807">
        <v>12461.23</v>
      </c>
      <c r="C355" s="807">
        <v>12461.228999999999</v>
      </c>
      <c r="D355" s="807">
        <v>41.62</v>
      </c>
      <c r="E355" s="807">
        <v>41.616</v>
      </c>
      <c r="F355" s="807">
        <f t="shared" si="5"/>
        <v>12502.85</v>
      </c>
      <c r="G355" s="807">
        <f t="shared" si="5"/>
        <v>12502.844999999999</v>
      </c>
      <c r="H355" s="797"/>
      <c r="I355" s="794"/>
      <c r="J355" s="795"/>
      <c r="K355" s="795"/>
      <c r="L355" s="795"/>
      <c r="M355" s="795"/>
    </row>
    <row r="356" spans="1:13" s="759" customFormat="1" ht="12.75" x14ac:dyDescent="0.2">
      <c r="A356" s="806" t="s">
        <v>3398</v>
      </c>
      <c r="B356" s="807">
        <v>29659.13</v>
      </c>
      <c r="C356" s="807">
        <v>29659.119999999999</v>
      </c>
      <c r="D356" s="807">
        <v>0</v>
      </c>
      <c r="E356" s="807">
        <v>0</v>
      </c>
      <c r="F356" s="807">
        <f t="shared" si="5"/>
        <v>29659.13</v>
      </c>
      <c r="G356" s="807">
        <f t="shared" si="5"/>
        <v>29659.119999999999</v>
      </c>
      <c r="H356" s="797"/>
      <c r="I356" s="794"/>
      <c r="J356" s="795"/>
      <c r="K356" s="795"/>
      <c r="L356" s="795"/>
      <c r="M356" s="795"/>
    </row>
    <row r="357" spans="1:13" s="759" customFormat="1" ht="12.75" x14ac:dyDescent="0.2">
      <c r="A357" s="806" t="s">
        <v>3399</v>
      </c>
      <c r="B357" s="807">
        <v>36914.65</v>
      </c>
      <c r="C357" s="807">
        <v>36894.901000000005</v>
      </c>
      <c r="D357" s="807">
        <v>64.02000000000001</v>
      </c>
      <c r="E357" s="807">
        <v>64.013999999999996</v>
      </c>
      <c r="F357" s="807">
        <f t="shared" si="5"/>
        <v>36978.67</v>
      </c>
      <c r="G357" s="807">
        <f t="shared" si="5"/>
        <v>36958.915000000008</v>
      </c>
      <c r="H357" s="797"/>
      <c r="I357" s="794"/>
      <c r="J357" s="795"/>
      <c r="K357" s="795"/>
      <c r="L357" s="795"/>
      <c r="M357" s="795"/>
    </row>
    <row r="358" spans="1:13" s="759" customFormat="1" ht="12.75" x14ac:dyDescent="0.2">
      <c r="A358" s="806" t="s">
        <v>3400</v>
      </c>
      <c r="B358" s="807">
        <v>8392.67</v>
      </c>
      <c r="C358" s="807">
        <v>8392.6679999999997</v>
      </c>
      <c r="D358" s="807">
        <v>16.850000000000001</v>
      </c>
      <c r="E358" s="807">
        <v>16.847999999999999</v>
      </c>
      <c r="F358" s="807">
        <f t="shared" si="5"/>
        <v>8409.52</v>
      </c>
      <c r="G358" s="807">
        <f t="shared" si="5"/>
        <v>8409.5159999999996</v>
      </c>
      <c r="H358" s="797"/>
      <c r="I358" s="794"/>
      <c r="J358" s="795"/>
      <c r="K358" s="795"/>
      <c r="L358" s="795"/>
      <c r="M358" s="795"/>
    </row>
    <row r="359" spans="1:13" s="759" customFormat="1" ht="12.75" x14ac:dyDescent="0.2">
      <c r="A359" s="806" t="s">
        <v>3401</v>
      </c>
      <c r="B359" s="807">
        <v>27308.620000000003</v>
      </c>
      <c r="C359" s="807">
        <v>27308.621999999996</v>
      </c>
      <c r="D359" s="807">
        <v>123.66</v>
      </c>
      <c r="E359" s="807">
        <v>115.298</v>
      </c>
      <c r="F359" s="807">
        <f t="shared" si="5"/>
        <v>27432.280000000002</v>
      </c>
      <c r="G359" s="807">
        <f t="shared" si="5"/>
        <v>27423.919999999995</v>
      </c>
      <c r="H359" s="797"/>
      <c r="I359" s="794"/>
      <c r="J359" s="795"/>
      <c r="K359" s="795"/>
      <c r="L359" s="795"/>
      <c r="M359" s="795"/>
    </row>
    <row r="360" spans="1:13" s="759" customFormat="1" ht="12.75" x14ac:dyDescent="0.2">
      <c r="A360" s="806" t="s">
        <v>3402</v>
      </c>
      <c r="B360" s="807">
        <v>20542.269999999997</v>
      </c>
      <c r="C360" s="807">
        <v>20530.792999999998</v>
      </c>
      <c r="D360" s="807">
        <v>5.03</v>
      </c>
      <c r="E360" s="807">
        <v>5.0309999999999997</v>
      </c>
      <c r="F360" s="807">
        <f t="shared" si="5"/>
        <v>20547.299999999996</v>
      </c>
      <c r="G360" s="807">
        <f t="shared" si="5"/>
        <v>20535.823999999997</v>
      </c>
      <c r="H360" s="797"/>
      <c r="I360" s="794"/>
      <c r="J360" s="795"/>
      <c r="K360" s="795"/>
      <c r="L360" s="795"/>
      <c r="M360" s="795"/>
    </row>
    <row r="361" spans="1:13" s="759" customFormat="1" ht="12.75" x14ac:dyDescent="0.2">
      <c r="A361" s="806" t="s">
        <v>3403</v>
      </c>
      <c r="B361" s="807">
        <v>37821.26</v>
      </c>
      <c r="C361" s="807">
        <v>37821.252</v>
      </c>
      <c r="D361" s="807">
        <v>9.36</v>
      </c>
      <c r="E361" s="807">
        <v>9.36</v>
      </c>
      <c r="F361" s="807">
        <f t="shared" si="5"/>
        <v>37830.620000000003</v>
      </c>
      <c r="G361" s="807">
        <f t="shared" si="5"/>
        <v>37830.612000000001</v>
      </c>
      <c r="H361" s="797"/>
      <c r="I361" s="794"/>
      <c r="J361" s="795"/>
      <c r="K361" s="795"/>
      <c r="L361" s="795"/>
      <c r="M361" s="795"/>
    </row>
    <row r="362" spans="1:13" s="759" customFormat="1" ht="12.75" x14ac:dyDescent="0.2">
      <c r="A362" s="806" t="s">
        <v>3404</v>
      </c>
      <c r="B362" s="807">
        <v>8867.82</v>
      </c>
      <c r="C362" s="807">
        <v>8692.0880000000016</v>
      </c>
      <c r="D362" s="807">
        <v>5.52</v>
      </c>
      <c r="E362" s="807">
        <v>5.52</v>
      </c>
      <c r="F362" s="807">
        <f t="shared" si="5"/>
        <v>8873.34</v>
      </c>
      <c r="G362" s="807">
        <f t="shared" si="5"/>
        <v>8697.608000000002</v>
      </c>
      <c r="H362" s="797"/>
      <c r="I362" s="794"/>
      <c r="J362" s="795"/>
      <c r="K362" s="795"/>
      <c r="L362" s="795"/>
      <c r="M362" s="795"/>
    </row>
    <row r="363" spans="1:13" s="759" customFormat="1" ht="12.75" x14ac:dyDescent="0.2">
      <c r="A363" s="806" t="s">
        <v>3405</v>
      </c>
      <c r="B363" s="807">
        <v>8589.94</v>
      </c>
      <c r="C363" s="807">
        <v>8589.9320000000007</v>
      </c>
      <c r="D363" s="807">
        <v>0</v>
      </c>
      <c r="E363" s="807">
        <v>0</v>
      </c>
      <c r="F363" s="807">
        <f t="shared" si="5"/>
        <v>8589.94</v>
      </c>
      <c r="G363" s="807">
        <f t="shared" si="5"/>
        <v>8589.9320000000007</v>
      </c>
      <c r="H363" s="797"/>
      <c r="I363" s="794"/>
      <c r="J363" s="795"/>
      <c r="K363" s="795"/>
      <c r="L363" s="795"/>
      <c r="M363" s="795"/>
    </row>
    <row r="364" spans="1:13" s="759" customFormat="1" ht="12.75" x14ac:dyDescent="0.2">
      <c r="A364" s="806" t="s">
        <v>3406</v>
      </c>
      <c r="B364" s="807">
        <v>29248.73</v>
      </c>
      <c r="C364" s="807">
        <v>29248.726999999999</v>
      </c>
      <c r="D364" s="807">
        <v>0</v>
      </c>
      <c r="E364" s="807">
        <v>0</v>
      </c>
      <c r="F364" s="807">
        <f t="shared" si="5"/>
        <v>29248.73</v>
      </c>
      <c r="G364" s="807">
        <f t="shared" si="5"/>
        <v>29248.726999999999</v>
      </c>
      <c r="H364" s="797"/>
      <c r="I364" s="794"/>
      <c r="J364" s="795"/>
      <c r="K364" s="795"/>
      <c r="L364" s="795"/>
      <c r="M364" s="795"/>
    </row>
    <row r="365" spans="1:13" s="759" customFormat="1" ht="12.75" x14ac:dyDescent="0.2">
      <c r="A365" s="806" t="s">
        <v>3407</v>
      </c>
      <c r="B365" s="807">
        <v>5942.71</v>
      </c>
      <c r="C365" s="807">
        <v>5942.7070000000003</v>
      </c>
      <c r="D365" s="807">
        <v>11.4</v>
      </c>
      <c r="E365" s="807">
        <v>1.8000000000000007</v>
      </c>
      <c r="F365" s="807">
        <f t="shared" si="5"/>
        <v>5954.11</v>
      </c>
      <c r="G365" s="807">
        <f t="shared" si="5"/>
        <v>5944.5070000000005</v>
      </c>
      <c r="H365" s="797"/>
      <c r="I365" s="794"/>
      <c r="J365" s="795"/>
      <c r="K365" s="795"/>
      <c r="L365" s="795"/>
      <c r="M365" s="795"/>
    </row>
    <row r="366" spans="1:13" s="759" customFormat="1" ht="12.75" x14ac:dyDescent="0.2">
      <c r="A366" s="806" t="s">
        <v>3408</v>
      </c>
      <c r="B366" s="807">
        <v>27682.61</v>
      </c>
      <c r="C366" s="807">
        <v>27682.61</v>
      </c>
      <c r="D366" s="807">
        <v>0</v>
      </c>
      <c r="E366" s="807">
        <v>0</v>
      </c>
      <c r="F366" s="807">
        <f t="shared" si="5"/>
        <v>27682.61</v>
      </c>
      <c r="G366" s="807">
        <f t="shared" si="5"/>
        <v>27682.61</v>
      </c>
      <c r="H366" s="797"/>
      <c r="I366" s="794"/>
      <c r="J366" s="795"/>
      <c r="K366" s="795"/>
      <c r="L366" s="795"/>
      <c r="M366" s="795"/>
    </row>
    <row r="367" spans="1:13" s="759" customFormat="1" ht="12.75" x14ac:dyDescent="0.2">
      <c r="A367" s="806" t="s">
        <v>3409</v>
      </c>
      <c r="B367" s="807">
        <v>35162.68</v>
      </c>
      <c r="C367" s="807">
        <v>35162.682999999997</v>
      </c>
      <c r="D367" s="807">
        <v>104.22</v>
      </c>
      <c r="E367" s="807">
        <v>104.212</v>
      </c>
      <c r="F367" s="807">
        <f t="shared" si="5"/>
        <v>35266.9</v>
      </c>
      <c r="G367" s="807">
        <f t="shared" si="5"/>
        <v>35266.894999999997</v>
      </c>
      <c r="H367" s="797"/>
      <c r="I367" s="794"/>
      <c r="J367" s="795"/>
      <c r="K367" s="795"/>
      <c r="L367" s="795"/>
      <c r="M367" s="795"/>
    </row>
    <row r="368" spans="1:13" s="759" customFormat="1" ht="12.75" x14ac:dyDescent="0.2">
      <c r="A368" s="806" t="s">
        <v>3410</v>
      </c>
      <c r="B368" s="807">
        <v>8411.93</v>
      </c>
      <c r="C368" s="807">
        <v>8411.9290000000001</v>
      </c>
      <c r="D368" s="807">
        <v>0</v>
      </c>
      <c r="E368" s="807">
        <v>0</v>
      </c>
      <c r="F368" s="807">
        <f t="shared" si="5"/>
        <v>8411.93</v>
      </c>
      <c r="G368" s="807">
        <f t="shared" si="5"/>
        <v>8411.9290000000001</v>
      </c>
      <c r="H368" s="797"/>
      <c r="I368" s="794"/>
      <c r="J368" s="795"/>
      <c r="K368" s="795"/>
      <c r="L368" s="795"/>
      <c r="M368" s="795"/>
    </row>
    <row r="369" spans="1:13" s="759" customFormat="1" ht="12.75" x14ac:dyDescent="0.2">
      <c r="A369" s="806" t="s">
        <v>3411</v>
      </c>
      <c r="B369" s="807">
        <v>13899.75</v>
      </c>
      <c r="C369" s="807">
        <v>13899.743999999999</v>
      </c>
      <c r="D369" s="807">
        <v>53.83</v>
      </c>
      <c r="E369" s="807">
        <v>53.832000000000001</v>
      </c>
      <c r="F369" s="807">
        <f t="shared" si="5"/>
        <v>13953.58</v>
      </c>
      <c r="G369" s="807">
        <f t="shared" si="5"/>
        <v>13953.575999999999</v>
      </c>
      <c r="H369" s="797"/>
      <c r="I369" s="794"/>
      <c r="J369" s="795"/>
      <c r="K369" s="795"/>
      <c r="L369" s="795"/>
      <c r="M369" s="795"/>
    </row>
    <row r="370" spans="1:13" s="759" customFormat="1" ht="12.75" x14ac:dyDescent="0.2">
      <c r="A370" s="806" t="s">
        <v>3412</v>
      </c>
      <c r="B370" s="807">
        <v>5092.2700000000004</v>
      </c>
      <c r="C370" s="807">
        <v>5092.2719999999999</v>
      </c>
      <c r="D370" s="807">
        <v>0</v>
      </c>
      <c r="E370" s="807">
        <v>0</v>
      </c>
      <c r="F370" s="807">
        <f t="shared" si="5"/>
        <v>5092.2700000000004</v>
      </c>
      <c r="G370" s="807">
        <f t="shared" si="5"/>
        <v>5092.2719999999999</v>
      </c>
      <c r="H370" s="797"/>
      <c r="I370" s="794"/>
      <c r="J370" s="795"/>
      <c r="K370" s="795"/>
      <c r="L370" s="795"/>
      <c r="M370" s="795"/>
    </row>
    <row r="371" spans="1:13" s="759" customFormat="1" ht="12.75" x14ac:dyDescent="0.2">
      <c r="A371" s="806" t="s">
        <v>3413</v>
      </c>
      <c r="B371" s="807">
        <v>5898.2000000000007</v>
      </c>
      <c r="C371" s="807">
        <v>5898.1900000000005</v>
      </c>
      <c r="D371" s="807">
        <v>7.3</v>
      </c>
      <c r="E371" s="807">
        <v>7.2960000000000003</v>
      </c>
      <c r="F371" s="807">
        <f t="shared" si="5"/>
        <v>5905.5000000000009</v>
      </c>
      <c r="G371" s="807">
        <f t="shared" si="5"/>
        <v>5905.4860000000008</v>
      </c>
      <c r="H371" s="797"/>
      <c r="I371" s="794"/>
      <c r="J371" s="795"/>
      <c r="K371" s="795"/>
      <c r="L371" s="795"/>
      <c r="M371" s="795"/>
    </row>
    <row r="372" spans="1:13" s="759" customFormat="1" ht="12.75" x14ac:dyDescent="0.2">
      <c r="A372" s="806" t="s">
        <v>3414</v>
      </c>
      <c r="B372" s="807">
        <v>14856.560000000001</v>
      </c>
      <c r="C372" s="807">
        <v>14805.231</v>
      </c>
      <c r="D372" s="807">
        <v>0</v>
      </c>
      <c r="E372" s="807">
        <v>0</v>
      </c>
      <c r="F372" s="807">
        <f t="shared" si="5"/>
        <v>14856.560000000001</v>
      </c>
      <c r="G372" s="807">
        <f t="shared" si="5"/>
        <v>14805.231</v>
      </c>
      <c r="H372" s="797"/>
      <c r="I372" s="794"/>
      <c r="J372" s="795"/>
      <c r="K372" s="795"/>
      <c r="L372" s="795"/>
      <c r="M372" s="795"/>
    </row>
    <row r="373" spans="1:13" s="759" customFormat="1" ht="21" x14ac:dyDescent="0.2">
      <c r="A373" s="806" t="s">
        <v>3415</v>
      </c>
      <c r="B373" s="807">
        <v>19954</v>
      </c>
      <c r="C373" s="807">
        <v>19954</v>
      </c>
      <c r="D373" s="807">
        <v>0</v>
      </c>
      <c r="E373" s="807">
        <v>0</v>
      </c>
      <c r="F373" s="807">
        <f t="shared" si="5"/>
        <v>19954</v>
      </c>
      <c r="G373" s="807">
        <f t="shared" si="5"/>
        <v>19954</v>
      </c>
      <c r="H373" s="797"/>
      <c r="I373" s="794"/>
      <c r="J373" s="795"/>
      <c r="K373" s="795"/>
      <c r="L373" s="795"/>
      <c r="M373" s="795"/>
    </row>
    <row r="374" spans="1:13" s="759" customFormat="1" ht="21" x14ac:dyDescent="0.2">
      <c r="A374" s="806" t="s">
        <v>3416</v>
      </c>
      <c r="B374" s="807">
        <v>4880.03</v>
      </c>
      <c r="C374" s="807">
        <v>4880.0330000000004</v>
      </c>
      <c r="D374" s="807">
        <v>0</v>
      </c>
      <c r="E374" s="807">
        <v>0</v>
      </c>
      <c r="F374" s="807">
        <f t="shared" si="5"/>
        <v>4880.03</v>
      </c>
      <c r="G374" s="807">
        <f t="shared" si="5"/>
        <v>4880.0330000000004</v>
      </c>
      <c r="H374" s="797"/>
      <c r="I374" s="794"/>
      <c r="J374" s="795"/>
      <c r="K374" s="795"/>
      <c r="L374" s="795"/>
      <c r="M374" s="795"/>
    </row>
    <row r="375" spans="1:13" s="759" customFormat="1" ht="12.75" x14ac:dyDescent="0.2">
      <c r="A375" s="806" t="s">
        <v>3417</v>
      </c>
      <c r="B375" s="807">
        <v>6132.24</v>
      </c>
      <c r="C375" s="807">
        <v>6132.241</v>
      </c>
      <c r="D375" s="807">
        <v>0</v>
      </c>
      <c r="E375" s="807">
        <v>0</v>
      </c>
      <c r="F375" s="807">
        <f t="shared" si="5"/>
        <v>6132.24</v>
      </c>
      <c r="G375" s="807">
        <f t="shared" si="5"/>
        <v>6132.241</v>
      </c>
      <c r="H375" s="797"/>
      <c r="I375" s="794"/>
      <c r="J375" s="795"/>
      <c r="K375" s="795"/>
      <c r="L375" s="795"/>
      <c r="M375" s="795"/>
    </row>
    <row r="376" spans="1:13" s="759" customFormat="1" ht="21" x14ac:dyDescent="0.2">
      <c r="A376" s="806" t="s">
        <v>3418</v>
      </c>
      <c r="B376" s="807">
        <v>7541.67</v>
      </c>
      <c r="C376" s="807">
        <v>7541.6589999999997</v>
      </c>
      <c r="D376" s="807">
        <v>0</v>
      </c>
      <c r="E376" s="807">
        <v>0</v>
      </c>
      <c r="F376" s="807">
        <f t="shared" si="5"/>
        <v>7541.67</v>
      </c>
      <c r="G376" s="807">
        <f t="shared" si="5"/>
        <v>7541.6589999999997</v>
      </c>
      <c r="H376" s="797"/>
      <c r="I376" s="794"/>
      <c r="J376" s="795"/>
      <c r="K376" s="795"/>
      <c r="L376" s="795"/>
      <c r="M376" s="795"/>
    </row>
    <row r="377" spans="1:13" s="759" customFormat="1" ht="12.75" customHeight="1" x14ac:dyDescent="0.2">
      <c r="A377" s="806" t="s">
        <v>3419</v>
      </c>
      <c r="B377" s="807">
        <v>9362.42</v>
      </c>
      <c r="C377" s="807">
        <v>9355.0149999999994</v>
      </c>
      <c r="D377" s="807">
        <v>1.6</v>
      </c>
      <c r="E377" s="807">
        <v>1.5980000000000001</v>
      </c>
      <c r="F377" s="807">
        <f t="shared" si="5"/>
        <v>9364.02</v>
      </c>
      <c r="G377" s="807">
        <f t="shared" si="5"/>
        <v>9356.6129999999994</v>
      </c>
      <c r="H377" s="797"/>
      <c r="I377" s="794"/>
      <c r="J377" s="795"/>
      <c r="K377" s="795"/>
      <c r="L377" s="795"/>
      <c r="M377" s="795"/>
    </row>
    <row r="378" spans="1:13" s="759" customFormat="1" ht="12.75" x14ac:dyDescent="0.2">
      <c r="A378" s="806" t="s">
        <v>3420</v>
      </c>
      <c r="B378" s="807">
        <v>11818.560000000001</v>
      </c>
      <c r="C378" s="807">
        <v>11810.334000000001</v>
      </c>
      <c r="D378" s="807">
        <v>0</v>
      </c>
      <c r="E378" s="807">
        <v>0</v>
      </c>
      <c r="F378" s="807">
        <f t="shared" si="5"/>
        <v>11818.560000000001</v>
      </c>
      <c r="G378" s="807">
        <f t="shared" si="5"/>
        <v>11810.334000000001</v>
      </c>
      <c r="H378" s="797"/>
      <c r="I378" s="794"/>
      <c r="J378" s="795"/>
      <c r="K378" s="795"/>
      <c r="L378" s="795"/>
      <c r="M378" s="795"/>
    </row>
    <row r="379" spans="1:13" s="759" customFormat="1" ht="21" x14ac:dyDescent="0.2">
      <c r="A379" s="806" t="s">
        <v>3421</v>
      </c>
      <c r="B379" s="807">
        <v>17105.75</v>
      </c>
      <c r="C379" s="807">
        <v>17105.745999999999</v>
      </c>
      <c r="D379" s="807">
        <v>17.38</v>
      </c>
      <c r="E379" s="807">
        <v>17.38044</v>
      </c>
      <c r="F379" s="807">
        <f t="shared" si="5"/>
        <v>17123.13</v>
      </c>
      <c r="G379" s="807">
        <f t="shared" si="5"/>
        <v>17123.12644</v>
      </c>
      <c r="H379" s="797"/>
      <c r="I379" s="794"/>
      <c r="J379" s="795"/>
      <c r="K379" s="795"/>
      <c r="L379" s="795"/>
      <c r="M379" s="795"/>
    </row>
    <row r="380" spans="1:13" s="759" customFormat="1" ht="12.75" x14ac:dyDescent="0.2">
      <c r="A380" s="806" t="s">
        <v>3422</v>
      </c>
      <c r="B380" s="807">
        <v>5302.2000000000007</v>
      </c>
      <c r="C380" s="807">
        <v>5301.0750000000007</v>
      </c>
      <c r="D380" s="807">
        <v>0</v>
      </c>
      <c r="E380" s="807">
        <v>0</v>
      </c>
      <c r="F380" s="807">
        <f t="shared" si="5"/>
        <v>5302.2000000000007</v>
      </c>
      <c r="G380" s="807">
        <f t="shared" si="5"/>
        <v>5301.0750000000007</v>
      </c>
      <c r="H380" s="797"/>
      <c r="I380" s="794"/>
      <c r="J380" s="795"/>
      <c r="K380" s="795"/>
      <c r="L380" s="795"/>
      <c r="M380" s="795"/>
    </row>
    <row r="381" spans="1:13" s="759" customFormat="1" ht="21" x14ac:dyDescent="0.2">
      <c r="A381" s="806" t="s">
        <v>3423</v>
      </c>
      <c r="B381" s="807">
        <v>3863.39</v>
      </c>
      <c r="C381" s="807">
        <v>3863.386</v>
      </c>
      <c r="D381" s="807">
        <v>44.86</v>
      </c>
      <c r="E381" s="807">
        <v>44.86</v>
      </c>
      <c r="F381" s="807">
        <f t="shared" si="5"/>
        <v>3908.25</v>
      </c>
      <c r="G381" s="807">
        <f t="shared" si="5"/>
        <v>3908.2460000000001</v>
      </c>
      <c r="H381" s="797"/>
      <c r="I381" s="794"/>
      <c r="J381" s="795"/>
      <c r="K381" s="795"/>
      <c r="L381" s="795"/>
      <c r="M381" s="795"/>
    </row>
    <row r="382" spans="1:13" s="759" customFormat="1" ht="12.75" x14ac:dyDescent="0.2">
      <c r="A382" s="806" t="s">
        <v>3424</v>
      </c>
      <c r="B382" s="807">
        <v>4124.1499999999996</v>
      </c>
      <c r="C382" s="807">
        <v>4124.1470000000008</v>
      </c>
      <c r="D382" s="807">
        <v>106.4</v>
      </c>
      <c r="E382" s="807">
        <v>106.265</v>
      </c>
      <c r="F382" s="807">
        <f t="shared" si="5"/>
        <v>4230.5499999999993</v>
      </c>
      <c r="G382" s="807">
        <f t="shared" si="5"/>
        <v>4230.4120000000012</v>
      </c>
      <c r="H382" s="797"/>
      <c r="I382" s="794"/>
      <c r="J382" s="795"/>
      <c r="K382" s="795"/>
      <c r="L382" s="795"/>
      <c r="M382" s="795"/>
    </row>
    <row r="383" spans="1:13" s="759" customFormat="1" ht="12.75" x14ac:dyDescent="0.2">
      <c r="A383" s="806" t="s">
        <v>3425</v>
      </c>
      <c r="B383" s="807">
        <v>7080.26</v>
      </c>
      <c r="C383" s="807">
        <v>7051.5299999999988</v>
      </c>
      <c r="D383" s="807">
        <v>41.62</v>
      </c>
      <c r="E383" s="807">
        <v>41.616</v>
      </c>
      <c r="F383" s="807">
        <f t="shared" si="5"/>
        <v>7121.88</v>
      </c>
      <c r="G383" s="807">
        <f t="shared" si="5"/>
        <v>7093.1459999999988</v>
      </c>
      <c r="H383" s="797"/>
      <c r="I383" s="794"/>
      <c r="J383" s="795"/>
      <c r="K383" s="795"/>
      <c r="L383" s="795"/>
      <c r="M383" s="795"/>
    </row>
    <row r="384" spans="1:13" s="759" customFormat="1" ht="12.75" x14ac:dyDescent="0.2">
      <c r="A384" s="806" t="s">
        <v>3426</v>
      </c>
      <c r="B384" s="807">
        <v>16689.39</v>
      </c>
      <c r="C384" s="807">
        <v>16689.388999999999</v>
      </c>
      <c r="D384" s="807">
        <v>133.53</v>
      </c>
      <c r="E384" s="807">
        <v>133.52799999999999</v>
      </c>
      <c r="F384" s="807">
        <f t="shared" si="5"/>
        <v>16822.919999999998</v>
      </c>
      <c r="G384" s="807">
        <f t="shared" si="5"/>
        <v>16822.916999999998</v>
      </c>
      <c r="H384" s="797"/>
      <c r="I384" s="794"/>
      <c r="J384" s="795"/>
      <c r="K384" s="795"/>
      <c r="L384" s="795"/>
      <c r="M384" s="795"/>
    </row>
    <row r="385" spans="1:13" s="759" customFormat="1" ht="12.75" x14ac:dyDescent="0.2">
      <c r="A385" s="806" t="s">
        <v>3427</v>
      </c>
      <c r="B385" s="807">
        <v>19901.099999999999</v>
      </c>
      <c r="C385" s="807">
        <v>19901.097000000002</v>
      </c>
      <c r="D385" s="807">
        <v>0</v>
      </c>
      <c r="E385" s="807">
        <v>0</v>
      </c>
      <c r="F385" s="807">
        <f t="shared" si="5"/>
        <v>19901.099999999999</v>
      </c>
      <c r="G385" s="807">
        <f t="shared" si="5"/>
        <v>19901.097000000002</v>
      </c>
      <c r="H385" s="797"/>
      <c r="I385" s="794"/>
      <c r="J385" s="795"/>
      <c r="K385" s="795"/>
      <c r="L385" s="795"/>
      <c r="M385" s="795"/>
    </row>
    <row r="386" spans="1:13" s="759" customFormat="1" ht="12.75" x14ac:dyDescent="0.2">
      <c r="A386" s="806" t="s">
        <v>3428</v>
      </c>
      <c r="B386" s="807">
        <v>5684.03</v>
      </c>
      <c r="C386" s="807">
        <v>5684.0259999999998</v>
      </c>
      <c r="D386" s="807">
        <v>0</v>
      </c>
      <c r="E386" s="807">
        <v>0</v>
      </c>
      <c r="F386" s="807">
        <f t="shared" si="5"/>
        <v>5684.03</v>
      </c>
      <c r="G386" s="807">
        <f t="shared" si="5"/>
        <v>5684.0259999999998</v>
      </c>
      <c r="H386" s="797"/>
      <c r="I386" s="794"/>
      <c r="J386" s="795"/>
      <c r="K386" s="795"/>
      <c r="L386" s="795"/>
      <c r="M386" s="795"/>
    </row>
    <row r="387" spans="1:13" s="759" customFormat="1" ht="12.75" x14ac:dyDescent="0.2">
      <c r="A387" s="806" t="s">
        <v>3429</v>
      </c>
      <c r="B387" s="807">
        <v>24909.539999999997</v>
      </c>
      <c r="C387" s="807">
        <v>24909.542000000001</v>
      </c>
      <c r="D387" s="807">
        <v>0</v>
      </c>
      <c r="E387" s="807">
        <v>0</v>
      </c>
      <c r="F387" s="807">
        <f t="shared" si="5"/>
        <v>24909.539999999997</v>
      </c>
      <c r="G387" s="807">
        <f t="shared" si="5"/>
        <v>24909.542000000001</v>
      </c>
      <c r="H387" s="797"/>
      <c r="I387" s="794"/>
      <c r="J387" s="795"/>
      <c r="K387" s="795"/>
      <c r="L387" s="795"/>
      <c r="M387" s="795"/>
    </row>
    <row r="388" spans="1:13" s="759" customFormat="1" ht="12.75" x14ac:dyDescent="0.2">
      <c r="A388" s="806" t="s">
        <v>3430</v>
      </c>
      <c r="B388" s="807">
        <v>5135.87</v>
      </c>
      <c r="C388" s="807">
        <v>5135.8710000000001</v>
      </c>
      <c r="D388" s="807">
        <v>7.26</v>
      </c>
      <c r="E388" s="807">
        <v>7.26</v>
      </c>
      <c r="F388" s="807">
        <f t="shared" si="5"/>
        <v>5143.13</v>
      </c>
      <c r="G388" s="807">
        <f t="shared" si="5"/>
        <v>5143.1310000000003</v>
      </c>
      <c r="H388" s="797"/>
      <c r="I388" s="794"/>
      <c r="J388" s="795"/>
      <c r="K388" s="795"/>
      <c r="L388" s="795"/>
      <c r="M388" s="795"/>
    </row>
    <row r="389" spans="1:13" s="759" customFormat="1" ht="12.75" x14ac:dyDescent="0.2">
      <c r="A389" s="806" t="s">
        <v>3431</v>
      </c>
      <c r="B389" s="807">
        <v>23204.44</v>
      </c>
      <c r="C389" s="807">
        <v>23179.175999999999</v>
      </c>
      <c r="D389" s="807">
        <v>0</v>
      </c>
      <c r="E389" s="807">
        <v>0</v>
      </c>
      <c r="F389" s="807">
        <f t="shared" si="5"/>
        <v>23204.44</v>
      </c>
      <c r="G389" s="807">
        <f t="shared" si="5"/>
        <v>23179.175999999999</v>
      </c>
      <c r="H389" s="797"/>
      <c r="I389" s="794"/>
      <c r="J389" s="795"/>
      <c r="K389" s="795"/>
      <c r="L389" s="795"/>
      <c r="M389" s="795"/>
    </row>
    <row r="390" spans="1:13" s="759" customFormat="1" ht="12.75" x14ac:dyDescent="0.2">
      <c r="A390" s="806" t="s">
        <v>3432</v>
      </c>
      <c r="B390" s="807">
        <v>5372.77</v>
      </c>
      <c r="C390" s="807">
        <v>5372.7609999999995</v>
      </c>
      <c r="D390" s="807">
        <v>20.98</v>
      </c>
      <c r="E390" s="807">
        <v>20.975999999999999</v>
      </c>
      <c r="F390" s="807">
        <f t="shared" ref="F390:G453" si="6">B390+D390</f>
        <v>5393.75</v>
      </c>
      <c r="G390" s="807">
        <f t="shared" si="6"/>
        <v>5393.7369999999992</v>
      </c>
      <c r="H390" s="797"/>
      <c r="I390" s="794"/>
      <c r="J390" s="795"/>
      <c r="K390" s="795"/>
      <c r="L390" s="795"/>
      <c r="M390" s="795"/>
    </row>
    <row r="391" spans="1:13" s="759" customFormat="1" ht="12.75" x14ac:dyDescent="0.2">
      <c r="A391" s="806" t="s">
        <v>3433</v>
      </c>
      <c r="B391" s="807">
        <v>9793.59</v>
      </c>
      <c r="C391" s="807">
        <v>9793.5910000000003</v>
      </c>
      <c r="D391" s="807">
        <v>0</v>
      </c>
      <c r="E391" s="807">
        <v>0</v>
      </c>
      <c r="F391" s="807">
        <f t="shared" si="6"/>
        <v>9793.59</v>
      </c>
      <c r="G391" s="807">
        <f t="shared" si="6"/>
        <v>9793.5910000000003</v>
      </c>
      <c r="H391" s="797"/>
      <c r="I391" s="794"/>
      <c r="J391" s="795"/>
      <c r="K391" s="795"/>
      <c r="L391" s="795"/>
      <c r="M391" s="795"/>
    </row>
    <row r="392" spans="1:13" s="759" customFormat="1" ht="12.75" x14ac:dyDescent="0.2">
      <c r="A392" s="806" t="s">
        <v>3434</v>
      </c>
      <c r="B392" s="807">
        <v>5308.99</v>
      </c>
      <c r="C392" s="807">
        <v>5308.9850000000006</v>
      </c>
      <c r="D392" s="807">
        <v>0</v>
      </c>
      <c r="E392" s="807">
        <v>0</v>
      </c>
      <c r="F392" s="807">
        <f t="shared" si="6"/>
        <v>5308.99</v>
      </c>
      <c r="G392" s="807">
        <f t="shared" si="6"/>
        <v>5308.9850000000006</v>
      </c>
      <c r="H392" s="797"/>
      <c r="I392" s="794"/>
      <c r="J392" s="795"/>
      <c r="K392" s="795"/>
      <c r="L392" s="795"/>
      <c r="M392" s="795"/>
    </row>
    <row r="393" spans="1:13" s="759" customFormat="1" ht="12.75" x14ac:dyDescent="0.2">
      <c r="A393" s="806" t="s">
        <v>3435</v>
      </c>
      <c r="B393" s="807">
        <v>21102.54</v>
      </c>
      <c r="C393" s="807">
        <v>21102.541999999998</v>
      </c>
      <c r="D393" s="807">
        <v>0</v>
      </c>
      <c r="E393" s="807">
        <v>0</v>
      </c>
      <c r="F393" s="807">
        <f t="shared" si="6"/>
        <v>21102.54</v>
      </c>
      <c r="G393" s="807">
        <f t="shared" si="6"/>
        <v>21102.541999999998</v>
      </c>
      <c r="H393" s="797"/>
      <c r="I393" s="794"/>
      <c r="J393" s="795"/>
      <c r="K393" s="795"/>
      <c r="L393" s="795"/>
      <c r="M393" s="795"/>
    </row>
    <row r="394" spans="1:13" s="759" customFormat="1" ht="21" x14ac:dyDescent="0.2">
      <c r="A394" s="806" t="s">
        <v>3436</v>
      </c>
      <c r="B394" s="807">
        <v>20420.45</v>
      </c>
      <c r="C394" s="807">
        <v>20415.516</v>
      </c>
      <c r="D394" s="807">
        <v>64.44</v>
      </c>
      <c r="E394" s="807">
        <v>62.364000000000004</v>
      </c>
      <c r="F394" s="807">
        <f t="shared" si="6"/>
        <v>20484.89</v>
      </c>
      <c r="G394" s="807">
        <f t="shared" si="6"/>
        <v>20477.88</v>
      </c>
      <c r="H394" s="797"/>
      <c r="I394" s="794"/>
      <c r="J394" s="795"/>
      <c r="K394" s="795"/>
      <c r="L394" s="795"/>
      <c r="M394" s="795"/>
    </row>
    <row r="395" spans="1:13" s="759" customFormat="1" ht="12.75" x14ac:dyDescent="0.2">
      <c r="A395" s="806" t="s">
        <v>3437</v>
      </c>
      <c r="B395" s="807">
        <v>27899.94</v>
      </c>
      <c r="C395" s="807">
        <v>27899.936000000002</v>
      </c>
      <c r="D395" s="807">
        <v>91.4</v>
      </c>
      <c r="E395" s="807">
        <v>86.075999999999993</v>
      </c>
      <c r="F395" s="807">
        <f t="shared" si="6"/>
        <v>27991.34</v>
      </c>
      <c r="G395" s="807">
        <f t="shared" si="6"/>
        <v>27986.012000000002</v>
      </c>
      <c r="H395" s="797"/>
      <c r="I395" s="794"/>
      <c r="J395" s="795"/>
      <c r="K395" s="795"/>
      <c r="L395" s="795"/>
      <c r="M395" s="795"/>
    </row>
    <row r="396" spans="1:13" s="759" customFormat="1" ht="12.75" x14ac:dyDescent="0.2">
      <c r="A396" s="806" t="s">
        <v>3438</v>
      </c>
      <c r="B396" s="807">
        <v>8463.9500000000007</v>
      </c>
      <c r="C396" s="807">
        <v>8463.9389999999985</v>
      </c>
      <c r="D396" s="807">
        <v>0</v>
      </c>
      <c r="E396" s="807">
        <v>0</v>
      </c>
      <c r="F396" s="807">
        <f t="shared" si="6"/>
        <v>8463.9500000000007</v>
      </c>
      <c r="G396" s="807">
        <f t="shared" si="6"/>
        <v>8463.9389999999985</v>
      </c>
      <c r="H396" s="797"/>
      <c r="I396" s="794"/>
      <c r="J396" s="795"/>
      <c r="K396" s="795"/>
      <c r="L396" s="795"/>
      <c r="M396" s="795"/>
    </row>
    <row r="397" spans="1:13" s="759" customFormat="1" ht="12.75" x14ac:dyDescent="0.2">
      <c r="A397" s="806" t="s">
        <v>3439</v>
      </c>
      <c r="B397" s="807">
        <v>20745.39</v>
      </c>
      <c r="C397" s="807">
        <v>20745.393</v>
      </c>
      <c r="D397" s="807">
        <v>6.08</v>
      </c>
      <c r="E397" s="807">
        <v>6.08</v>
      </c>
      <c r="F397" s="807">
        <f t="shared" si="6"/>
        <v>20751.47</v>
      </c>
      <c r="G397" s="807">
        <f t="shared" si="6"/>
        <v>20751.473000000002</v>
      </c>
      <c r="H397" s="797"/>
      <c r="I397" s="794"/>
      <c r="J397" s="795"/>
      <c r="K397" s="795"/>
      <c r="L397" s="795"/>
      <c r="M397" s="795"/>
    </row>
    <row r="398" spans="1:13" s="759" customFormat="1" ht="12.75" x14ac:dyDescent="0.2">
      <c r="A398" s="806" t="s">
        <v>3440</v>
      </c>
      <c r="B398" s="807">
        <v>14042.48</v>
      </c>
      <c r="C398" s="807">
        <v>13977.009000000002</v>
      </c>
      <c r="D398" s="807">
        <v>0</v>
      </c>
      <c r="E398" s="807">
        <v>0</v>
      </c>
      <c r="F398" s="807">
        <f t="shared" si="6"/>
        <v>14042.48</v>
      </c>
      <c r="G398" s="807">
        <f t="shared" si="6"/>
        <v>13977.009000000002</v>
      </c>
      <c r="H398" s="797"/>
      <c r="I398" s="794"/>
      <c r="J398" s="795"/>
      <c r="K398" s="795"/>
      <c r="L398" s="795"/>
      <c r="M398" s="795"/>
    </row>
    <row r="399" spans="1:13" s="759" customFormat="1" ht="12.75" x14ac:dyDescent="0.2">
      <c r="A399" s="806" t="s">
        <v>3441</v>
      </c>
      <c r="B399" s="807">
        <v>23178.059999999998</v>
      </c>
      <c r="C399" s="807">
        <v>23178.059000000001</v>
      </c>
      <c r="D399" s="807">
        <v>157.21</v>
      </c>
      <c r="E399" s="807">
        <v>157.209</v>
      </c>
      <c r="F399" s="807">
        <f t="shared" si="6"/>
        <v>23335.269999999997</v>
      </c>
      <c r="G399" s="807">
        <f t="shared" si="6"/>
        <v>23335.268</v>
      </c>
      <c r="H399" s="797"/>
      <c r="I399" s="794"/>
      <c r="J399" s="795"/>
      <c r="K399" s="795"/>
      <c r="L399" s="795"/>
      <c r="M399" s="795"/>
    </row>
    <row r="400" spans="1:13" s="759" customFormat="1" ht="12.75" x14ac:dyDescent="0.2">
      <c r="A400" s="806" t="s">
        <v>3442</v>
      </c>
      <c r="B400" s="807">
        <v>7192.48</v>
      </c>
      <c r="C400" s="807">
        <v>7192.4760000000006</v>
      </c>
      <c r="D400" s="807">
        <v>15.13</v>
      </c>
      <c r="E400" s="807">
        <v>15.125</v>
      </c>
      <c r="F400" s="807">
        <f t="shared" si="6"/>
        <v>7207.61</v>
      </c>
      <c r="G400" s="807">
        <f t="shared" si="6"/>
        <v>7207.6010000000006</v>
      </c>
      <c r="H400" s="797"/>
      <c r="I400" s="794"/>
      <c r="J400" s="795"/>
      <c r="K400" s="795"/>
      <c r="L400" s="795"/>
      <c r="M400" s="795"/>
    </row>
    <row r="401" spans="1:13" s="759" customFormat="1" ht="12.75" x14ac:dyDescent="0.2">
      <c r="A401" s="806" t="s">
        <v>3443</v>
      </c>
      <c r="B401" s="807">
        <v>11833.52</v>
      </c>
      <c r="C401" s="807">
        <v>11833.517</v>
      </c>
      <c r="D401" s="807">
        <v>29.900000000000002</v>
      </c>
      <c r="E401" s="807">
        <v>29.897199999999998</v>
      </c>
      <c r="F401" s="807">
        <f t="shared" si="6"/>
        <v>11863.42</v>
      </c>
      <c r="G401" s="807">
        <f t="shared" si="6"/>
        <v>11863.414199999999</v>
      </c>
      <c r="H401" s="797"/>
      <c r="I401" s="794"/>
      <c r="J401" s="795"/>
      <c r="K401" s="795"/>
      <c r="L401" s="795"/>
      <c r="M401" s="795"/>
    </row>
    <row r="402" spans="1:13" s="759" customFormat="1" ht="12.75" x14ac:dyDescent="0.2">
      <c r="A402" s="806" t="s">
        <v>3444</v>
      </c>
      <c r="B402" s="807">
        <v>14002.990000000002</v>
      </c>
      <c r="C402" s="807">
        <v>14002.486999999999</v>
      </c>
      <c r="D402" s="807">
        <v>26.6</v>
      </c>
      <c r="E402" s="807">
        <v>15.125000000000002</v>
      </c>
      <c r="F402" s="807">
        <f t="shared" si="6"/>
        <v>14029.590000000002</v>
      </c>
      <c r="G402" s="807">
        <f t="shared" si="6"/>
        <v>14017.611999999999</v>
      </c>
      <c r="H402" s="797"/>
      <c r="I402" s="794"/>
      <c r="J402" s="795"/>
      <c r="K402" s="795"/>
      <c r="L402" s="795"/>
      <c r="M402" s="795"/>
    </row>
    <row r="403" spans="1:13" s="759" customFormat="1" ht="12.75" x14ac:dyDescent="0.2">
      <c r="A403" s="806" t="s">
        <v>3445</v>
      </c>
      <c r="B403" s="807">
        <v>26582.399999999998</v>
      </c>
      <c r="C403" s="807">
        <v>26582.396999999997</v>
      </c>
      <c r="D403" s="807">
        <v>14.69</v>
      </c>
      <c r="E403" s="807">
        <v>14.692</v>
      </c>
      <c r="F403" s="807">
        <f t="shared" si="6"/>
        <v>26597.089999999997</v>
      </c>
      <c r="G403" s="807">
        <f t="shared" si="6"/>
        <v>26597.088999999996</v>
      </c>
      <c r="H403" s="797"/>
      <c r="I403" s="794"/>
      <c r="J403" s="795"/>
      <c r="K403" s="795"/>
      <c r="L403" s="795"/>
      <c r="M403" s="795"/>
    </row>
    <row r="404" spans="1:13" s="759" customFormat="1" ht="12.75" x14ac:dyDescent="0.2">
      <c r="A404" s="806" t="s">
        <v>3446</v>
      </c>
      <c r="B404" s="807">
        <v>18206.34</v>
      </c>
      <c r="C404" s="807">
        <v>18206.339</v>
      </c>
      <c r="D404" s="807">
        <v>0</v>
      </c>
      <c r="E404" s="807">
        <v>0</v>
      </c>
      <c r="F404" s="807">
        <f t="shared" si="6"/>
        <v>18206.34</v>
      </c>
      <c r="G404" s="807">
        <f t="shared" si="6"/>
        <v>18206.339</v>
      </c>
      <c r="H404" s="797"/>
      <c r="I404" s="794"/>
      <c r="J404" s="795"/>
      <c r="K404" s="795"/>
      <c r="L404" s="795"/>
      <c r="M404" s="795"/>
    </row>
    <row r="405" spans="1:13" s="759" customFormat="1" ht="12.75" x14ac:dyDescent="0.2">
      <c r="A405" s="806" t="s">
        <v>3447</v>
      </c>
      <c r="B405" s="807">
        <v>15146.08</v>
      </c>
      <c r="C405" s="807">
        <v>15146.076000000001</v>
      </c>
      <c r="D405" s="807">
        <v>213.17999999999998</v>
      </c>
      <c r="E405" s="807">
        <v>213.17599999999999</v>
      </c>
      <c r="F405" s="807">
        <f t="shared" si="6"/>
        <v>15359.26</v>
      </c>
      <c r="G405" s="807">
        <f t="shared" si="6"/>
        <v>15359.252</v>
      </c>
      <c r="H405" s="797"/>
      <c r="I405" s="794"/>
      <c r="J405" s="795"/>
      <c r="K405" s="795"/>
      <c r="L405" s="795"/>
      <c r="M405" s="795"/>
    </row>
    <row r="406" spans="1:13" s="759" customFormat="1" ht="12.75" x14ac:dyDescent="0.2">
      <c r="A406" s="806" t="s">
        <v>3448</v>
      </c>
      <c r="B406" s="807">
        <v>3776.9799999999996</v>
      </c>
      <c r="C406" s="807">
        <v>3776.973</v>
      </c>
      <c r="D406" s="807">
        <v>9.99</v>
      </c>
      <c r="E406" s="807">
        <v>9.99</v>
      </c>
      <c r="F406" s="807">
        <f t="shared" si="6"/>
        <v>3786.9699999999993</v>
      </c>
      <c r="G406" s="807">
        <f t="shared" si="6"/>
        <v>3786.9629999999997</v>
      </c>
      <c r="H406" s="797"/>
      <c r="I406" s="794"/>
      <c r="J406" s="795"/>
      <c r="K406" s="795"/>
      <c r="L406" s="795"/>
      <c r="M406" s="795"/>
    </row>
    <row r="407" spans="1:13" s="759" customFormat="1" ht="12.75" x14ac:dyDescent="0.2">
      <c r="A407" s="806" t="s">
        <v>3449</v>
      </c>
      <c r="B407" s="807">
        <v>24062.719999999998</v>
      </c>
      <c r="C407" s="807">
        <v>24062.717000000001</v>
      </c>
      <c r="D407" s="807">
        <v>0</v>
      </c>
      <c r="E407" s="807">
        <v>0</v>
      </c>
      <c r="F407" s="807">
        <f t="shared" si="6"/>
        <v>24062.719999999998</v>
      </c>
      <c r="G407" s="807">
        <f t="shared" si="6"/>
        <v>24062.717000000001</v>
      </c>
      <c r="H407" s="797"/>
      <c r="I407" s="794"/>
      <c r="J407" s="795"/>
      <c r="K407" s="795"/>
      <c r="L407" s="795"/>
      <c r="M407" s="795"/>
    </row>
    <row r="408" spans="1:13" s="759" customFormat="1" ht="12.75" x14ac:dyDescent="0.2">
      <c r="A408" s="806" t="s">
        <v>3450</v>
      </c>
      <c r="B408" s="807">
        <v>28114.21</v>
      </c>
      <c r="C408" s="807">
        <v>28107.803999999996</v>
      </c>
      <c r="D408" s="807">
        <v>12.88</v>
      </c>
      <c r="E408" s="807">
        <v>12.88</v>
      </c>
      <c r="F408" s="807">
        <f t="shared" si="6"/>
        <v>28127.09</v>
      </c>
      <c r="G408" s="807">
        <f t="shared" si="6"/>
        <v>28120.683999999997</v>
      </c>
      <c r="H408" s="797"/>
      <c r="I408" s="794"/>
      <c r="J408" s="795"/>
      <c r="K408" s="795"/>
      <c r="L408" s="795"/>
      <c r="M408" s="795"/>
    </row>
    <row r="409" spans="1:13" s="759" customFormat="1" ht="12.75" x14ac:dyDescent="0.2">
      <c r="A409" s="806" t="s">
        <v>3451</v>
      </c>
      <c r="B409" s="807">
        <v>30365.759999999998</v>
      </c>
      <c r="C409" s="807">
        <v>30365.752</v>
      </c>
      <c r="D409" s="807">
        <v>98.01</v>
      </c>
      <c r="E409" s="807">
        <v>95.572000000000003</v>
      </c>
      <c r="F409" s="807">
        <f t="shared" si="6"/>
        <v>30463.769999999997</v>
      </c>
      <c r="G409" s="807">
        <f t="shared" si="6"/>
        <v>30461.324000000001</v>
      </c>
      <c r="H409" s="797"/>
      <c r="I409" s="794"/>
      <c r="J409" s="795"/>
      <c r="K409" s="795"/>
      <c r="L409" s="795"/>
      <c r="M409" s="795"/>
    </row>
    <row r="410" spans="1:13" s="759" customFormat="1" ht="12.75" x14ac:dyDescent="0.2">
      <c r="A410" s="806" t="s">
        <v>3452</v>
      </c>
      <c r="B410" s="807">
        <v>32664.999999999996</v>
      </c>
      <c r="C410" s="807">
        <v>32640.322999999997</v>
      </c>
      <c r="D410" s="807">
        <v>0</v>
      </c>
      <c r="E410" s="807">
        <v>0</v>
      </c>
      <c r="F410" s="807">
        <f t="shared" si="6"/>
        <v>32664.999999999996</v>
      </c>
      <c r="G410" s="807">
        <f t="shared" si="6"/>
        <v>32640.322999999997</v>
      </c>
      <c r="H410" s="797"/>
      <c r="I410" s="794"/>
      <c r="J410" s="795"/>
      <c r="K410" s="795"/>
      <c r="L410" s="795"/>
      <c r="M410" s="795"/>
    </row>
    <row r="411" spans="1:13" s="759" customFormat="1" ht="12.75" x14ac:dyDescent="0.2">
      <c r="A411" s="806" t="s">
        <v>3453</v>
      </c>
      <c r="B411" s="807">
        <v>36493.83</v>
      </c>
      <c r="C411" s="807">
        <v>36449.409999999996</v>
      </c>
      <c r="D411" s="807">
        <v>33.44</v>
      </c>
      <c r="E411" s="807">
        <v>15.099999999999998</v>
      </c>
      <c r="F411" s="807">
        <f t="shared" si="6"/>
        <v>36527.270000000004</v>
      </c>
      <c r="G411" s="807">
        <f t="shared" si="6"/>
        <v>36464.509999999995</v>
      </c>
      <c r="H411" s="797"/>
      <c r="I411" s="794"/>
      <c r="J411" s="795"/>
      <c r="K411" s="795"/>
      <c r="L411" s="795"/>
      <c r="M411" s="795"/>
    </row>
    <row r="412" spans="1:13" s="759" customFormat="1" ht="12.75" x14ac:dyDescent="0.2">
      <c r="A412" s="806" t="s">
        <v>3454</v>
      </c>
      <c r="B412" s="807">
        <v>33869.410000000003</v>
      </c>
      <c r="C412" s="807">
        <v>33849.667999999998</v>
      </c>
      <c r="D412" s="807">
        <v>45.459999999999994</v>
      </c>
      <c r="E412" s="807">
        <v>26.463999999999999</v>
      </c>
      <c r="F412" s="807">
        <f t="shared" si="6"/>
        <v>33914.870000000003</v>
      </c>
      <c r="G412" s="807">
        <f t="shared" si="6"/>
        <v>33876.131999999998</v>
      </c>
      <c r="H412" s="797"/>
      <c r="I412" s="794"/>
      <c r="J412" s="795"/>
      <c r="K412" s="795"/>
      <c r="L412" s="795"/>
      <c r="M412" s="795"/>
    </row>
    <row r="413" spans="1:13" s="759" customFormat="1" ht="12.75" x14ac:dyDescent="0.2">
      <c r="A413" s="806" t="s">
        <v>3455</v>
      </c>
      <c r="B413" s="807">
        <v>7660.97</v>
      </c>
      <c r="C413" s="807">
        <v>7660.9680000000008</v>
      </c>
      <c r="D413" s="807">
        <v>0</v>
      </c>
      <c r="E413" s="807">
        <v>0</v>
      </c>
      <c r="F413" s="807">
        <f t="shared" si="6"/>
        <v>7660.97</v>
      </c>
      <c r="G413" s="807">
        <f t="shared" si="6"/>
        <v>7660.9680000000008</v>
      </c>
      <c r="H413" s="797"/>
      <c r="I413" s="794"/>
      <c r="J413" s="795"/>
      <c r="K413" s="795"/>
      <c r="L413" s="795"/>
      <c r="M413" s="795"/>
    </row>
    <row r="414" spans="1:13" s="759" customFormat="1" ht="12.75" x14ac:dyDescent="0.2">
      <c r="A414" s="806" t="s">
        <v>3456</v>
      </c>
      <c r="B414" s="807">
        <v>11256.199999999999</v>
      </c>
      <c r="C414" s="807">
        <v>11256.194</v>
      </c>
      <c r="D414" s="807">
        <v>0.94</v>
      </c>
      <c r="E414" s="807">
        <v>0.93600000000000005</v>
      </c>
      <c r="F414" s="807">
        <f t="shared" si="6"/>
        <v>11257.14</v>
      </c>
      <c r="G414" s="807">
        <f t="shared" si="6"/>
        <v>11257.13</v>
      </c>
      <c r="H414" s="797"/>
      <c r="I414" s="794"/>
      <c r="J414" s="795"/>
      <c r="K414" s="795"/>
      <c r="L414" s="795"/>
      <c r="M414" s="795"/>
    </row>
    <row r="415" spans="1:13" s="759" customFormat="1" ht="12.75" x14ac:dyDescent="0.2">
      <c r="A415" s="806" t="s">
        <v>3457</v>
      </c>
      <c r="B415" s="807">
        <v>8029.49</v>
      </c>
      <c r="C415" s="807">
        <v>8029.4809999999998</v>
      </c>
      <c r="D415" s="807">
        <v>0</v>
      </c>
      <c r="E415" s="807">
        <v>0</v>
      </c>
      <c r="F415" s="807">
        <f t="shared" si="6"/>
        <v>8029.49</v>
      </c>
      <c r="G415" s="807">
        <f t="shared" si="6"/>
        <v>8029.4809999999998</v>
      </c>
      <c r="H415" s="797"/>
      <c r="I415" s="794"/>
      <c r="J415" s="795"/>
      <c r="K415" s="795"/>
      <c r="L415" s="795"/>
      <c r="M415" s="795"/>
    </row>
    <row r="416" spans="1:13" s="759" customFormat="1" ht="12.75" x14ac:dyDescent="0.2">
      <c r="A416" s="806" t="s">
        <v>3458</v>
      </c>
      <c r="B416" s="807">
        <v>13162.91</v>
      </c>
      <c r="C416" s="807">
        <v>13162.907999999999</v>
      </c>
      <c r="D416" s="807">
        <v>16.47</v>
      </c>
      <c r="E416" s="807">
        <v>16.465679999999999</v>
      </c>
      <c r="F416" s="807">
        <f t="shared" si="6"/>
        <v>13179.38</v>
      </c>
      <c r="G416" s="807">
        <f t="shared" si="6"/>
        <v>13179.373679999999</v>
      </c>
      <c r="H416" s="797"/>
      <c r="I416" s="794"/>
      <c r="J416" s="795"/>
      <c r="K416" s="795"/>
      <c r="L416" s="795"/>
      <c r="M416" s="795"/>
    </row>
    <row r="417" spans="1:13" s="759" customFormat="1" ht="12.75" x14ac:dyDescent="0.2">
      <c r="A417" s="806" t="s">
        <v>3459</v>
      </c>
      <c r="B417" s="807">
        <v>12757.64</v>
      </c>
      <c r="C417" s="807">
        <v>12757.634999999998</v>
      </c>
      <c r="D417" s="807">
        <v>18.149999999999999</v>
      </c>
      <c r="E417" s="807">
        <v>18.149999999999999</v>
      </c>
      <c r="F417" s="807">
        <f t="shared" si="6"/>
        <v>12775.789999999999</v>
      </c>
      <c r="G417" s="807">
        <f t="shared" si="6"/>
        <v>12775.784999999998</v>
      </c>
      <c r="H417" s="797"/>
      <c r="I417" s="794"/>
      <c r="J417" s="795"/>
      <c r="K417" s="795"/>
      <c r="L417" s="795"/>
      <c r="M417" s="795"/>
    </row>
    <row r="418" spans="1:13" s="759" customFormat="1" ht="12.75" x14ac:dyDescent="0.2">
      <c r="A418" s="806" t="s">
        <v>3460</v>
      </c>
      <c r="B418" s="807">
        <v>42291.15</v>
      </c>
      <c r="C418" s="807">
        <v>42290.964</v>
      </c>
      <c r="D418" s="807">
        <v>27.36</v>
      </c>
      <c r="E418" s="807">
        <v>7.2959999999999994</v>
      </c>
      <c r="F418" s="807">
        <f t="shared" si="6"/>
        <v>42318.51</v>
      </c>
      <c r="G418" s="807">
        <f t="shared" si="6"/>
        <v>42298.26</v>
      </c>
      <c r="H418" s="797"/>
      <c r="I418" s="794"/>
      <c r="J418" s="795"/>
      <c r="K418" s="795"/>
      <c r="L418" s="795"/>
      <c r="M418" s="795"/>
    </row>
    <row r="419" spans="1:13" s="759" customFormat="1" ht="12.75" x14ac:dyDescent="0.2">
      <c r="A419" s="806" t="s">
        <v>3461</v>
      </c>
      <c r="B419" s="807">
        <v>36931.949999999997</v>
      </c>
      <c r="C419" s="807">
        <v>36929.485000000001</v>
      </c>
      <c r="D419" s="807">
        <v>8.4700000000000006</v>
      </c>
      <c r="E419" s="807">
        <v>8.4700000000000006</v>
      </c>
      <c r="F419" s="807">
        <f t="shared" si="6"/>
        <v>36940.42</v>
      </c>
      <c r="G419" s="807">
        <f t="shared" si="6"/>
        <v>36937.955000000002</v>
      </c>
      <c r="H419" s="797"/>
      <c r="I419" s="794"/>
      <c r="J419" s="795"/>
      <c r="K419" s="795"/>
      <c r="L419" s="795"/>
      <c r="M419" s="795"/>
    </row>
    <row r="420" spans="1:13" s="759" customFormat="1" ht="12.75" x14ac:dyDescent="0.2">
      <c r="A420" s="806" t="s">
        <v>3462</v>
      </c>
      <c r="B420" s="807">
        <v>7663.6500000000005</v>
      </c>
      <c r="C420" s="807">
        <v>7656.2460000000001</v>
      </c>
      <c r="D420" s="807">
        <v>20.92</v>
      </c>
      <c r="E420" s="807">
        <v>7.0149999999999988</v>
      </c>
      <c r="F420" s="807">
        <f t="shared" si="6"/>
        <v>7684.5700000000006</v>
      </c>
      <c r="G420" s="807">
        <f t="shared" si="6"/>
        <v>7663.2610000000004</v>
      </c>
      <c r="H420" s="797"/>
      <c r="I420" s="794"/>
      <c r="J420" s="795"/>
      <c r="K420" s="795"/>
      <c r="L420" s="795"/>
      <c r="M420" s="795"/>
    </row>
    <row r="421" spans="1:13" s="759" customFormat="1" ht="12.75" x14ac:dyDescent="0.2">
      <c r="A421" s="806" t="s">
        <v>3463</v>
      </c>
      <c r="B421" s="807">
        <v>15921.17</v>
      </c>
      <c r="C421" s="807">
        <v>15921.168000000001</v>
      </c>
      <c r="D421" s="807">
        <v>0</v>
      </c>
      <c r="E421" s="807">
        <v>0</v>
      </c>
      <c r="F421" s="807">
        <f t="shared" si="6"/>
        <v>15921.17</v>
      </c>
      <c r="G421" s="807">
        <f t="shared" si="6"/>
        <v>15921.168000000001</v>
      </c>
      <c r="H421" s="797"/>
      <c r="I421" s="794"/>
      <c r="J421" s="795"/>
      <c r="K421" s="795"/>
      <c r="L421" s="795"/>
      <c r="M421" s="795"/>
    </row>
    <row r="422" spans="1:13" s="759" customFormat="1" ht="12.75" x14ac:dyDescent="0.2">
      <c r="A422" s="806" t="s">
        <v>3464</v>
      </c>
      <c r="B422" s="807">
        <v>37998.21</v>
      </c>
      <c r="C422" s="807">
        <v>37998.212999999996</v>
      </c>
      <c r="D422" s="807">
        <v>70.23</v>
      </c>
      <c r="E422" s="807">
        <v>70.228000000000009</v>
      </c>
      <c r="F422" s="807">
        <f t="shared" si="6"/>
        <v>38068.44</v>
      </c>
      <c r="G422" s="807">
        <f t="shared" si="6"/>
        <v>38068.440999999999</v>
      </c>
      <c r="H422" s="797"/>
      <c r="I422" s="794"/>
      <c r="J422" s="795"/>
      <c r="K422" s="795"/>
      <c r="L422" s="795"/>
      <c r="M422" s="795"/>
    </row>
    <row r="423" spans="1:13" s="759" customFormat="1" ht="12.75" x14ac:dyDescent="0.2">
      <c r="A423" s="806" t="s">
        <v>3465</v>
      </c>
      <c r="B423" s="807">
        <v>15446.22</v>
      </c>
      <c r="C423" s="807">
        <v>15446.22</v>
      </c>
      <c r="D423" s="807">
        <v>0</v>
      </c>
      <c r="E423" s="807">
        <v>0</v>
      </c>
      <c r="F423" s="807">
        <f t="shared" si="6"/>
        <v>15446.22</v>
      </c>
      <c r="G423" s="807">
        <f t="shared" si="6"/>
        <v>15446.22</v>
      </c>
      <c r="H423" s="797"/>
      <c r="I423" s="794"/>
      <c r="J423" s="795"/>
      <c r="K423" s="795"/>
      <c r="L423" s="795"/>
      <c r="M423" s="795"/>
    </row>
    <row r="424" spans="1:13" s="759" customFormat="1" ht="12.75" x14ac:dyDescent="0.2">
      <c r="A424" s="806" t="s">
        <v>3466</v>
      </c>
      <c r="B424" s="807">
        <v>18575.990000000002</v>
      </c>
      <c r="C424" s="807">
        <v>18575.992999999999</v>
      </c>
      <c r="D424" s="807">
        <v>75.27</v>
      </c>
      <c r="E424" s="807">
        <v>36.99199999999999</v>
      </c>
      <c r="F424" s="807">
        <f t="shared" si="6"/>
        <v>18651.260000000002</v>
      </c>
      <c r="G424" s="807">
        <f t="shared" si="6"/>
        <v>18612.984999999997</v>
      </c>
      <c r="H424" s="797"/>
      <c r="I424" s="794"/>
      <c r="J424" s="795"/>
      <c r="K424" s="795"/>
      <c r="L424" s="795"/>
      <c r="M424" s="795"/>
    </row>
    <row r="425" spans="1:13" s="759" customFormat="1" ht="12.75" x14ac:dyDescent="0.2">
      <c r="A425" s="806" t="s">
        <v>3467</v>
      </c>
      <c r="B425" s="807">
        <v>5688.5</v>
      </c>
      <c r="C425" s="807">
        <v>5681.7019999999993</v>
      </c>
      <c r="D425" s="807">
        <v>0</v>
      </c>
      <c r="E425" s="807">
        <v>0</v>
      </c>
      <c r="F425" s="807">
        <f t="shared" si="6"/>
        <v>5688.5</v>
      </c>
      <c r="G425" s="807">
        <f t="shared" si="6"/>
        <v>5681.7019999999993</v>
      </c>
      <c r="H425" s="797"/>
      <c r="I425" s="794"/>
      <c r="J425" s="795"/>
      <c r="K425" s="795"/>
      <c r="L425" s="795"/>
      <c r="M425" s="795"/>
    </row>
    <row r="426" spans="1:13" s="759" customFormat="1" ht="12.75" x14ac:dyDescent="0.2">
      <c r="A426" s="806" t="s">
        <v>3468</v>
      </c>
      <c r="B426" s="807">
        <v>11159.9</v>
      </c>
      <c r="C426" s="807">
        <v>11159.895</v>
      </c>
      <c r="D426" s="807">
        <v>4</v>
      </c>
      <c r="E426" s="807">
        <v>4</v>
      </c>
      <c r="F426" s="807">
        <f t="shared" si="6"/>
        <v>11163.9</v>
      </c>
      <c r="G426" s="807">
        <f t="shared" si="6"/>
        <v>11163.895</v>
      </c>
      <c r="H426" s="797"/>
      <c r="I426" s="794"/>
      <c r="J426" s="795"/>
      <c r="K426" s="795"/>
      <c r="L426" s="795"/>
      <c r="M426" s="795"/>
    </row>
    <row r="427" spans="1:13" s="759" customFormat="1" ht="12.75" x14ac:dyDescent="0.2">
      <c r="A427" s="806" t="s">
        <v>3469</v>
      </c>
      <c r="B427" s="807">
        <v>15905.39</v>
      </c>
      <c r="C427" s="807">
        <v>15905.188</v>
      </c>
      <c r="D427" s="807">
        <v>3.12</v>
      </c>
      <c r="E427" s="807">
        <v>3.12</v>
      </c>
      <c r="F427" s="807">
        <f t="shared" si="6"/>
        <v>15908.51</v>
      </c>
      <c r="G427" s="807">
        <f t="shared" si="6"/>
        <v>15908.308000000001</v>
      </c>
      <c r="H427" s="797"/>
      <c r="I427" s="794"/>
      <c r="J427" s="795"/>
      <c r="K427" s="795"/>
      <c r="L427" s="795"/>
      <c r="M427" s="795"/>
    </row>
    <row r="428" spans="1:13" s="759" customFormat="1" ht="12.75" x14ac:dyDescent="0.2">
      <c r="A428" s="806" t="s">
        <v>3470</v>
      </c>
      <c r="B428" s="807">
        <v>27752.730000000003</v>
      </c>
      <c r="C428" s="807">
        <v>27752.733</v>
      </c>
      <c r="D428" s="807">
        <v>167.51</v>
      </c>
      <c r="E428" s="807">
        <v>167.506</v>
      </c>
      <c r="F428" s="807">
        <f t="shared" si="6"/>
        <v>27920.240000000002</v>
      </c>
      <c r="G428" s="807">
        <f t="shared" si="6"/>
        <v>27920.239000000001</v>
      </c>
      <c r="H428" s="797"/>
      <c r="I428" s="794"/>
      <c r="J428" s="795"/>
      <c r="K428" s="795"/>
      <c r="L428" s="795"/>
      <c r="M428" s="795"/>
    </row>
    <row r="429" spans="1:13" s="759" customFormat="1" ht="12.75" x14ac:dyDescent="0.2">
      <c r="A429" s="806" t="s">
        <v>3471</v>
      </c>
      <c r="B429" s="807">
        <v>9156.4599999999991</v>
      </c>
      <c r="C429" s="807">
        <v>9151.4220000000005</v>
      </c>
      <c r="D429" s="807">
        <v>13.68</v>
      </c>
      <c r="E429" s="807">
        <v>0</v>
      </c>
      <c r="F429" s="807">
        <f t="shared" si="6"/>
        <v>9170.14</v>
      </c>
      <c r="G429" s="807">
        <f t="shared" si="6"/>
        <v>9151.4220000000005</v>
      </c>
      <c r="H429" s="797"/>
      <c r="I429" s="794"/>
      <c r="J429" s="795"/>
      <c r="K429" s="795"/>
      <c r="L429" s="795"/>
      <c r="M429" s="795"/>
    </row>
    <row r="430" spans="1:13" s="759" customFormat="1" ht="12.75" x14ac:dyDescent="0.2">
      <c r="A430" s="806" t="s">
        <v>3472</v>
      </c>
      <c r="B430" s="807">
        <v>6815.81</v>
      </c>
      <c r="C430" s="807">
        <v>6815.808</v>
      </c>
      <c r="D430" s="807">
        <v>0</v>
      </c>
      <c r="E430" s="807">
        <v>0</v>
      </c>
      <c r="F430" s="807">
        <f t="shared" si="6"/>
        <v>6815.81</v>
      </c>
      <c r="G430" s="807">
        <f t="shared" si="6"/>
        <v>6815.808</v>
      </c>
      <c r="H430" s="797"/>
      <c r="I430" s="794"/>
      <c r="J430" s="795"/>
      <c r="K430" s="795"/>
      <c r="L430" s="795"/>
      <c r="M430" s="795"/>
    </row>
    <row r="431" spans="1:13" s="759" customFormat="1" ht="12.75" x14ac:dyDescent="0.2">
      <c r="A431" s="806" t="s">
        <v>3473</v>
      </c>
      <c r="B431" s="807">
        <v>8433.09</v>
      </c>
      <c r="C431" s="807">
        <v>8403.4789999999994</v>
      </c>
      <c r="D431" s="807">
        <v>15.2</v>
      </c>
      <c r="E431" s="807">
        <v>7.6</v>
      </c>
      <c r="F431" s="807">
        <f t="shared" si="6"/>
        <v>8448.2900000000009</v>
      </c>
      <c r="G431" s="807">
        <f t="shared" si="6"/>
        <v>8411.0789999999997</v>
      </c>
      <c r="H431" s="797"/>
      <c r="I431" s="794"/>
      <c r="J431" s="795"/>
      <c r="K431" s="795"/>
      <c r="L431" s="795"/>
      <c r="M431" s="795"/>
    </row>
    <row r="432" spans="1:13" s="759" customFormat="1" ht="12.75" x14ac:dyDescent="0.2">
      <c r="A432" s="806" t="s">
        <v>3474</v>
      </c>
      <c r="B432" s="807">
        <v>5088.3599999999997</v>
      </c>
      <c r="C432" s="807">
        <v>5088.3600000000006</v>
      </c>
      <c r="D432" s="807">
        <v>0</v>
      </c>
      <c r="E432" s="807">
        <v>0</v>
      </c>
      <c r="F432" s="807">
        <f t="shared" si="6"/>
        <v>5088.3599999999997</v>
      </c>
      <c r="G432" s="807">
        <f t="shared" si="6"/>
        <v>5088.3600000000006</v>
      </c>
      <c r="H432" s="797"/>
      <c r="I432" s="794"/>
      <c r="J432" s="795"/>
      <c r="K432" s="795"/>
      <c r="L432" s="795"/>
      <c r="M432" s="795"/>
    </row>
    <row r="433" spans="1:13" s="759" customFormat="1" ht="12.75" x14ac:dyDescent="0.2">
      <c r="A433" s="806" t="s">
        <v>3475</v>
      </c>
      <c r="B433" s="807">
        <v>4919.1399999999994</v>
      </c>
      <c r="C433" s="807">
        <v>4919.1290000000008</v>
      </c>
      <c r="D433" s="807">
        <v>0</v>
      </c>
      <c r="E433" s="807">
        <v>0</v>
      </c>
      <c r="F433" s="807">
        <f t="shared" si="6"/>
        <v>4919.1399999999994</v>
      </c>
      <c r="G433" s="807">
        <f t="shared" si="6"/>
        <v>4919.1290000000008</v>
      </c>
      <c r="H433" s="797"/>
      <c r="I433" s="794"/>
      <c r="J433" s="795"/>
      <c r="K433" s="795"/>
      <c r="L433" s="795"/>
      <c r="M433" s="795"/>
    </row>
    <row r="434" spans="1:13" s="759" customFormat="1" ht="12.75" x14ac:dyDescent="0.2">
      <c r="A434" s="806" t="s">
        <v>3476</v>
      </c>
      <c r="B434" s="807">
        <v>31939.25</v>
      </c>
      <c r="C434" s="807">
        <v>31931.840000000004</v>
      </c>
      <c r="D434" s="807">
        <v>262.51</v>
      </c>
      <c r="E434" s="807">
        <v>243.66800000000001</v>
      </c>
      <c r="F434" s="807">
        <f t="shared" si="6"/>
        <v>32201.759999999998</v>
      </c>
      <c r="G434" s="807">
        <f t="shared" si="6"/>
        <v>32175.508000000005</v>
      </c>
      <c r="H434" s="797"/>
      <c r="I434" s="794"/>
      <c r="J434" s="795"/>
      <c r="K434" s="795"/>
      <c r="L434" s="795"/>
      <c r="M434" s="795"/>
    </row>
    <row r="435" spans="1:13" s="759" customFormat="1" ht="12.75" x14ac:dyDescent="0.2">
      <c r="A435" s="806" t="s">
        <v>3477</v>
      </c>
      <c r="B435" s="807">
        <v>10967.61</v>
      </c>
      <c r="C435" s="807">
        <v>10967.607</v>
      </c>
      <c r="D435" s="807">
        <v>11.23</v>
      </c>
      <c r="E435" s="807">
        <v>11.231999999999999</v>
      </c>
      <c r="F435" s="807">
        <f t="shared" si="6"/>
        <v>10978.84</v>
      </c>
      <c r="G435" s="807">
        <f t="shared" si="6"/>
        <v>10978.839</v>
      </c>
      <c r="H435" s="797"/>
      <c r="I435" s="794"/>
      <c r="J435" s="795"/>
      <c r="K435" s="795"/>
      <c r="L435" s="795"/>
      <c r="M435" s="795"/>
    </row>
    <row r="436" spans="1:13" s="759" customFormat="1" ht="12.75" x14ac:dyDescent="0.2">
      <c r="A436" s="806" t="s">
        <v>3478</v>
      </c>
      <c r="B436" s="807">
        <v>10206.58</v>
      </c>
      <c r="C436" s="807">
        <v>10206.574000000001</v>
      </c>
      <c r="D436" s="807">
        <v>112.17</v>
      </c>
      <c r="E436" s="807">
        <v>76.277999999999992</v>
      </c>
      <c r="F436" s="807">
        <f t="shared" si="6"/>
        <v>10318.75</v>
      </c>
      <c r="G436" s="807">
        <f t="shared" si="6"/>
        <v>10282.852000000001</v>
      </c>
      <c r="H436" s="797"/>
      <c r="I436" s="794"/>
      <c r="J436" s="795"/>
      <c r="K436" s="795"/>
      <c r="L436" s="795"/>
      <c r="M436" s="795"/>
    </row>
    <row r="437" spans="1:13" s="759" customFormat="1" ht="12.75" x14ac:dyDescent="0.2">
      <c r="A437" s="806" t="s">
        <v>3479</v>
      </c>
      <c r="B437" s="807">
        <v>15816.86</v>
      </c>
      <c r="C437" s="807">
        <v>15816.856</v>
      </c>
      <c r="D437" s="807">
        <v>31.92</v>
      </c>
      <c r="E437" s="807">
        <v>5.2175200000000004</v>
      </c>
      <c r="F437" s="807">
        <f t="shared" si="6"/>
        <v>15848.78</v>
      </c>
      <c r="G437" s="807">
        <f t="shared" si="6"/>
        <v>15822.07352</v>
      </c>
      <c r="H437" s="797"/>
      <c r="I437" s="794"/>
      <c r="J437" s="795"/>
      <c r="K437" s="795"/>
      <c r="L437" s="795"/>
      <c r="M437" s="795"/>
    </row>
    <row r="438" spans="1:13" s="759" customFormat="1" ht="12.75" x14ac:dyDescent="0.2">
      <c r="A438" s="806" t="s">
        <v>3480</v>
      </c>
      <c r="B438" s="807">
        <v>34166.47</v>
      </c>
      <c r="C438" s="807">
        <v>34012.837000000007</v>
      </c>
      <c r="D438" s="807">
        <v>72.3</v>
      </c>
      <c r="E438" s="807">
        <v>68.9666</v>
      </c>
      <c r="F438" s="807">
        <f t="shared" si="6"/>
        <v>34238.770000000004</v>
      </c>
      <c r="G438" s="807">
        <f t="shared" si="6"/>
        <v>34081.803600000007</v>
      </c>
      <c r="H438" s="797"/>
      <c r="I438" s="794"/>
      <c r="J438" s="795"/>
      <c r="K438" s="795"/>
      <c r="L438" s="795"/>
      <c r="M438" s="795"/>
    </row>
    <row r="439" spans="1:13" s="759" customFormat="1" ht="12.75" x14ac:dyDescent="0.2">
      <c r="A439" s="806" t="s">
        <v>3481</v>
      </c>
      <c r="B439" s="807">
        <v>16873.740000000002</v>
      </c>
      <c r="C439" s="807">
        <v>16873.73</v>
      </c>
      <c r="D439" s="807">
        <v>15.72</v>
      </c>
      <c r="E439" s="807">
        <v>15.720319999999999</v>
      </c>
      <c r="F439" s="807">
        <f t="shared" si="6"/>
        <v>16889.460000000003</v>
      </c>
      <c r="G439" s="807">
        <f t="shared" si="6"/>
        <v>16889.45032</v>
      </c>
      <c r="H439" s="797"/>
      <c r="I439" s="794"/>
      <c r="J439" s="795"/>
      <c r="K439" s="795"/>
      <c r="L439" s="795"/>
      <c r="M439" s="795"/>
    </row>
    <row r="440" spans="1:13" s="759" customFormat="1" ht="12.75" x14ac:dyDescent="0.2">
      <c r="A440" s="806" t="s">
        <v>3482</v>
      </c>
      <c r="B440" s="807">
        <v>20447.87</v>
      </c>
      <c r="C440" s="807">
        <v>20434.509000000002</v>
      </c>
      <c r="D440" s="807">
        <v>27.14</v>
      </c>
      <c r="E440" s="807">
        <v>11.95964</v>
      </c>
      <c r="F440" s="807">
        <f t="shared" si="6"/>
        <v>20475.009999999998</v>
      </c>
      <c r="G440" s="807">
        <f t="shared" si="6"/>
        <v>20446.468640000003</v>
      </c>
      <c r="H440" s="797"/>
      <c r="I440" s="794"/>
      <c r="J440" s="795"/>
      <c r="K440" s="795"/>
      <c r="L440" s="795"/>
      <c r="M440" s="795"/>
    </row>
    <row r="441" spans="1:13" s="759" customFormat="1" ht="12.75" x14ac:dyDescent="0.2">
      <c r="A441" s="806" t="s">
        <v>3483</v>
      </c>
      <c r="B441" s="807">
        <v>7377.81</v>
      </c>
      <c r="C441" s="807">
        <v>7377.81</v>
      </c>
      <c r="D441" s="807">
        <v>9.1199999999999992</v>
      </c>
      <c r="E441" s="807">
        <v>0.90749999999999886</v>
      </c>
      <c r="F441" s="807">
        <f t="shared" si="6"/>
        <v>7386.93</v>
      </c>
      <c r="G441" s="807">
        <f t="shared" si="6"/>
        <v>7378.7175000000007</v>
      </c>
      <c r="H441" s="797"/>
      <c r="I441" s="794"/>
      <c r="J441" s="795"/>
      <c r="K441" s="795"/>
      <c r="L441" s="795"/>
      <c r="M441" s="795"/>
    </row>
    <row r="442" spans="1:13" s="759" customFormat="1" ht="12.75" x14ac:dyDescent="0.2">
      <c r="A442" s="806" t="s">
        <v>3484</v>
      </c>
      <c r="B442" s="807">
        <v>21659.87</v>
      </c>
      <c r="C442" s="807">
        <v>21659.866000000002</v>
      </c>
      <c r="D442" s="807">
        <v>0</v>
      </c>
      <c r="E442" s="807">
        <v>0</v>
      </c>
      <c r="F442" s="807">
        <f t="shared" si="6"/>
        <v>21659.87</v>
      </c>
      <c r="G442" s="807">
        <f t="shared" si="6"/>
        <v>21659.866000000002</v>
      </c>
      <c r="H442" s="797"/>
      <c r="I442" s="794"/>
      <c r="J442" s="795"/>
      <c r="K442" s="795"/>
      <c r="L442" s="795"/>
      <c r="M442" s="795"/>
    </row>
    <row r="443" spans="1:13" s="759" customFormat="1" ht="12.75" x14ac:dyDescent="0.2">
      <c r="A443" s="806" t="s">
        <v>3485</v>
      </c>
      <c r="B443" s="807">
        <v>48043.5</v>
      </c>
      <c r="C443" s="807">
        <v>48043.493000000002</v>
      </c>
      <c r="D443" s="807">
        <v>270.19</v>
      </c>
      <c r="E443" s="807">
        <v>270.18899999999996</v>
      </c>
      <c r="F443" s="807">
        <f t="shared" si="6"/>
        <v>48313.69</v>
      </c>
      <c r="G443" s="807">
        <f t="shared" si="6"/>
        <v>48313.682000000001</v>
      </c>
      <c r="H443" s="797"/>
      <c r="I443" s="794"/>
      <c r="J443" s="795"/>
      <c r="K443" s="795"/>
      <c r="L443" s="795"/>
      <c r="M443" s="795"/>
    </row>
    <row r="444" spans="1:13" s="759" customFormat="1" ht="12.75" x14ac:dyDescent="0.2">
      <c r="A444" s="806" t="s">
        <v>3486</v>
      </c>
      <c r="B444" s="807">
        <v>4494.78</v>
      </c>
      <c r="C444" s="807">
        <v>4477.7110000000002</v>
      </c>
      <c r="D444" s="807">
        <v>78.14</v>
      </c>
      <c r="E444" s="807">
        <v>10.759999999999991</v>
      </c>
      <c r="F444" s="807">
        <f t="shared" si="6"/>
        <v>4572.92</v>
      </c>
      <c r="G444" s="807">
        <f t="shared" si="6"/>
        <v>4488.4710000000005</v>
      </c>
      <c r="H444" s="797"/>
      <c r="I444" s="794"/>
      <c r="J444" s="795"/>
      <c r="K444" s="795"/>
      <c r="L444" s="795"/>
      <c r="M444" s="795"/>
    </row>
    <row r="445" spans="1:13" s="759" customFormat="1" ht="12.75" x14ac:dyDescent="0.2">
      <c r="A445" s="806" t="s">
        <v>3487</v>
      </c>
      <c r="B445" s="807">
        <v>13298.960000000001</v>
      </c>
      <c r="C445" s="807">
        <v>13298.960000000001</v>
      </c>
      <c r="D445" s="807">
        <v>28.21</v>
      </c>
      <c r="E445" s="807">
        <v>28.207000000000001</v>
      </c>
      <c r="F445" s="807">
        <f t="shared" si="6"/>
        <v>13327.17</v>
      </c>
      <c r="G445" s="807">
        <f t="shared" si="6"/>
        <v>13327.167000000001</v>
      </c>
      <c r="H445" s="797"/>
      <c r="I445" s="794"/>
      <c r="J445" s="795"/>
      <c r="K445" s="795"/>
      <c r="L445" s="795"/>
      <c r="M445" s="795"/>
    </row>
    <row r="446" spans="1:13" s="759" customFormat="1" ht="12.75" x14ac:dyDescent="0.2">
      <c r="A446" s="806" t="s">
        <v>3488</v>
      </c>
      <c r="B446" s="807">
        <v>40156.410000000003</v>
      </c>
      <c r="C446" s="807">
        <v>40151.478000000003</v>
      </c>
      <c r="D446" s="807">
        <v>45.620000000000005</v>
      </c>
      <c r="E446" s="807">
        <v>45.616</v>
      </c>
      <c r="F446" s="807">
        <f t="shared" si="6"/>
        <v>40202.030000000006</v>
      </c>
      <c r="G446" s="807">
        <f t="shared" si="6"/>
        <v>40197.094000000005</v>
      </c>
      <c r="H446" s="797"/>
      <c r="I446" s="794"/>
      <c r="J446" s="795"/>
      <c r="K446" s="795"/>
      <c r="L446" s="795"/>
      <c r="M446" s="795"/>
    </row>
    <row r="447" spans="1:13" s="759" customFormat="1" ht="12.75" x14ac:dyDescent="0.2">
      <c r="A447" s="806" t="s">
        <v>3489</v>
      </c>
      <c r="B447" s="807">
        <v>37124.160000000003</v>
      </c>
      <c r="C447" s="807">
        <v>37030.387999999999</v>
      </c>
      <c r="D447" s="807">
        <v>8.66</v>
      </c>
      <c r="E447" s="807">
        <v>8.6639999999999997</v>
      </c>
      <c r="F447" s="807">
        <f t="shared" si="6"/>
        <v>37132.820000000007</v>
      </c>
      <c r="G447" s="807">
        <f t="shared" si="6"/>
        <v>37039.051999999996</v>
      </c>
      <c r="H447" s="797"/>
      <c r="I447" s="794"/>
      <c r="J447" s="795"/>
      <c r="K447" s="795"/>
      <c r="L447" s="795"/>
      <c r="M447" s="795"/>
    </row>
    <row r="448" spans="1:13" s="759" customFormat="1" ht="12.75" x14ac:dyDescent="0.2">
      <c r="A448" s="806" t="s">
        <v>3490</v>
      </c>
      <c r="B448" s="807">
        <v>42567</v>
      </c>
      <c r="C448" s="807">
        <v>42566.997000000003</v>
      </c>
      <c r="D448" s="807">
        <v>420.05999999999995</v>
      </c>
      <c r="E448" s="807">
        <v>420.05899999999997</v>
      </c>
      <c r="F448" s="807">
        <f t="shared" si="6"/>
        <v>42987.06</v>
      </c>
      <c r="G448" s="807">
        <f t="shared" si="6"/>
        <v>42987.056000000004</v>
      </c>
      <c r="H448" s="797"/>
      <c r="I448" s="794"/>
      <c r="J448" s="795"/>
      <c r="K448" s="795"/>
      <c r="L448" s="795"/>
      <c r="M448" s="795"/>
    </row>
    <row r="449" spans="1:13" s="759" customFormat="1" ht="12.75" x14ac:dyDescent="0.2">
      <c r="A449" s="806" t="s">
        <v>3491</v>
      </c>
      <c r="B449" s="807">
        <v>33523.82</v>
      </c>
      <c r="C449" s="807">
        <v>33464.597999999998</v>
      </c>
      <c r="D449" s="807">
        <v>22.04</v>
      </c>
      <c r="E449" s="807">
        <v>14.82</v>
      </c>
      <c r="F449" s="807">
        <f t="shared" si="6"/>
        <v>33545.86</v>
      </c>
      <c r="G449" s="807">
        <f t="shared" si="6"/>
        <v>33479.417999999998</v>
      </c>
      <c r="H449" s="797"/>
      <c r="I449" s="794"/>
      <c r="J449" s="795"/>
      <c r="K449" s="795"/>
      <c r="L449" s="795"/>
      <c r="M449" s="795"/>
    </row>
    <row r="450" spans="1:13" s="759" customFormat="1" ht="12.75" x14ac:dyDescent="0.2">
      <c r="A450" s="806" t="s">
        <v>3492</v>
      </c>
      <c r="B450" s="807">
        <v>32343.27</v>
      </c>
      <c r="C450" s="807">
        <v>32185.655999999999</v>
      </c>
      <c r="D450" s="807">
        <v>22.92</v>
      </c>
      <c r="E450" s="807">
        <v>22.917000000000002</v>
      </c>
      <c r="F450" s="807">
        <f t="shared" si="6"/>
        <v>32366.19</v>
      </c>
      <c r="G450" s="807">
        <f t="shared" si="6"/>
        <v>32208.573</v>
      </c>
      <c r="H450" s="797"/>
      <c r="I450" s="794"/>
      <c r="J450" s="795"/>
      <c r="K450" s="795"/>
      <c r="L450" s="795"/>
      <c r="M450" s="795"/>
    </row>
    <row r="451" spans="1:13" s="759" customFormat="1" ht="12.75" x14ac:dyDescent="0.2">
      <c r="A451" s="806" t="s">
        <v>3493</v>
      </c>
      <c r="B451" s="807">
        <v>19547.27</v>
      </c>
      <c r="C451" s="807">
        <v>19547.274000000001</v>
      </c>
      <c r="D451" s="807">
        <v>0</v>
      </c>
      <c r="E451" s="807">
        <v>0</v>
      </c>
      <c r="F451" s="807">
        <f t="shared" si="6"/>
        <v>19547.27</v>
      </c>
      <c r="G451" s="807">
        <f t="shared" si="6"/>
        <v>19547.274000000001</v>
      </c>
      <c r="H451" s="797"/>
      <c r="I451" s="794"/>
      <c r="J451" s="795"/>
      <c r="K451" s="795"/>
      <c r="L451" s="795"/>
      <c r="M451" s="795"/>
    </row>
    <row r="452" spans="1:13" s="759" customFormat="1" ht="12.75" x14ac:dyDescent="0.2">
      <c r="A452" s="806" t="s">
        <v>3494</v>
      </c>
      <c r="B452" s="807">
        <v>20992.23</v>
      </c>
      <c r="C452" s="807">
        <v>20992.228000000003</v>
      </c>
      <c r="D452" s="807">
        <v>0</v>
      </c>
      <c r="E452" s="807">
        <v>0</v>
      </c>
      <c r="F452" s="807">
        <f t="shared" si="6"/>
        <v>20992.23</v>
      </c>
      <c r="G452" s="807">
        <f t="shared" si="6"/>
        <v>20992.228000000003</v>
      </c>
      <c r="H452" s="797"/>
      <c r="I452" s="794"/>
      <c r="J452" s="795"/>
      <c r="K452" s="795"/>
      <c r="L452" s="795"/>
      <c r="M452" s="795"/>
    </row>
    <row r="453" spans="1:13" s="759" customFormat="1" ht="12.75" x14ac:dyDescent="0.2">
      <c r="A453" s="806" t="s">
        <v>3495</v>
      </c>
      <c r="B453" s="807">
        <v>19852.47</v>
      </c>
      <c r="C453" s="807">
        <v>19852.458999999999</v>
      </c>
      <c r="D453" s="807">
        <v>0</v>
      </c>
      <c r="E453" s="807">
        <v>0</v>
      </c>
      <c r="F453" s="807">
        <f t="shared" si="6"/>
        <v>19852.47</v>
      </c>
      <c r="G453" s="807">
        <f t="shared" si="6"/>
        <v>19852.458999999999</v>
      </c>
      <c r="H453" s="797"/>
      <c r="I453" s="794"/>
      <c r="J453" s="795"/>
      <c r="K453" s="795"/>
      <c r="L453" s="795"/>
      <c r="M453" s="795"/>
    </row>
    <row r="454" spans="1:13" s="759" customFormat="1" ht="12.75" x14ac:dyDescent="0.2">
      <c r="A454" s="806" t="s">
        <v>3496</v>
      </c>
      <c r="B454" s="807">
        <v>40191.08</v>
      </c>
      <c r="C454" s="807">
        <v>40154.831999999995</v>
      </c>
      <c r="D454" s="807">
        <v>11.4</v>
      </c>
      <c r="E454" s="807">
        <v>4.0995600000000003</v>
      </c>
      <c r="F454" s="807">
        <f t="shared" ref="F454:G517" si="7">B454+D454</f>
        <v>40202.480000000003</v>
      </c>
      <c r="G454" s="807">
        <f t="shared" si="7"/>
        <v>40158.931559999997</v>
      </c>
      <c r="H454" s="797"/>
      <c r="I454" s="794"/>
      <c r="J454" s="795"/>
      <c r="K454" s="795"/>
      <c r="L454" s="795"/>
      <c r="M454" s="795"/>
    </row>
    <row r="455" spans="1:13" s="759" customFormat="1" ht="12.75" x14ac:dyDescent="0.2">
      <c r="A455" s="806" t="s">
        <v>3497</v>
      </c>
      <c r="B455" s="807">
        <v>5717.88</v>
      </c>
      <c r="C455" s="807">
        <v>5717.875</v>
      </c>
      <c r="D455" s="807">
        <v>47.480000000000004</v>
      </c>
      <c r="E455" s="807">
        <v>47.484000000000002</v>
      </c>
      <c r="F455" s="807">
        <f t="shared" si="7"/>
        <v>5765.36</v>
      </c>
      <c r="G455" s="807">
        <f t="shared" si="7"/>
        <v>5765.3590000000004</v>
      </c>
      <c r="H455" s="797"/>
      <c r="I455" s="794"/>
      <c r="J455" s="795"/>
      <c r="K455" s="795"/>
      <c r="L455" s="795"/>
      <c r="M455" s="795"/>
    </row>
    <row r="456" spans="1:13" s="759" customFormat="1" ht="12.75" x14ac:dyDescent="0.2">
      <c r="A456" s="806" t="s">
        <v>3498</v>
      </c>
      <c r="B456" s="807">
        <v>24961.040000000001</v>
      </c>
      <c r="C456" s="807">
        <v>24961.038999999997</v>
      </c>
      <c r="D456" s="807">
        <v>134.59</v>
      </c>
      <c r="E456" s="807">
        <v>134.58799999999999</v>
      </c>
      <c r="F456" s="807">
        <f t="shared" si="7"/>
        <v>25095.63</v>
      </c>
      <c r="G456" s="807">
        <f t="shared" si="7"/>
        <v>25095.626999999997</v>
      </c>
      <c r="H456" s="797"/>
      <c r="I456" s="794"/>
      <c r="J456" s="795"/>
      <c r="K456" s="795"/>
      <c r="L456" s="795"/>
      <c r="M456" s="795"/>
    </row>
    <row r="457" spans="1:13" s="759" customFormat="1" ht="12.75" x14ac:dyDescent="0.2">
      <c r="A457" s="806" t="s">
        <v>3499</v>
      </c>
      <c r="B457" s="807">
        <v>42286.97</v>
      </c>
      <c r="C457" s="807">
        <v>42286.965000000004</v>
      </c>
      <c r="D457" s="807">
        <v>188.82</v>
      </c>
      <c r="E457" s="807">
        <v>165.03119999999998</v>
      </c>
      <c r="F457" s="807">
        <f t="shared" si="7"/>
        <v>42475.79</v>
      </c>
      <c r="G457" s="807">
        <f t="shared" si="7"/>
        <v>42451.996200000001</v>
      </c>
      <c r="H457" s="797"/>
      <c r="I457" s="794"/>
      <c r="J457" s="795"/>
      <c r="K457" s="795"/>
      <c r="L457" s="795"/>
      <c r="M457" s="795"/>
    </row>
    <row r="458" spans="1:13" s="759" customFormat="1" ht="12.75" x14ac:dyDescent="0.2">
      <c r="A458" s="806" t="s">
        <v>3500</v>
      </c>
      <c r="B458" s="807">
        <v>24041.35</v>
      </c>
      <c r="C458" s="807">
        <v>23937.63</v>
      </c>
      <c r="D458" s="807">
        <v>0</v>
      </c>
      <c r="E458" s="807">
        <v>0</v>
      </c>
      <c r="F458" s="807">
        <f t="shared" si="7"/>
        <v>24041.35</v>
      </c>
      <c r="G458" s="807">
        <f t="shared" si="7"/>
        <v>23937.63</v>
      </c>
      <c r="H458" s="797"/>
      <c r="I458" s="794"/>
      <c r="J458" s="795"/>
      <c r="K458" s="795"/>
      <c r="L458" s="795"/>
      <c r="M458" s="795"/>
    </row>
    <row r="459" spans="1:13" s="759" customFormat="1" ht="12.75" x14ac:dyDescent="0.2">
      <c r="A459" s="806" t="s">
        <v>3501</v>
      </c>
      <c r="B459" s="807">
        <v>7709.42</v>
      </c>
      <c r="C459" s="807">
        <v>7709.4120000000003</v>
      </c>
      <c r="D459" s="807">
        <v>5.93</v>
      </c>
      <c r="E459" s="807">
        <v>5.9279999999999999</v>
      </c>
      <c r="F459" s="807">
        <f t="shared" si="7"/>
        <v>7715.35</v>
      </c>
      <c r="G459" s="807">
        <f t="shared" si="7"/>
        <v>7715.34</v>
      </c>
      <c r="H459" s="797"/>
      <c r="I459" s="794"/>
      <c r="J459" s="795"/>
      <c r="K459" s="795"/>
      <c r="L459" s="795"/>
      <c r="M459" s="795"/>
    </row>
    <row r="460" spans="1:13" s="759" customFormat="1" ht="12.75" x14ac:dyDescent="0.2">
      <c r="A460" s="806" t="s">
        <v>3502</v>
      </c>
      <c r="B460" s="807">
        <v>11245.87</v>
      </c>
      <c r="C460" s="807">
        <v>11245.867</v>
      </c>
      <c r="D460" s="807">
        <v>5.15</v>
      </c>
      <c r="E460" s="807">
        <v>5.1509999999999998</v>
      </c>
      <c r="F460" s="807">
        <f t="shared" si="7"/>
        <v>11251.02</v>
      </c>
      <c r="G460" s="807">
        <f t="shared" si="7"/>
        <v>11251.018</v>
      </c>
      <c r="H460" s="797"/>
      <c r="I460" s="794"/>
      <c r="J460" s="795"/>
      <c r="K460" s="795"/>
      <c r="L460" s="795"/>
      <c r="M460" s="795"/>
    </row>
    <row r="461" spans="1:13" s="759" customFormat="1" ht="12.75" x14ac:dyDescent="0.2">
      <c r="A461" s="806" t="s">
        <v>3503</v>
      </c>
      <c r="B461" s="807">
        <v>31743.61</v>
      </c>
      <c r="C461" s="807">
        <v>31718.927</v>
      </c>
      <c r="D461" s="807">
        <v>81.83</v>
      </c>
      <c r="E461" s="807">
        <v>69.587999999999994</v>
      </c>
      <c r="F461" s="807">
        <f t="shared" si="7"/>
        <v>31825.440000000002</v>
      </c>
      <c r="G461" s="807">
        <f t="shared" si="7"/>
        <v>31788.514999999999</v>
      </c>
      <c r="H461" s="797"/>
      <c r="I461" s="794"/>
      <c r="J461" s="795"/>
      <c r="K461" s="795"/>
      <c r="L461" s="795"/>
      <c r="M461" s="795"/>
    </row>
    <row r="462" spans="1:13" s="759" customFormat="1" ht="12.75" x14ac:dyDescent="0.2">
      <c r="A462" s="806" t="s">
        <v>3504</v>
      </c>
      <c r="B462" s="807">
        <v>22089.1</v>
      </c>
      <c r="C462" s="807">
        <v>22089.100999999999</v>
      </c>
      <c r="D462" s="807">
        <v>14</v>
      </c>
      <c r="E462" s="807">
        <v>14</v>
      </c>
      <c r="F462" s="807">
        <f t="shared" si="7"/>
        <v>22103.1</v>
      </c>
      <c r="G462" s="807">
        <f t="shared" si="7"/>
        <v>22103.100999999999</v>
      </c>
      <c r="H462" s="797"/>
      <c r="I462" s="794"/>
      <c r="J462" s="795"/>
      <c r="K462" s="795"/>
      <c r="L462" s="795"/>
      <c r="M462" s="795"/>
    </row>
    <row r="463" spans="1:13" s="759" customFormat="1" ht="12.75" x14ac:dyDescent="0.2">
      <c r="A463" s="806" t="s">
        <v>3505</v>
      </c>
      <c r="B463" s="807">
        <v>34140.42</v>
      </c>
      <c r="C463" s="807">
        <v>34099.704999999994</v>
      </c>
      <c r="D463" s="807">
        <v>21.18</v>
      </c>
      <c r="E463" s="807">
        <v>7.7999999999999989</v>
      </c>
      <c r="F463" s="807">
        <f t="shared" si="7"/>
        <v>34161.599999999999</v>
      </c>
      <c r="G463" s="807">
        <f t="shared" si="7"/>
        <v>34107.504999999997</v>
      </c>
      <c r="H463" s="797"/>
      <c r="I463" s="794"/>
      <c r="J463" s="795"/>
      <c r="K463" s="795"/>
      <c r="L463" s="795"/>
      <c r="M463" s="795"/>
    </row>
    <row r="464" spans="1:13" s="759" customFormat="1" ht="12.75" x14ac:dyDescent="0.2">
      <c r="A464" s="806" t="s">
        <v>3506</v>
      </c>
      <c r="B464" s="807">
        <v>25587.809999999998</v>
      </c>
      <c r="C464" s="807">
        <v>25587.802</v>
      </c>
      <c r="D464" s="807">
        <v>222.82</v>
      </c>
      <c r="E464" s="807">
        <v>71.669999999999987</v>
      </c>
      <c r="F464" s="807">
        <f t="shared" si="7"/>
        <v>25810.629999999997</v>
      </c>
      <c r="G464" s="807">
        <f t="shared" si="7"/>
        <v>25659.471999999998</v>
      </c>
      <c r="H464" s="797"/>
      <c r="I464" s="794"/>
      <c r="J464" s="795"/>
      <c r="K464" s="795"/>
      <c r="L464" s="795"/>
      <c r="M464" s="795"/>
    </row>
    <row r="465" spans="1:13" s="759" customFormat="1" ht="12.75" x14ac:dyDescent="0.2">
      <c r="A465" s="806" t="s">
        <v>3507</v>
      </c>
      <c r="B465" s="807">
        <v>16836.96</v>
      </c>
      <c r="C465" s="807">
        <v>16836.960999999999</v>
      </c>
      <c r="D465" s="807">
        <v>80.760000000000005</v>
      </c>
      <c r="E465" s="807">
        <v>80.756</v>
      </c>
      <c r="F465" s="807">
        <f t="shared" si="7"/>
        <v>16917.719999999998</v>
      </c>
      <c r="G465" s="807">
        <f t="shared" si="7"/>
        <v>16917.717000000001</v>
      </c>
      <c r="H465" s="797"/>
      <c r="I465" s="794"/>
      <c r="J465" s="795"/>
      <c r="K465" s="795"/>
      <c r="L465" s="795"/>
      <c r="M465" s="795"/>
    </row>
    <row r="466" spans="1:13" s="759" customFormat="1" ht="12.75" x14ac:dyDescent="0.2">
      <c r="A466" s="806" t="s">
        <v>3508</v>
      </c>
      <c r="B466" s="807">
        <v>32209.72</v>
      </c>
      <c r="C466" s="807">
        <v>32209.713</v>
      </c>
      <c r="D466" s="807">
        <v>19.100000000000001</v>
      </c>
      <c r="E466" s="807">
        <v>19.100000000000001</v>
      </c>
      <c r="F466" s="807">
        <f t="shared" si="7"/>
        <v>32228.82</v>
      </c>
      <c r="G466" s="807">
        <f t="shared" si="7"/>
        <v>32228.812999999998</v>
      </c>
      <c r="H466" s="797"/>
      <c r="I466" s="794"/>
      <c r="J466" s="795"/>
      <c r="K466" s="795"/>
      <c r="L466" s="795"/>
      <c r="M466" s="795"/>
    </row>
    <row r="467" spans="1:13" s="759" customFormat="1" ht="12.75" x14ac:dyDescent="0.2">
      <c r="A467" s="806" t="s">
        <v>3509</v>
      </c>
      <c r="B467" s="807">
        <v>47264.34</v>
      </c>
      <c r="C467" s="807">
        <v>47264.337</v>
      </c>
      <c r="D467" s="807">
        <v>52.81</v>
      </c>
      <c r="E467" s="807">
        <v>52.808</v>
      </c>
      <c r="F467" s="807">
        <f t="shared" si="7"/>
        <v>47317.149999999994</v>
      </c>
      <c r="G467" s="807">
        <f t="shared" si="7"/>
        <v>47317.144999999997</v>
      </c>
      <c r="H467" s="797"/>
      <c r="I467" s="794"/>
      <c r="J467" s="795"/>
      <c r="K467" s="795"/>
      <c r="L467" s="795"/>
      <c r="M467" s="795"/>
    </row>
    <row r="468" spans="1:13" s="759" customFormat="1" ht="12.75" x14ac:dyDescent="0.2">
      <c r="A468" s="806" t="s">
        <v>3510</v>
      </c>
      <c r="B468" s="807">
        <v>34327.97</v>
      </c>
      <c r="C468" s="807">
        <v>34327.966</v>
      </c>
      <c r="D468" s="807">
        <v>200.08</v>
      </c>
      <c r="E468" s="807">
        <v>200.084</v>
      </c>
      <c r="F468" s="807">
        <f t="shared" si="7"/>
        <v>34528.050000000003</v>
      </c>
      <c r="G468" s="807">
        <f t="shared" si="7"/>
        <v>34528.050000000003</v>
      </c>
      <c r="H468" s="797"/>
      <c r="I468" s="794"/>
      <c r="J468" s="795"/>
      <c r="K468" s="795"/>
      <c r="L468" s="795"/>
      <c r="M468" s="795"/>
    </row>
    <row r="469" spans="1:13" s="759" customFormat="1" ht="12.75" x14ac:dyDescent="0.2">
      <c r="A469" s="806" t="s">
        <v>3511</v>
      </c>
      <c r="B469" s="807">
        <v>34434.35</v>
      </c>
      <c r="C469" s="807">
        <v>34434.346000000005</v>
      </c>
      <c r="D469" s="807">
        <v>0</v>
      </c>
      <c r="E469" s="807">
        <v>0</v>
      </c>
      <c r="F469" s="807">
        <f t="shared" si="7"/>
        <v>34434.35</v>
      </c>
      <c r="G469" s="807">
        <f t="shared" si="7"/>
        <v>34434.346000000005</v>
      </c>
      <c r="H469" s="797"/>
      <c r="I469" s="794"/>
      <c r="J469" s="795"/>
      <c r="K469" s="795"/>
      <c r="L469" s="795"/>
      <c r="M469" s="795"/>
    </row>
    <row r="470" spans="1:13" s="759" customFormat="1" ht="12.75" x14ac:dyDescent="0.2">
      <c r="A470" s="806" t="s">
        <v>3512</v>
      </c>
      <c r="B470" s="807">
        <v>44021.42</v>
      </c>
      <c r="C470" s="807">
        <v>44021.413999999997</v>
      </c>
      <c r="D470" s="807">
        <v>0</v>
      </c>
      <c r="E470" s="807">
        <v>0</v>
      </c>
      <c r="F470" s="807">
        <f t="shared" si="7"/>
        <v>44021.42</v>
      </c>
      <c r="G470" s="807">
        <f t="shared" si="7"/>
        <v>44021.413999999997</v>
      </c>
      <c r="H470" s="797"/>
      <c r="I470" s="794"/>
      <c r="J470" s="795"/>
      <c r="K470" s="795"/>
      <c r="L470" s="795"/>
      <c r="M470" s="795"/>
    </row>
    <row r="471" spans="1:13" s="759" customFormat="1" ht="12.75" x14ac:dyDescent="0.2">
      <c r="A471" s="806" t="s">
        <v>3513</v>
      </c>
      <c r="B471" s="807">
        <v>37192.22</v>
      </c>
      <c r="C471" s="807">
        <v>37192.210999999996</v>
      </c>
      <c r="D471" s="807">
        <v>39.31</v>
      </c>
      <c r="E471" s="807">
        <v>39.311999999999998</v>
      </c>
      <c r="F471" s="807">
        <f t="shared" si="7"/>
        <v>37231.53</v>
      </c>
      <c r="G471" s="807">
        <f t="shared" si="7"/>
        <v>37231.522999999994</v>
      </c>
      <c r="H471" s="797"/>
      <c r="I471" s="794"/>
      <c r="J471" s="795"/>
      <c r="K471" s="795"/>
      <c r="L471" s="795"/>
      <c r="M471" s="795"/>
    </row>
    <row r="472" spans="1:13" s="759" customFormat="1" ht="12.75" x14ac:dyDescent="0.2">
      <c r="A472" s="806" t="s">
        <v>3514</v>
      </c>
      <c r="B472" s="807">
        <v>40481.479999999996</v>
      </c>
      <c r="C472" s="807">
        <v>40481.479999999996</v>
      </c>
      <c r="D472" s="807">
        <v>246.55</v>
      </c>
      <c r="E472" s="807">
        <v>246.55232000000001</v>
      </c>
      <c r="F472" s="807">
        <f t="shared" si="7"/>
        <v>40728.03</v>
      </c>
      <c r="G472" s="807">
        <f t="shared" si="7"/>
        <v>40728.032319999998</v>
      </c>
      <c r="H472" s="797"/>
      <c r="I472" s="794"/>
      <c r="J472" s="795"/>
      <c r="K472" s="795"/>
      <c r="L472" s="795"/>
      <c r="M472" s="795"/>
    </row>
    <row r="473" spans="1:13" s="759" customFormat="1" ht="12.75" x14ac:dyDescent="0.2">
      <c r="A473" s="806" t="s">
        <v>3515</v>
      </c>
      <c r="B473" s="807">
        <v>22422.899999999998</v>
      </c>
      <c r="C473" s="807">
        <v>22422.894</v>
      </c>
      <c r="D473" s="807">
        <v>0</v>
      </c>
      <c r="E473" s="807">
        <v>0</v>
      </c>
      <c r="F473" s="807">
        <f t="shared" si="7"/>
        <v>22422.899999999998</v>
      </c>
      <c r="G473" s="807">
        <f t="shared" si="7"/>
        <v>22422.894</v>
      </c>
      <c r="H473" s="797"/>
      <c r="I473" s="794"/>
      <c r="J473" s="795"/>
      <c r="K473" s="795"/>
      <c r="L473" s="795"/>
      <c r="M473" s="795"/>
    </row>
    <row r="474" spans="1:13" s="759" customFormat="1" ht="12.75" x14ac:dyDescent="0.2">
      <c r="A474" s="806" t="s">
        <v>3516</v>
      </c>
      <c r="B474" s="807">
        <v>44416.800000000003</v>
      </c>
      <c r="C474" s="807">
        <v>44416.796000000002</v>
      </c>
      <c r="D474" s="807">
        <v>0</v>
      </c>
      <c r="E474" s="807">
        <v>0</v>
      </c>
      <c r="F474" s="807">
        <f t="shared" si="7"/>
        <v>44416.800000000003</v>
      </c>
      <c r="G474" s="807">
        <f t="shared" si="7"/>
        <v>44416.796000000002</v>
      </c>
      <c r="H474" s="797"/>
      <c r="I474" s="794"/>
      <c r="J474" s="795"/>
      <c r="K474" s="795"/>
      <c r="L474" s="795"/>
      <c r="M474" s="795"/>
    </row>
    <row r="475" spans="1:13" s="759" customFormat="1" ht="12.75" x14ac:dyDescent="0.2">
      <c r="A475" s="806" t="s">
        <v>3517</v>
      </c>
      <c r="B475" s="807">
        <v>26024.68</v>
      </c>
      <c r="C475" s="807">
        <v>25996.578000000005</v>
      </c>
      <c r="D475" s="807">
        <v>30.4</v>
      </c>
      <c r="E475" s="807">
        <v>5.884999999999998</v>
      </c>
      <c r="F475" s="807">
        <f t="shared" si="7"/>
        <v>26055.08</v>
      </c>
      <c r="G475" s="807">
        <f t="shared" si="7"/>
        <v>26002.463000000003</v>
      </c>
      <c r="H475" s="797"/>
      <c r="I475" s="794"/>
      <c r="J475" s="795"/>
      <c r="K475" s="795"/>
      <c r="L475" s="795"/>
      <c r="M475" s="795"/>
    </row>
    <row r="476" spans="1:13" s="759" customFormat="1" ht="12.75" x14ac:dyDescent="0.2">
      <c r="A476" s="806" t="s">
        <v>3518</v>
      </c>
      <c r="B476" s="807">
        <v>17030.22</v>
      </c>
      <c r="C476" s="807">
        <v>17030.223999999998</v>
      </c>
      <c r="D476" s="807">
        <v>16.420000000000002</v>
      </c>
      <c r="E476" s="807">
        <v>16.416</v>
      </c>
      <c r="F476" s="807">
        <f t="shared" si="7"/>
        <v>17046.64</v>
      </c>
      <c r="G476" s="807">
        <f t="shared" si="7"/>
        <v>17046.64</v>
      </c>
      <c r="H476" s="797"/>
      <c r="I476" s="794"/>
      <c r="J476" s="795"/>
      <c r="K476" s="795"/>
      <c r="L476" s="795"/>
      <c r="M476" s="795"/>
    </row>
    <row r="477" spans="1:13" s="759" customFormat="1" ht="12.75" x14ac:dyDescent="0.2">
      <c r="A477" s="806" t="s">
        <v>3519</v>
      </c>
      <c r="B477" s="807">
        <v>41474.129999999997</v>
      </c>
      <c r="C477" s="807">
        <v>41474.134000000005</v>
      </c>
      <c r="D477" s="807">
        <v>11.47</v>
      </c>
      <c r="E477" s="807">
        <v>11.465999999999999</v>
      </c>
      <c r="F477" s="807">
        <f t="shared" si="7"/>
        <v>41485.599999999999</v>
      </c>
      <c r="G477" s="807">
        <f t="shared" si="7"/>
        <v>41485.600000000006</v>
      </c>
      <c r="H477" s="797"/>
      <c r="I477" s="794"/>
      <c r="J477" s="795"/>
      <c r="K477" s="795"/>
      <c r="L477" s="795"/>
      <c r="M477" s="795"/>
    </row>
    <row r="478" spans="1:13" s="759" customFormat="1" ht="12.75" x14ac:dyDescent="0.2">
      <c r="A478" s="806" t="s">
        <v>3520</v>
      </c>
      <c r="B478" s="807">
        <v>32347.91</v>
      </c>
      <c r="C478" s="807">
        <v>32325.699000000001</v>
      </c>
      <c r="D478" s="807">
        <v>0</v>
      </c>
      <c r="E478" s="807">
        <v>0</v>
      </c>
      <c r="F478" s="807">
        <f t="shared" si="7"/>
        <v>32347.91</v>
      </c>
      <c r="G478" s="807">
        <f t="shared" si="7"/>
        <v>32325.699000000001</v>
      </c>
      <c r="H478" s="797"/>
      <c r="I478" s="794"/>
      <c r="J478" s="795"/>
      <c r="K478" s="795"/>
      <c r="L478" s="795"/>
      <c r="M478" s="795"/>
    </row>
    <row r="479" spans="1:13" s="759" customFormat="1" ht="12.75" x14ac:dyDescent="0.2">
      <c r="A479" s="806" t="s">
        <v>3521</v>
      </c>
      <c r="B479" s="807">
        <v>26306.92</v>
      </c>
      <c r="C479" s="807">
        <v>26306.921999999999</v>
      </c>
      <c r="D479" s="807">
        <v>2.86</v>
      </c>
      <c r="E479" s="807">
        <v>2.8559999999999999</v>
      </c>
      <c r="F479" s="807">
        <f t="shared" si="7"/>
        <v>26309.78</v>
      </c>
      <c r="G479" s="807">
        <f t="shared" si="7"/>
        <v>26309.777999999998</v>
      </c>
      <c r="H479" s="797"/>
      <c r="I479" s="794"/>
      <c r="J479" s="795"/>
      <c r="K479" s="795"/>
      <c r="L479" s="795"/>
      <c r="M479" s="795"/>
    </row>
    <row r="480" spans="1:13" s="759" customFormat="1" ht="12.75" x14ac:dyDescent="0.2">
      <c r="A480" s="806" t="s">
        <v>3522</v>
      </c>
      <c r="B480" s="807">
        <v>32174.97</v>
      </c>
      <c r="C480" s="807">
        <v>32166.335000000003</v>
      </c>
      <c r="D480" s="807">
        <v>98.7</v>
      </c>
      <c r="E480" s="807">
        <v>98.7</v>
      </c>
      <c r="F480" s="807">
        <f t="shared" si="7"/>
        <v>32273.670000000002</v>
      </c>
      <c r="G480" s="807">
        <f t="shared" si="7"/>
        <v>32265.035000000003</v>
      </c>
      <c r="H480" s="797"/>
      <c r="I480" s="794"/>
      <c r="J480" s="795"/>
      <c r="K480" s="795"/>
      <c r="L480" s="795"/>
      <c r="M480" s="795"/>
    </row>
    <row r="481" spans="1:13" s="759" customFormat="1" ht="12.75" x14ac:dyDescent="0.2">
      <c r="A481" s="806" t="s">
        <v>3523</v>
      </c>
      <c r="B481" s="807">
        <v>28135.460000000003</v>
      </c>
      <c r="C481" s="807">
        <v>28135.463000000003</v>
      </c>
      <c r="D481" s="807">
        <v>79.27</v>
      </c>
      <c r="E481" s="807">
        <v>79.263000000000005</v>
      </c>
      <c r="F481" s="807">
        <f t="shared" si="7"/>
        <v>28214.730000000003</v>
      </c>
      <c r="G481" s="807">
        <f t="shared" si="7"/>
        <v>28214.726000000002</v>
      </c>
      <c r="H481" s="797"/>
      <c r="I481" s="794"/>
      <c r="J481" s="795"/>
      <c r="K481" s="795"/>
      <c r="L481" s="795"/>
      <c r="M481" s="795"/>
    </row>
    <row r="482" spans="1:13" s="759" customFormat="1" ht="12.75" x14ac:dyDescent="0.2">
      <c r="A482" s="806" t="s">
        <v>3524</v>
      </c>
      <c r="B482" s="807">
        <v>38588.720000000001</v>
      </c>
      <c r="C482" s="807">
        <v>38581.315999999999</v>
      </c>
      <c r="D482" s="807">
        <v>12.91</v>
      </c>
      <c r="E482" s="807">
        <v>12.912000000000001</v>
      </c>
      <c r="F482" s="807">
        <f t="shared" si="7"/>
        <v>38601.630000000005</v>
      </c>
      <c r="G482" s="807">
        <f t="shared" si="7"/>
        <v>38594.227999999996</v>
      </c>
      <c r="H482" s="797"/>
      <c r="I482" s="794"/>
      <c r="J482" s="795"/>
      <c r="K482" s="795"/>
      <c r="L482" s="795"/>
      <c r="M482" s="795"/>
    </row>
    <row r="483" spans="1:13" s="759" customFormat="1" ht="12.75" x14ac:dyDescent="0.2">
      <c r="A483" s="806" t="s">
        <v>3525</v>
      </c>
      <c r="B483" s="807">
        <v>35237.360000000001</v>
      </c>
      <c r="C483" s="807">
        <v>35200.336000000003</v>
      </c>
      <c r="D483" s="807">
        <v>7.02</v>
      </c>
      <c r="E483" s="807">
        <v>7.02</v>
      </c>
      <c r="F483" s="807">
        <f t="shared" si="7"/>
        <v>35244.379999999997</v>
      </c>
      <c r="G483" s="807">
        <f t="shared" si="7"/>
        <v>35207.356</v>
      </c>
      <c r="H483" s="797"/>
      <c r="I483" s="794"/>
      <c r="J483" s="795"/>
      <c r="K483" s="795"/>
      <c r="L483" s="795"/>
      <c r="M483" s="795"/>
    </row>
    <row r="484" spans="1:13" s="759" customFormat="1" ht="12.75" x14ac:dyDescent="0.2">
      <c r="A484" s="806" t="s">
        <v>3526</v>
      </c>
      <c r="B484" s="807">
        <v>27839.32</v>
      </c>
      <c r="C484" s="807">
        <v>27826.986000000001</v>
      </c>
      <c r="D484" s="807">
        <v>268.76000000000005</v>
      </c>
      <c r="E484" s="807">
        <v>268.75400000000002</v>
      </c>
      <c r="F484" s="807">
        <f t="shared" si="7"/>
        <v>28108.079999999998</v>
      </c>
      <c r="G484" s="807">
        <f t="shared" si="7"/>
        <v>28095.74</v>
      </c>
      <c r="H484" s="797"/>
      <c r="I484" s="794"/>
      <c r="J484" s="795"/>
      <c r="K484" s="795"/>
      <c r="L484" s="795"/>
      <c r="M484" s="795"/>
    </row>
    <row r="485" spans="1:13" s="759" customFormat="1" ht="12.75" x14ac:dyDescent="0.2">
      <c r="A485" s="806" t="s">
        <v>3527</v>
      </c>
      <c r="B485" s="807">
        <v>15451.69</v>
      </c>
      <c r="C485" s="807">
        <v>15436.884999999998</v>
      </c>
      <c r="D485" s="807">
        <v>0</v>
      </c>
      <c r="E485" s="807">
        <v>0</v>
      </c>
      <c r="F485" s="807">
        <f t="shared" si="7"/>
        <v>15451.69</v>
      </c>
      <c r="G485" s="807">
        <f t="shared" si="7"/>
        <v>15436.884999999998</v>
      </c>
      <c r="H485" s="797"/>
      <c r="I485" s="794"/>
      <c r="J485" s="795"/>
      <c r="K485" s="795"/>
      <c r="L485" s="795"/>
      <c r="M485" s="795"/>
    </row>
    <row r="486" spans="1:13" s="759" customFormat="1" ht="12.75" x14ac:dyDescent="0.2">
      <c r="A486" s="806" t="s">
        <v>3528</v>
      </c>
      <c r="B486" s="807">
        <v>32803.550000000003</v>
      </c>
      <c r="C486" s="807">
        <v>32764.682999999997</v>
      </c>
      <c r="D486" s="807">
        <v>0</v>
      </c>
      <c r="E486" s="807">
        <v>0</v>
      </c>
      <c r="F486" s="807">
        <f t="shared" si="7"/>
        <v>32803.550000000003</v>
      </c>
      <c r="G486" s="807">
        <f t="shared" si="7"/>
        <v>32764.682999999997</v>
      </c>
      <c r="H486" s="797"/>
      <c r="I486" s="794"/>
      <c r="J486" s="795"/>
      <c r="K486" s="795"/>
      <c r="L486" s="795"/>
      <c r="M486" s="795"/>
    </row>
    <row r="487" spans="1:13" s="759" customFormat="1" ht="12.75" x14ac:dyDescent="0.2">
      <c r="A487" s="806" t="s">
        <v>3529</v>
      </c>
      <c r="B487" s="807">
        <v>12943.98</v>
      </c>
      <c r="C487" s="807">
        <v>12939.657000000001</v>
      </c>
      <c r="D487" s="807">
        <v>0</v>
      </c>
      <c r="E487" s="807">
        <v>0</v>
      </c>
      <c r="F487" s="807">
        <f t="shared" si="7"/>
        <v>12943.98</v>
      </c>
      <c r="G487" s="807">
        <f t="shared" si="7"/>
        <v>12939.657000000001</v>
      </c>
      <c r="H487" s="797"/>
      <c r="I487" s="794"/>
      <c r="J487" s="795"/>
      <c r="K487" s="795"/>
      <c r="L487" s="795"/>
      <c r="M487" s="795"/>
    </row>
    <row r="488" spans="1:13" s="759" customFormat="1" ht="12.75" x14ac:dyDescent="0.2">
      <c r="A488" s="806" t="s">
        <v>3530</v>
      </c>
      <c r="B488" s="807">
        <v>37557.94</v>
      </c>
      <c r="C488" s="807">
        <v>37527.711999999992</v>
      </c>
      <c r="D488" s="807">
        <v>228.73</v>
      </c>
      <c r="E488" s="807">
        <v>191.96199999999999</v>
      </c>
      <c r="F488" s="807">
        <f t="shared" si="7"/>
        <v>37786.670000000006</v>
      </c>
      <c r="G488" s="807">
        <f t="shared" si="7"/>
        <v>37719.673999999992</v>
      </c>
      <c r="H488" s="797"/>
      <c r="I488" s="794"/>
      <c r="J488" s="795"/>
      <c r="K488" s="795"/>
      <c r="L488" s="795"/>
      <c r="M488" s="795"/>
    </row>
    <row r="489" spans="1:13" s="759" customFormat="1" ht="12.75" x14ac:dyDescent="0.2">
      <c r="A489" s="806" t="s">
        <v>3531</v>
      </c>
      <c r="B489" s="807">
        <v>36717.339999999997</v>
      </c>
      <c r="C489" s="807">
        <v>36717.334999999999</v>
      </c>
      <c r="D489" s="807">
        <v>250.75</v>
      </c>
      <c r="E489" s="807">
        <v>230.91399999999999</v>
      </c>
      <c r="F489" s="807">
        <f t="shared" si="7"/>
        <v>36968.089999999997</v>
      </c>
      <c r="G489" s="807">
        <f t="shared" si="7"/>
        <v>36948.248999999996</v>
      </c>
      <c r="H489" s="797"/>
      <c r="I489" s="794"/>
      <c r="J489" s="795"/>
      <c r="K489" s="795"/>
      <c r="L489" s="795"/>
      <c r="M489" s="795"/>
    </row>
    <row r="490" spans="1:13" s="759" customFormat="1" ht="12.75" x14ac:dyDescent="0.2">
      <c r="A490" s="806" t="s">
        <v>3532</v>
      </c>
      <c r="B490" s="807">
        <v>1909.3200000000002</v>
      </c>
      <c r="C490" s="807">
        <v>1909.3149999999998</v>
      </c>
      <c r="D490" s="807">
        <v>5</v>
      </c>
      <c r="E490" s="807">
        <v>5</v>
      </c>
      <c r="F490" s="807">
        <f t="shared" si="7"/>
        <v>1914.3200000000002</v>
      </c>
      <c r="G490" s="807">
        <f t="shared" si="7"/>
        <v>1914.3149999999998</v>
      </c>
      <c r="H490" s="797"/>
      <c r="I490" s="794"/>
      <c r="J490" s="795"/>
      <c r="K490" s="795"/>
      <c r="L490" s="795"/>
      <c r="M490" s="795"/>
    </row>
    <row r="491" spans="1:13" s="759" customFormat="1" ht="12.75" x14ac:dyDescent="0.2">
      <c r="A491" s="806" t="s">
        <v>3533</v>
      </c>
      <c r="B491" s="807">
        <v>30270.54</v>
      </c>
      <c r="C491" s="807">
        <v>30270.531999999999</v>
      </c>
      <c r="D491" s="807">
        <v>255</v>
      </c>
      <c r="E491" s="807">
        <v>246.02399999999997</v>
      </c>
      <c r="F491" s="807">
        <f t="shared" si="7"/>
        <v>30525.54</v>
      </c>
      <c r="G491" s="807">
        <f t="shared" si="7"/>
        <v>30516.556</v>
      </c>
      <c r="H491" s="797"/>
      <c r="I491" s="794"/>
      <c r="J491" s="795"/>
      <c r="K491" s="795"/>
      <c r="L491" s="795"/>
      <c r="M491" s="795"/>
    </row>
    <row r="492" spans="1:13" s="759" customFormat="1" ht="12.75" x14ac:dyDescent="0.2">
      <c r="A492" s="806" t="s">
        <v>3534</v>
      </c>
      <c r="B492" s="807">
        <v>49295.83</v>
      </c>
      <c r="C492" s="807">
        <v>49295.82</v>
      </c>
      <c r="D492" s="807">
        <v>106.5</v>
      </c>
      <c r="E492" s="807">
        <v>106.49600000000001</v>
      </c>
      <c r="F492" s="807">
        <f t="shared" si="7"/>
        <v>49402.33</v>
      </c>
      <c r="G492" s="807">
        <f t="shared" si="7"/>
        <v>49402.315999999999</v>
      </c>
      <c r="H492" s="797"/>
      <c r="I492" s="794"/>
      <c r="J492" s="795"/>
      <c r="K492" s="795"/>
      <c r="L492" s="795"/>
      <c r="M492" s="795"/>
    </row>
    <row r="493" spans="1:13" s="759" customFormat="1" ht="12.75" x14ac:dyDescent="0.2">
      <c r="A493" s="806" t="s">
        <v>3535</v>
      </c>
      <c r="B493" s="807">
        <v>10387.91</v>
      </c>
      <c r="C493" s="807">
        <v>10387.912</v>
      </c>
      <c r="D493" s="807">
        <v>0</v>
      </c>
      <c r="E493" s="807">
        <v>0</v>
      </c>
      <c r="F493" s="807">
        <f t="shared" si="7"/>
        <v>10387.91</v>
      </c>
      <c r="G493" s="807">
        <f t="shared" si="7"/>
        <v>10387.912</v>
      </c>
      <c r="H493" s="797"/>
      <c r="I493" s="794"/>
      <c r="J493" s="795"/>
      <c r="K493" s="795"/>
      <c r="L493" s="795"/>
      <c r="M493" s="795"/>
    </row>
    <row r="494" spans="1:13" s="759" customFormat="1" ht="12.75" x14ac:dyDescent="0.2">
      <c r="A494" s="806" t="s">
        <v>3536</v>
      </c>
      <c r="B494" s="807">
        <v>20107.939999999999</v>
      </c>
      <c r="C494" s="807">
        <v>20107.936999999998</v>
      </c>
      <c r="D494" s="807">
        <v>157.76</v>
      </c>
      <c r="E494" s="807">
        <v>157.75800000000001</v>
      </c>
      <c r="F494" s="807">
        <f t="shared" si="7"/>
        <v>20265.699999999997</v>
      </c>
      <c r="G494" s="807">
        <f t="shared" si="7"/>
        <v>20265.695</v>
      </c>
      <c r="H494" s="797"/>
      <c r="I494" s="794"/>
      <c r="J494" s="795"/>
      <c r="K494" s="795"/>
      <c r="L494" s="795"/>
      <c r="M494" s="795"/>
    </row>
    <row r="495" spans="1:13" s="759" customFormat="1" ht="12.75" x14ac:dyDescent="0.2">
      <c r="A495" s="806" t="s">
        <v>3537</v>
      </c>
      <c r="B495" s="807">
        <v>21605.25</v>
      </c>
      <c r="C495" s="807">
        <v>21605.252</v>
      </c>
      <c r="D495" s="807">
        <v>0</v>
      </c>
      <c r="E495" s="807">
        <v>0</v>
      </c>
      <c r="F495" s="807">
        <f t="shared" si="7"/>
        <v>21605.25</v>
      </c>
      <c r="G495" s="807">
        <f t="shared" si="7"/>
        <v>21605.252</v>
      </c>
      <c r="H495" s="797"/>
      <c r="I495" s="794"/>
      <c r="J495" s="795"/>
      <c r="K495" s="795"/>
      <c r="L495" s="795"/>
      <c r="M495" s="795"/>
    </row>
    <row r="496" spans="1:13" s="759" customFormat="1" ht="12.75" x14ac:dyDescent="0.2">
      <c r="A496" s="806" t="s">
        <v>3538</v>
      </c>
      <c r="B496" s="807">
        <v>24873.74</v>
      </c>
      <c r="C496" s="807">
        <v>24873.743000000002</v>
      </c>
      <c r="D496" s="807">
        <v>17.100000000000001</v>
      </c>
      <c r="E496" s="807">
        <v>10.260000000000002</v>
      </c>
      <c r="F496" s="807">
        <f t="shared" si="7"/>
        <v>24890.84</v>
      </c>
      <c r="G496" s="807">
        <f t="shared" si="7"/>
        <v>24884.003000000001</v>
      </c>
      <c r="H496" s="797"/>
      <c r="I496" s="794"/>
      <c r="J496" s="795"/>
      <c r="K496" s="795"/>
      <c r="L496" s="795"/>
      <c r="M496" s="795"/>
    </row>
    <row r="497" spans="1:13" s="759" customFormat="1" ht="12.75" x14ac:dyDescent="0.2">
      <c r="A497" s="806" t="s">
        <v>3539</v>
      </c>
      <c r="B497" s="807">
        <v>7418.38</v>
      </c>
      <c r="C497" s="807">
        <v>7418.3789999999999</v>
      </c>
      <c r="D497" s="807">
        <v>0</v>
      </c>
      <c r="E497" s="807">
        <v>0</v>
      </c>
      <c r="F497" s="807">
        <f t="shared" si="7"/>
        <v>7418.38</v>
      </c>
      <c r="G497" s="807">
        <f t="shared" si="7"/>
        <v>7418.3789999999999</v>
      </c>
      <c r="H497" s="797"/>
      <c r="I497" s="794"/>
      <c r="J497" s="795"/>
      <c r="K497" s="795"/>
      <c r="L497" s="795"/>
      <c r="M497" s="795"/>
    </row>
    <row r="498" spans="1:13" s="759" customFormat="1" ht="12.75" x14ac:dyDescent="0.2">
      <c r="A498" s="806" t="s">
        <v>3540</v>
      </c>
      <c r="B498" s="807">
        <v>45410.009999999995</v>
      </c>
      <c r="C498" s="807">
        <v>45410.012999999999</v>
      </c>
      <c r="D498" s="807">
        <v>57.92</v>
      </c>
      <c r="E498" s="807">
        <v>39.871600000000001</v>
      </c>
      <c r="F498" s="807">
        <f t="shared" si="7"/>
        <v>45467.929999999993</v>
      </c>
      <c r="G498" s="807">
        <f t="shared" si="7"/>
        <v>45449.884599999998</v>
      </c>
      <c r="H498" s="797"/>
      <c r="I498" s="794"/>
      <c r="J498" s="795"/>
      <c r="K498" s="795"/>
      <c r="L498" s="795"/>
      <c r="M498" s="795"/>
    </row>
    <row r="499" spans="1:13" s="759" customFormat="1" ht="12.75" x14ac:dyDescent="0.2">
      <c r="A499" s="806" t="s">
        <v>3541</v>
      </c>
      <c r="B499" s="807">
        <v>9809.630000000001</v>
      </c>
      <c r="C499" s="807">
        <v>9809.6320000000014</v>
      </c>
      <c r="D499" s="807">
        <v>8.48</v>
      </c>
      <c r="E499" s="807">
        <v>8.4749999999999996</v>
      </c>
      <c r="F499" s="807">
        <f t="shared" si="7"/>
        <v>9818.11</v>
      </c>
      <c r="G499" s="807">
        <f t="shared" si="7"/>
        <v>9818.1070000000018</v>
      </c>
      <c r="H499" s="797"/>
      <c r="I499" s="794"/>
      <c r="J499" s="795"/>
      <c r="K499" s="795"/>
      <c r="L499" s="795"/>
      <c r="M499" s="795"/>
    </row>
    <row r="500" spans="1:13" s="759" customFormat="1" ht="12.75" x14ac:dyDescent="0.2">
      <c r="A500" s="806" t="s">
        <v>3542</v>
      </c>
      <c r="B500" s="807">
        <v>15486.87</v>
      </c>
      <c r="C500" s="807">
        <v>15441.788</v>
      </c>
      <c r="D500" s="807">
        <v>3.12</v>
      </c>
      <c r="E500" s="807">
        <v>3.12</v>
      </c>
      <c r="F500" s="807">
        <f t="shared" si="7"/>
        <v>15489.990000000002</v>
      </c>
      <c r="G500" s="807">
        <f t="shared" si="7"/>
        <v>15444.908000000001</v>
      </c>
      <c r="H500" s="797"/>
      <c r="I500" s="794"/>
      <c r="J500" s="795"/>
      <c r="K500" s="795"/>
      <c r="L500" s="795"/>
      <c r="M500" s="795"/>
    </row>
    <row r="501" spans="1:13" s="759" customFormat="1" ht="12.75" x14ac:dyDescent="0.2">
      <c r="A501" s="806" t="s">
        <v>3543</v>
      </c>
      <c r="B501" s="807">
        <v>32593.850000000002</v>
      </c>
      <c r="C501" s="807">
        <v>32593.853999999999</v>
      </c>
      <c r="D501" s="807">
        <v>11.91</v>
      </c>
      <c r="E501" s="807">
        <v>11.906000000000001</v>
      </c>
      <c r="F501" s="807">
        <f t="shared" si="7"/>
        <v>32605.760000000002</v>
      </c>
      <c r="G501" s="807">
        <f t="shared" si="7"/>
        <v>32605.759999999998</v>
      </c>
      <c r="H501" s="797"/>
      <c r="I501" s="794"/>
      <c r="J501" s="795"/>
      <c r="K501" s="795"/>
      <c r="L501" s="795"/>
      <c r="M501" s="795"/>
    </row>
    <row r="502" spans="1:13" s="759" customFormat="1" ht="12.75" x14ac:dyDescent="0.2">
      <c r="A502" s="806" t="s">
        <v>3544</v>
      </c>
      <c r="B502" s="807">
        <v>28367</v>
      </c>
      <c r="C502" s="807">
        <v>28319.117000000002</v>
      </c>
      <c r="D502" s="807">
        <v>157.69999999999999</v>
      </c>
      <c r="E502" s="807">
        <v>142.655</v>
      </c>
      <c r="F502" s="807">
        <f t="shared" si="7"/>
        <v>28524.7</v>
      </c>
      <c r="G502" s="807">
        <f t="shared" si="7"/>
        <v>28461.772000000001</v>
      </c>
      <c r="H502" s="797"/>
      <c r="I502" s="794"/>
      <c r="J502" s="795"/>
      <c r="K502" s="795"/>
      <c r="L502" s="795"/>
      <c r="M502" s="795"/>
    </row>
    <row r="503" spans="1:13" s="759" customFormat="1" ht="12.75" x14ac:dyDescent="0.2">
      <c r="A503" s="806" t="s">
        <v>3545</v>
      </c>
      <c r="B503" s="807">
        <v>9409.4600000000009</v>
      </c>
      <c r="C503" s="807">
        <v>9380.6720000000005</v>
      </c>
      <c r="D503" s="807">
        <v>21.52</v>
      </c>
      <c r="E503" s="807">
        <v>9.36</v>
      </c>
      <c r="F503" s="807">
        <f t="shared" si="7"/>
        <v>9430.9800000000014</v>
      </c>
      <c r="G503" s="807">
        <f t="shared" si="7"/>
        <v>9390.0320000000011</v>
      </c>
      <c r="H503" s="797"/>
      <c r="I503" s="794"/>
      <c r="J503" s="795"/>
      <c r="K503" s="795"/>
      <c r="L503" s="795"/>
      <c r="M503" s="795"/>
    </row>
    <row r="504" spans="1:13" s="759" customFormat="1" ht="12.75" x14ac:dyDescent="0.2">
      <c r="A504" s="806" t="s">
        <v>3546</v>
      </c>
      <c r="B504" s="807">
        <v>7593.9800000000005</v>
      </c>
      <c r="C504" s="807">
        <v>7593.9740000000002</v>
      </c>
      <c r="D504" s="807">
        <v>21.52</v>
      </c>
      <c r="E504" s="807">
        <v>9.36</v>
      </c>
      <c r="F504" s="807">
        <f t="shared" si="7"/>
        <v>7615.5000000000009</v>
      </c>
      <c r="G504" s="807">
        <f t="shared" si="7"/>
        <v>7603.3339999999998</v>
      </c>
      <c r="H504" s="797"/>
      <c r="I504" s="794"/>
      <c r="J504" s="795"/>
      <c r="K504" s="795"/>
      <c r="L504" s="795"/>
      <c r="M504" s="795"/>
    </row>
    <row r="505" spans="1:13" s="759" customFormat="1" ht="12.75" x14ac:dyDescent="0.2">
      <c r="A505" s="806" t="s">
        <v>3547</v>
      </c>
      <c r="B505" s="807">
        <v>29888.420000000002</v>
      </c>
      <c r="C505" s="807">
        <v>29888.421000000002</v>
      </c>
      <c r="D505" s="807">
        <v>25.84</v>
      </c>
      <c r="E505" s="807">
        <v>9.1999999999999993</v>
      </c>
      <c r="F505" s="807">
        <f t="shared" si="7"/>
        <v>29914.260000000002</v>
      </c>
      <c r="G505" s="807">
        <f t="shared" si="7"/>
        <v>29897.621000000003</v>
      </c>
      <c r="H505" s="797"/>
      <c r="I505" s="794"/>
      <c r="J505" s="795"/>
      <c r="K505" s="795"/>
      <c r="L505" s="795"/>
      <c r="M505" s="795"/>
    </row>
    <row r="506" spans="1:13" s="759" customFormat="1" ht="12.75" x14ac:dyDescent="0.2">
      <c r="A506" s="806" t="s">
        <v>3548</v>
      </c>
      <c r="B506" s="807">
        <v>7380.66</v>
      </c>
      <c r="C506" s="807">
        <v>7380.6570000000002</v>
      </c>
      <c r="D506" s="807">
        <v>0</v>
      </c>
      <c r="E506" s="807">
        <v>0</v>
      </c>
      <c r="F506" s="807">
        <f t="shared" si="7"/>
        <v>7380.66</v>
      </c>
      <c r="G506" s="807">
        <f t="shared" si="7"/>
        <v>7380.6570000000002</v>
      </c>
      <c r="H506" s="797"/>
      <c r="I506" s="794"/>
      <c r="J506" s="795"/>
      <c r="K506" s="795"/>
      <c r="L506" s="795"/>
      <c r="M506" s="795"/>
    </row>
    <row r="507" spans="1:13" s="759" customFormat="1" ht="12.75" x14ac:dyDescent="0.2">
      <c r="A507" s="806" t="s">
        <v>3549</v>
      </c>
      <c r="B507" s="807">
        <v>26391.52</v>
      </c>
      <c r="C507" s="807">
        <v>26372.394</v>
      </c>
      <c r="D507" s="807">
        <v>158.1</v>
      </c>
      <c r="E507" s="807">
        <v>140.39700000000002</v>
      </c>
      <c r="F507" s="807">
        <f t="shared" si="7"/>
        <v>26549.62</v>
      </c>
      <c r="G507" s="807">
        <f t="shared" si="7"/>
        <v>26512.791000000001</v>
      </c>
      <c r="H507" s="797"/>
      <c r="I507" s="794"/>
      <c r="J507" s="795"/>
      <c r="K507" s="795"/>
      <c r="L507" s="795"/>
      <c r="M507" s="795"/>
    </row>
    <row r="508" spans="1:13" s="759" customFormat="1" ht="12.75" x14ac:dyDescent="0.2">
      <c r="A508" s="806" t="s">
        <v>3550</v>
      </c>
      <c r="B508" s="807">
        <v>45516.780000000006</v>
      </c>
      <c r="C508" s="807">
        <v>45492.097999999998</v>
      </c>
      <c r="D508" s="807">
        <v>86.4</v>
      </c>
      <c r="E508" s="807">
        <v>77.283999999999992</v>
      </c>
      <c r="F508" s="807">
        <f t="shared" si="7"/>
        <v>45603.180000000008</v>
      </c>
      <c r="G508" s="807">
        <f t="shared" si="7"/>
        <v>45569.381999999998</v>
      </c>
      <c r="H508" s="797"/>
      <c r="I508" s="794"/>
      <c r="J508" s="795"/>
      <c r="K508" s="795"/>
      <c r="L508" s="795"/>
      <c r="M508" s="795"/>
    </row>
    <row r="509" spans="1:13" s="759" customFormat="1" ht="12.75" x14ac:dyDescent="0.2">
      <c r="A509" s="806" t="s">
        <v>3551</v>
      </c>
      <c r="B509" s="807">
        <v>30607.06</v>
      </c>
      <c r="C509" s="807">
        <v>30386.352999999999</v>
      </c>
      <c r="D509" s="807">
        <v>0</v>
      </c>
      <c r="E509" s="807">
        <v>0</v>
      </c>
      <c r="F509" s="807">
        <f t="shared" si="7"/>
        <v>30607.06</v>
      </c>
      <c r="G509" s="807">
        <f t="shared" si="7"/>
        <v>30386.352999999999</v>
      </c>
      <c r="H509" s="797"/>
      <c r="I509" s="794"/>
      <c r="J509" s="795"/>
      <c r="K509" s="795"/>
      <c r="L509" s="795"/>
      <c r="M509" s="795"/>
    </row>
    <row r="510" spans="1:13" s="759" customFormat="1" ht="12.75" x14ac:dyDescent="0.2">
      <c r="A510" s="806" t="s">
        <v>3552</v>
      </c>
      <c r="B510" s="807">
        <v>35678.730000000003</v>
      </c>
      <c r="C510" s="807">
        <v>35678.732000000004</v>
      </c>
      <c r="D510" s="807">
        <v>26.92</v>
      </c>
      <c r="E510" s="807">
        <v>17.113</v>
      </c>
      <c r="F510" s="807">
        <f t="shared" si="7"/>
        <v>35705.65</v>
      </c>
      <c r="G510" s="807">
        <f t="shared" si="7"/>
        <v>35695.845000000001</v>
      </c>
      <c r="H510" s="797"/>
      <c r="I510" s="794"/>
      <c r="J510" s="795"/>
      <c r="K510" s="795"/>
      <c r="L510" s="795"/>
      <c r="M510" s="795"/>
    </row>
    <row r="511" spans="1:13" s="759" customFormat="1" ht="12.75" x14ac:dyDescent="0.2">
      <c r="A511" s="806" t="s">
        <v>3553</v>
      </c>
      <c r="B511" s="807">
        <v>2900.88</v>
      </c>
      <c r="C511" s="807">
        <v>2900.8819999999996</v>
      </c>
      <c r="D511" s="807">
        <v>0</v>
      </c>
      <c r="E511" s="807">
        <v>0</v>
      </c>
      <c r="F511" s="807">
        <f t="shared" si="7"/>
        <v>2900.88</v>
      </c>
      <c r="G511" s="807">
        <f t="shared" si="7"/>
        <v>2900.8819999999996</v>
      </c>
      <c r="H511" s="797"/>
      <c r="I511" s="794"/>
      <c r="J511" s="795"/>
      <c r="K511" s="795"/>
      <c r="L511" s="795"/>
      <c r="M511" s="795"/>
    </row>
    <row r="512" spans="1:13" s="759" customFormat="1" ht="12.75" x14ac:dyDescent="0.2">
      <c r="A512" s="806" t="s">
        <v>3554</v>
      </c>
      <c r="B512" s="807">
        <v>7672.08</v>
      </c>
      <c r="C512" s="807">
        <v>7662.2119999999995</v>
      </c>
      <c r="D512" s="807">
        <v>0</v>
      </c>
      <c r="E512" s="807">
        <v>0</v>
      </c>
      <c r="F512" s="807">
        <f t="shared" si="7"/>
        <v>7672.08</v>
      </c>
      <c r="G512" s="807">
        <f t="shared" si="7"/>
        <v>7662.2119999999995</v>
      </c>
      <c r="H512" s="797"/>
      <c r="I512" s="794"/>
      <c r="J512" s="795"/>
      <c r="K512" s="795"/>
      <c r="L512" s="795"/>
      <c r="M512" s="795"/>
    </row>
    <row r="513" spans="1:13" s="759" customFormat="1" ht="12.75" x14ac:dyDescent="0.2">
      <c r="A513" s="806" t="s">
        <v>3555</v>
      </c>
      <c r="B513" s="807">
        <v>27149.050000000003</v>
      </c>
      <c r="C513" s="807">
        <v>27107.710000000003</v>
      </c>
      <c r="D513" s="807">
        <v>21.25</v>
      </c>
      <c r="E513" s="807">
        <v>21.251999999999999</v>
      </c>
      <c r="F513" s="807">
        <f t="shared" si="7"/>
        <v>27170.300000000003</v>
      </c>
      <c r="G513" s="807">
        <f t="shared" si="7"/>
        <v>27128.962000000003</v>
      </c>
      <c r="H513" s="797"/>
      <c r="I513" s="794"/>
      <c r="J513" s="795"/>
      <c r="K513" s="795"/>
      <c r="L513" s="795"/>
      <c r="M513" s="795"/>
    </row>
    <row r="514" spans="1:13" s="759" customFormat="1" ht="12.75" x14ac:dyDescent="0.2">
      <c r="A514" s="806" t="s">
        <v>3556</v>
      </c>
      <c r="B514" s="807">
        <v>11693.81</v>
      </c>
      <c r="C514" s="807">
        <v>11693.800999999999</v>
      </c>
      <c r="D514" s="807">
        <v>7.6</v>
      </c>
      <c r="E514" s="807">
        <v>2.6619999999999999</v>
      </c>
      <c r="F514" s="807">
        <f t="shared" si="7"/>
        <v>11701.41</v>
      </c>
      <c r="G514" s="807">
        <f t="shared" si="7"/>
        <v>11696.463</v>
      </c>
      <c r="H514" s="797"/>
      <c r="I514" s="794"/>
      <c r="J514" s="795"/>
      <c r="K514" s="795"/>
      <c r="L514" s="795"/>
      <c r="M514" s="795"/>
    </row>
    <row r="515" spans="1:13" s="759" customFormat="1" ht="12.75" x14ac:dyDescent="0.2">
      <c r="A515" s="806" t="s">
        <v>3557</v>
      </c>
      <c r="B515" s="807">
        <v>11040.87</v>
      </c>
      <c r="C515" s="807">
        <v>11040.865</v>
      </c>
      <c r="D515" s="807">
        <v>33.44</v>
      </c>
      <c r="E515" s="807">
        <v>18.000009999999996</v>
      </c>
      <c r="F515" s="807">
        <f t="shared" si="7"/>
        <v>11074.310000000001</v>
      </c>
      <c r="G515" s="807">
        <f t="shared" si="7"/>
        <v>11058.86501</v>
      </c>
      <c r="H515" s="797"/>
      <c r="I515" s="794"/>
      <c r="J515" s="795"/>
      <c r="K515" s="795"/>
      <c r="L515" s="795"/>
      <c r="M515" s="795"/>
    </row>
    <row r="516" spans="1:13" s="759" customFormat="1" ht="12.75" x14ac:dyDescent="0.2">
      <c r="A516" s="806" t="s">
        <v>3558</v>
      </c>
      <c r="B516" s="807">
        <v>5239.74</v>
      </c>
      <c r="C516" s="807">
        <v>5239.7370000000001</v>
      </c>
      <c r="D516" s="807">
        <v>16.7</v>
      </c>
      <c r="E516" s="807">
        <v>16.695999999999998</v>
      </c>
      <c r="F516" s="807">
        <f t="shared" si="7"/>
        <v>5256.44</v>
      </c>
      <c r="G516" s="807">
        <f t="shared" si="7"/>
        <v>5256.433</v>
      </c>
      <c r="H516" s="797"/>
      <c r="I516" s="794"/>
      <c r="J516" s="795"/>
      <c r="K516" s="795"/>
      <c r="L516" s="795"/>
      <c r="M516" s="795"/>
    </row>
    <row r="517" spans="1:13" s="759" customFormat="1" ht="12.75" x14ac:dyDescent="0.2">
      <c r="A517" s="806" t="s">
        <v>3559</v>
      </c>
      <c r="B517" s="807">
        <v>53120.869999999995</v>
      </c>
      <c r="C517" s="807">
        <v>53088.220999999998</v>
      </c>
      <c r="D517" s="807">
        <v>98.7</v>
      </c>
      <c r="E517" s="807">
        <v>98.7</v>
      </c>
      <c r="F517" s="807">
        <f t="shared" si="7"/>
        <v>53219.569999999992</v>
      </c>
      <c r="G517" s="807">
        <f t="shared" si="7"/>
        <v>53186.920999999995</v>
      </c>
      <c r="H517" s="797"/>
      <c r="I517" s="794"/>
      <c r="J517" s="795"/>
      <c r="K517" s="795"/>
      <c r="L517" s="795"/>
      <c r="M517" s="795"/>
    </row>
    <row r="518" spans="1:13" s="759" customFormat="1" ht="12.75" x14ac:dyDescent="0.2">
      <c r="A518" s="806" t="s">
        <v>3560</v>
      </c>
      <c r="B518" s="807">
        <v>54153.84</v>
      </c>
      <c r="C518" s="807">
        <v>54139.033000000003</v>
      </c>
      <c r="D518" s="807">
        <v>24.03</v>
      </c>
      <c r="E518" s="807">
        <v>5.7600000000000016</v>
      </c>
      <c r="F518" s="807">
        <f t="shared" ref="F518:G581" si="8">B518+D518</f>
        <v>54177.869999999995</v>
      </c>
      <c r="G518" s="807">
        <f t="shared" si="8"/>
        <v>54144.793000000005</v>
      </c>
      <c r="H518" s="797"/>
      <c r="I518" s="794"/>
      <c r="J518" s="795"/>
      <c r="K518" s="795"/>
      <c r="L518" s="795"/>
      <c r="M518" s="795"/>
    </row>
    <row r="519" spans="1:13" s="759" customFormat="1" ht="12.75" x14ac:dyDescent="0.2">
      <c r="A519" s="806" t="s">
        <v>3561</v>
      </c>
      <c r="B519" s="807">
        <v>46959.66</v>
      </c>
      <c r="C519" s="807">
        <v>46959.659999999996</v>
      </c>
      <c r="D519" s="807">
        <v>0</v>
      </c>
      <c r="E519" s="807">
        <v>0</v>
      </c>
      <c r="F519" s="807">
        <f t="shared" si="8"/>
        <v>46959.66</v>
      </c>
      <c r="G519" s="807">
        <f t="shared" si="8"/>
        <v>46959.659999999996</v>
      </c>
      <c r="H519" s="797"/>
      <c r="I519" s="794"/>
      <c r="J519" s="795"/>
      <c r="K519" s="795"/>
      <c r="L519" s="795"/>
      <c r="M519" s="795"/>
    </row>
    <row r="520" spans="1:13" s="759" customFormat="1" ht="12.75" x14ac:dyDescent="0.2">
      <c r="A520" s="806" t="s">
        <v>3562</v>
      </c>
      <c r="B520" s="807">
        <v>40368.28</v>
      </c>
      <c r="C520" s="807">
        <v>40368.278999999995</v>
      </c>
      <c r="D520" s="807">
        <v>0</v>
      </c>
      <c r="E520" s="807">
        <v>0</v>
      </c>
      <c r="F520" s="807">
        <f t="shared" si="8"/>
        <v>40368.28</v>
      </c>
      <c r="G520" s="807">
        <f t="shared" si="8"/>
        <v>40368.278999999995</v>
      </c>
      <c r="H520" s="797"/>
      <c r="I520" s="794"/>
      <c r="J520" s="795"/>
      <c r="K520" s="795"/>
      <c r="L520" s="795"/>
      <c r="M520" s="795"/>
    </row>
    <row r="521" spans="1:13" s="759" customFormat="1" ht="12.75" x14ac:dyDescent="0.2">
      <c r="A521" s="806" t="s">
        <v>3563</v>
      </c>
      <c r="B521" s="807">
        <v>45428.729999999996</v>
      </c>
      <c r="C521" s="807">
        <v>45399.727999999996</v>
      </c>
      <c r="D521" s="807">
        <v>180.01</v>
      </c>
      <c r="E521" s="807">
        <v>172.97500000000002</v>
      </c>
      <c r="F521" s="807">
        <f t="shared" si="8"/>
        <v>45608.74</v>
      </c>
      <c r="G521" s="807">
        <f t="shared" si="8"/>
        <v>45572.702999999994</v>
      </c>
      <c r="H521" s="797"/>
      <c r="I521" s="794"/>
      <c r="J521" s="795"/>
      <c r="K521" s="795"/>
      <c r="L521" s="795"/>
      <c r="M521" s="795"/>
    </row>
    <row r="522" spans="1:13" s="759" customFormat="1" ht="12.75" x14ac:dyDescent="0.2">
      <c r="A522" s="806" t="s">
        <v>3564</v>
      </c>
      <c r="B522" s="807">
        <v>6131.3200000000006</v>
      </c>
      <c r="C522" s="807">
        <v>6131.3159999999998</v>
      </c>
      <c r="D522" s="807">
        <v>3.7</v>
      </c>
      <c r="E522" s="807">
        <v>3.7</v>
      </c>
      <c r="F522" s="807">
        <f t="shared" si="8"/>
        <v>6135.02</v>
      </c>
      <c r="G522" s="807">
        <f t="shared" si="8"/>
        <v>6135.0159999999996</v>
      </c>
      <c r="H522" s="797"/>
      <c r="I522" s="794"/>
      <c r="J522" s="795"/>
      <c r="K522" s="795"/>
      <c r="L522" s="795"/>
      <c r="M522" s="795"/>
    </row>
    <row r="523" spans="1:13" s="759" customFormat="1" ht="12.75" x14ac:dyDescent="0.2">
      <c r="A523" s="806" t="s">
        <v>3565</v>
      </c>
      <c r="B523" s="807">
        <v>31248.050000000003</v>
      </c>
      <c r="C523" s="807">
        <v>31248.052000000003</v>
      </c>
      <c r="D523" s="807">
        <v>31.62</v>
      </c>
      <c r="E523" s="807">
        <v>31.616</v>
      </c>
      <c r="F523" s="807">
        <f t="shared" si="8"/>
        <v>31279.670000000002</v>
      </c>
      <c r="G523" s="807">
        <f t="shared" si="8"/>
        <v>31279.668000000005</v>
      </c>
      <c r="H523" s="797"/>
      <c r="I523" s="794"/>
      <c r="J523" s="795"/>
      <c r="K523" s="795"/>
      <c r="L523" s="795"/>
      <c r="M523" s="795"/>
    </row>
    <row r="524" spans="1:13" s="759" customFormat="1" ht="12.75" x14ac:dyDescent="0.2">
      <c r="A524" s="806" t="s">
        <v>3566</v>
      </c>
      <c r="B524" s="807">
        <v>40137.129999999997</v>
      </c>
      <c r="C524" s="807">
        <v>39861.648999999998</v>
      </c>
      <c r="D524" s="807">
        <v>88.960000000000008</v>
      </c>
      <c r="E524" s="807">
        <v>71.022000000000006</v>
      </c>
      <c r="F524" s="807">
        <f t="shared" si="8"/>
        <v>40226.089999999997</v>
      </c>
      <c r="G524" s="807">
        <f t="shared" si="8"/>
        <v>39932.670999999995</v>
      </c>
      <c r="H524" s="797"/>
      <c r="I524" s="794"/>
      <c r="J524" s="795"/>
      <c r="K524" s="795"/>
      <c r="L524" s="795"/>
      <c r="M524" s="795"/>
    </row>
    <row r="525" spans="1:13" s="759" customFormat="1" ht="12.75" x14ac:dyDescent="0.2">
      <c r="A525" s="806" t="s">
        <v>3567</v>
      </c>
      <c r="B525" s="807">
        <v>27296.98</v>
      </c>
      <c r="C525" s="807">
        <v>27037.9</v>
      </c>
      <c r="D525" s="807">
        <v>54.92</v>
      </c>
      <c r="E525" s="807">
        <v>27.108999999999998</v>
      </c>
      <c r="F525" s="807">
        <f t="shared" si="8"/>
        <v>27351.899999999998</v>
      </c>
      <c r="G525" s="807">
        <f t="shared" si="8"/>
        <v>27065.009000000002</v>
      </c>
      <c r="H525" s="797"/>
      <c r="I525" s="794"/>
      <c r="J525" s="795"/>
      <c r="K525" s="795"/>
      <c r="L525" s="795"/>
      <c r="M525" s="795"/>
    </row>
    <row r="526" spans="1:13" s="759" customFormat="1" ht="12.75" x14ac:dyDescent="0.2">
      <c r="A526" s="806" t="s">
        <v>3568</v>
      </c>
      <c r="B526" s="807">
        <v>12448.63</v>
      </c>
      <c r="C526" s="807">
        <v>12448.625</v>
      </c>
      <c r="D526" s="807">
        <v>0</v>
      </c>
      <c r="E526" s="807">
        <v>0</v>
      </c>
      <c r="F526" s="807">
        <f t="shared" si="8"/>
        <v>12448.63</v>
      </c>
      <c r="G526" s="807">
        <f t="shared" si="8"/>
        <v>12448.625</v>
      </c>
      <c r="H526" s="797"/>
      <c r="I526" s="794"/>
      <c r="J526" s="795"/>
      <c r="K526" s="795"/>
      <c r="L526" s="795"/>
      <c r="M526" s="795"/>
    </row>
    <row r="527" spans="1:13" s="759" customFormat="1" ht="12.75" x14ac:dyDescent="0.2">
      <c r="A527" s="806" t="s">
        <v>3569</v>
      </c>
      <c r="B527" s="807">
        <v>32800.53</v>
      </c>
      <c r="C527" s="807">
        <v>32800.525000000001</v>
      </c>
      <c r="D527" s="807">
        <v>10.02</v>
      </c>
      <c r="E527" s="807">
        <v>10.023</v>
      </c>
      <c r="F527" s="807">
        <f t="shared" si="8"/>
        <v>32810.549999999996</v>
      </c>
      <c r="G527" s="807">
        <f t="shared" si="8"/>
        <v>32810.548000000003</v>
      </c>
      <c r="H527" s="797"/>
      <c r="I527" s="794"/>
      <c r="J527" s="795"/>
      <c r="K527" s="795"/>
      <c r="L527" s="795"/>
      <c r="M527" s="795"/>
    </row>
    <row r="528" spans="1:13" s="759" customFormat="1" ht="12.75" x14ac:dyDescent="0.2">
      <c r="A528" s="806" t="s">
        <v>3570</v>
      </c>
      <c r="B528" s="807">
        <v>31363.13</v>
      </c>
      <c r="C528" s="807">
        <v>31363.134000000002</v>
      </c>
      <c r="D528" s="807">
        <v>8.02</v>
      </c>
      <c r="E528" s="807">
        <v>8.02</v>
      </c>
      <c r="F528" s="807">
        <f t="shared" si="8"/>
        <v>31371.15</v>
      </c>
      <c r="G528" s="807">
        <f t="shared" si="8"/>
        <v>31371.154000000002</v>
      </c>
      <c r="H528" s="797"/>
      <c r="I528" s="794"/>
      <c r="J528" s="795"/>
      <c r="K528" s="795"/>
      <c r="L528" s="795"/>
      <c r="M528" s="795"/>
    </row>
    <row r="529" spans="1:13" s="759" customFormat="1" ht="12.75" x14ac:dyDescent="0.2">
      <c r="A529" s="806" t="s">
        <v>3571</v>
      </c>
      <c r="B529" s="807">
        <v>33077.22</v>
      </c>
      <c r="C529" s="807">
        <v>32959.872000000003</v>
      </c>
      <c r="D529" s="807">
        <v>249.76</v>
      </c>
      <c r="E529" s="807">
        <v>243.38199999999998</v>
      </c>
      <c r="F529" s="807">
        <f t="shared" si="8"/>
        <v>33326.980000000003</v>
      </c>
      <c r="G529" s="807">
        <f t="shared" si="8"/>
        <v>33203.254000000001</v>
      </c>
      <c r="H529" s="797"/>
      <c r="I529" s="794"/>
      <c r="J529" s="795"/>
      <c r="K529" s="795"/>
      <c r="L529" s="795"/>
      <c r="M529" s="795"/>
    </row>
    <row r="530" spans="1:13" s="759" customFormat="1" ht="12.75" x14ac:dyDescent="0.2">
      <c r="A530" s="806" t="s">
        <v>3572</v>
      </c>
      <c r="B530" s="807">
        <v>44612.28</v>
      </c>
      <c r="C530" s="807">
        <v>44607.344000000005</v>
      </c>
      <c r="D530" s="807">
        <v>69.69</v>
      </c>
      <c r="E530" s="807">
        <v>50.31</v>
      </c>
      <c r="F530" s="807">
        <f t="shared" si="8"/>
        <v>44681.97</v>
      </c>
      <c r="G530" s="807">
        <f t="shared" si="8"/>
        <v>44657.654000000002</v>
      </c>
      <c r="H530" s="797"/>
      <c r="I530" s="794"/>
      <c r="J530" s="795"/>
      <c r="K530" s="795"/>
      <c r="L530" s="795"/>
      <c r="M530" s="795"/>
    </row>
    <row r="531" spans="1:13" s="759" customFormat="1" ht="12.75" x14ac:dyDescent="0.2">
      <c r="A531" s="806" t="s">
        <v>3573</v>
      </c>
      <c r="B531" s="807">
        <v>36292.699999999997</v>
      </c>
      <c r="C531" s="807">
        <v>36292.697999999997</v>
      </c>
      <c r="D531" s="807">
        <v>17.95</v>
      </c>
      <c r="E531" s="807">
        <v>0</v>
      </c>
      <c r="F531" s="807">
        <f t="shared" si="8"/>
        <v>36310.649999999994</v>
      </c>
      <c r="G531" s="807">
        <f t="shared" si="8"/>
        <v>36292.697999999997</v>
      </c>
      <c r="H531" s="797"/>
      <c r="I531" s="794"/>
      <c r="J531" s="795"/>
      <c r="K531" s="795"/>
      <c r="L531" s="795"/>
      <c r="M531" s="795"/>
    </row>
    <row r="532" spans="1:13" s="759" customFormat="1" ht="12.75" x14ac:dyDescent="0.2">
      <c r="A532" s="806" t="s">
        <v>3574</v>
      </c>
      <c r="B532" s="807">
        <v>36357.81</v>
      </c>
      <c r="C532" s="807">
        <v>36357.807000000001</v>
      </c>
      <c r="D532" s="807">
        <v>20.52</v>
      </c>
      <c r="E532" s="807">
        <v>4.7439999999999998</v>
      </c>
      <c r="F532" s="807">
        <f t="shared" si="8"/>
        <v>36378.329999999994</v>
      </c>
      <c r="G532" s="807">
        <f t="shared" si="8"/>
        <v>36362.550999999999</v>
      </c>
      <c r="H532" s="797"/>
      <c r="I532" s="794"/>
      <c r="J532" s="795"/>
      <c r="K532" s="795"/>
      <c r="L532" s="795"/>
      <c r="M532" s="795"/>
    </row>
    <row r="533" spans="1:13" s="759" customFormat="1" ht="12.75" x14ac:dyDescent="0.2">
      <c r="A533" s="806" t="s">
        <v>3575</v>
      </c>
      <c r="B533" s="807">
        <v>28767.200000000001</v>
      </c>
      <c r="C533" s="807">
        <v>28673.343000000001</v>
      </c>
      <c r="D533" s="807">
        <v>0</v>
      </c>
      <c r="E533" s="807">
        <v>0</v>
      </c>
      <c r="F533" s="807">
        <f t="shared" si="8"/>
        <v>28767.200000000001</v>
      </c>
      <c r="G533" s="807">
        <f t="shared" si="8"/>
        <v>28673.343000000001</v>
      </c>
      <c r="H533" s="797"/>
      <c r="I533" s="794"/>
      <c r="J533" s="795"/>
      <c r="K533" s="795"/>
      <c r="L533" s="795"/>
      <c r="M533" s="795"/>
    </row>
    <row r="534" spans="1:13" s="759" customFormat="1" ht="12.75" x14ac:dyDescent="0.2">
      <c r="A534" s="806" t="s">
        <v>3576</v>
      </c>
      <c r="B534" s="807">
        <v>37648.6</v>
      </c>
      <c r="C534" s="807">
        <v>37648.597999999998</v>
      </c>
      <c r="D534" s="807">
        <v>19.03</v>
      </c>
      <c r="E534" s="807">
        <v>14.085999999999999</v>
      </c>
      <c r="F534" s="807">
        <f t="shared" si="8"/>
        <v>37667.629999999997</v>
      </c>
      <c r="G534" s="807">
        <f t="shared" si="8"/>
        <v>37662.684000000001</v>
      </c>
      <c r="H534" s="797"/>
      <c r="I534" s="794"/>
      <c r="J534" s="795"/>
      <c r="K534" s="795"/>
      <c r="L534" s="795"/>
      <c r="M534" s="795"/>
    </row>
    <row r="535" spans="1:13" s="759" customFormat="1" ht="12.75" x14ac:dyDescent="0.2">
      <c r="A535" s="806" t="s">
        <v>3577</v>
      </c>
      <c r="B535" s="807">
        <v>33640.53</v>
      </c>
      <c r="C535" s="807">
        <v>33635.591</v>
      </c>
      <c r="D535" s="807">
        <v>4.68</v>
      </c>
      <c r="E535" s="807">
        <v>4.68</v>
      </c>
      <c r="F535" s="807">
        <f t="shared" si="8"/>
        <v>33645.21</v>
      </c>
      <c r="G535" s="807">
        <f t="shared" si="8"/>
        <v>33640.271000000001</v>
      </c>
      <c r="H535" s="797"/>
      <c r="I535" s="794"/>
      <c r="J535" s="795"/>
      <c r="K535" s="795"/>
      <c r="L535" s="795"/>
      <c r="M535" s="795"/>
    </row>
    <row r="536" spans="1:13" s="759" customFormat="1" ht="12.75" x14ac:dyDescent="0.2">
      <c r="A536" s="806" t="s">
        <v>3578</v>
      </c>
      <c r="B536" s="807">
        <v>30899.19</v>
      </c>
      <c r="C536" s="807">
        <v>30899.184999999998</v>
      </c>
      <c r="D536" s="807">
        <v>0</v>
      </c>
      <c r="E536" s="807">
        <v>0</v>
      </c>
      <c r="F536" s="807">
        <f t="shared" si="8"/>
        <v>30899.19</v>
      </c>
      <c r="G536" s="807">
        <f t="shared" si="8"/>
        <v>30899.184999999998</v>
      </c>
      <c r="H536" s="797"/>
      <c r="I536" s="794"/>
      <c r="J536" s="795"/>
      <c r="K536" s="795"/>
      <c r="L536" s="795"/>
      <c r="M536" s="795"/>
    </row>
    <row r="537" spans="1:13" s="759" customFormat="1" ht="12.75" x14ac:dyDescent="0.2">
      <c r="A537" s="806" t="s">
        <v>3579</v>
      </c>
      <c r="B537" s="807">
        <v>26461.119999999999</v>
      </c>
      <c r="C537" s="807">
        <v>26461.121999999999</v>
      </c>
      <c r="D537" s="807">
        <v>0</v>
      </c>
      <c r="E537" s="807">
        <v>0</v>
      </c>
      <c r="F537" s="807">
        <f t="shared" si="8"/>
        <v>26461.119999999999</v>
      </c>
      <c r="G537" s="807">
        <f t="shared" si="8"/>
        <v>26461.121999999999</v>
      </c>
      <c r="H537" s="797"/>
      <c r="I537" s="794"/>
      <c r="J537" s="795"/>
      <c r="K537" s="795"/>
      <c r="L537" s="795"/>
      <c r="M537" s="795"/>
    </row>
    <row r="538" spans="1:13" s="759" customFormat="1" ht="12.75" x14ac:dyDescent="0.2">
      <c r="A538" s="806" t="s">
        <v>3580</v>
      </c>
      <c r="B538" s="807">
        <v>48124.380000000005</v>
      </c>
      <c r="C538" s="807">
        <v>48124.373999999996</v>
      </c>
      <c r="D538" s="807">
        <v>0</v>
      </c>
      <c r="E538" s="807">
        <v>0</v>
      </c>
      <c r="F538" s="807">
        <f t="shared" si="8"/>
        <v>48124.380000000005</v>
      </c>
      <c r="G538" s="807">
        <f t="shared" si="8"/>
        <v>48124.373999999996</v>
      </c>
      <c r="H538" s="797"/>
      <c r="I538" s="794"/>
      <c r="J538" s="795"/>
      <c r="K538" s="795"/>
      <c r="L538" s="795"/>
      <c r="M538" s="795"/>
    </row>
    <row r="539" spans="1:13" s="759" customFormat="1" ht="12.75" x14ac:dyDescent="0.2">
      <c r="A539" s="806" t="s">
        <v>3581</v>
      </c>
      <c r="B539" s="807">
        <v>27486.34</v>
      </c>
      <c r="C539" s="807">
        <v>27486.337</v>
      </c>
      <c r="D539" s="807">
        <v>0</v>
      </c>
      <c r="E539" s="807">
        <v>0</v>
      </c>
      <c r="F539" s="807">
        <f t="shared" si="8"/>
        <v>27486.34</v>
      </c>
      <c r="G539" s="807">
        <f t="shared" si="8"/>
        <v>27486.337</v>
      </c>
      <c r="H539" s="797"/>
      <c r="I539" s="794"/>
      <c r="J539" s="795"/>
      <c r="K539" s="795"/>
      <c r="L539" s="795"/>
      <c r="M539" s="795"/>
    </row>
    <row r="540" spans="1:13" s="759" customFormat="1" ht="12.75" x14ac:dyDescent="0.2">
      <c r="A540" s="806" t="s">
        <v>3582</v>
      </c>
      <c r="B540" s="807">
        <v>26704.25</v>
      </c>
      <c r="C540" s="807">
        <v>26696.856</v>
      </c>
      <c r="D540" s="807">
        <v>9.36</v>
      </c>
      <c r="E540" s="807">
        <v>9.36</v>
      </c>
      <c r="F540" s="807">
        <f t="shared" si="8"/>
        <v>26713.61</v>
      </c>
      <c r="G540" s="807">
        <f t="shared" si="8"/>
        <v>26706.216</v>
      </c>
      <c r="H540" s="797"/>
      <c r="I540" s="794"/>
      <c r="J540" s="795"/>
      <c r="K540" s="795"/>
      <c r="L540" s="795"/>
      <c r="M540" s="795"/>
    </row>
    <row r="541" spans="1:13" s="759" customFormat="1" ht="12.75" x14ac:dyDescent="0.2">
      <c r="A541" s="806" t="s">
        <v>3583</v>
      </c>
      <c r="B541" s="807">
        <v>13764.93</v>
      </c>
      <c r="C541" s="807">
        <v>13764.930999999999</v>
      </c>
      <c r="D541" s="807">
        <v>0</v>
      </c>
      <c r="E541" s="807">
        <v>0</v>
      </c>
      <c r="F541" s="807">
        <f t="shared" si="8"/>
        <v>13764.93</v>
      </c>
      <c r="G541" s="807">
        <f t="shared" si="8"/>
        <v>13764.930999999999</v>
      </c>
      <c r="H541" s="797"/>
      <c r="I541" s="794"/>
      <c r="J541" s="795"/>
      <c r="K541" s="795"/>
      <c r="L541" s="795"/>
      <c r="M541" s="795"/>
    </row>
    <row r="542" spans="1:13" s="759" customFormat="1" ht="12.75" x14ac:dyDescent="0.2">
      <c r="A542" s="806" t="s">
        <v>3584</v>
      </c>
      <c r="B542" s="807">
        <v>28789.45</v>
      </c>
      <c r="C542" s="807">
        <v>28569.91</v>
      </c>
      <c r="D542" s="807">
        <v>197.4</v>
      </c>
      <c r="E542" s="807">
        <v>197.39599999999999</v>
      </c>
      <c r="F542" s="807">
        <f t="shared" si="8"/>
        <v>28986.850000000002</v>
      </c>
      <c r="G542" s="807">
        <f t="shared" si="8"/>
        <v>28767.306</v>
      </c>
      <c r="H542" s="797"/>
      <c r="I542" s="794"/>
      <c r="J542" s="795"/>
      <c r="K542" s="795"/>
      <c r="L542" s="795"/>
      <c r="M542" s="795"/>
    </row>
    <row r="543" spans="1:13" s="759" customFormat="1" ht="12.75" x14ac:dyDescent="0.2">
      <c r="A543" s="806" t="s">
        <v>3585</v>
      </c>
      <c r="B543" s="807">
        <v>38844.839999999997</v>
      </c>
      <c r="C543" s="807">
        <v>38844.836000000003</v>
      </c>
      <c r="D543" s="807">
        <v>852.41</v>
      </c>
      <c r="E543" s="807">
        <v>852.41200000000003</v>
      </c>
      <c r="F543" s="807">
        <f t="shared" si="8"/>
        <v>39697.25</v>
      </c>
      <c r="G543" s="807">
        <f t="shared" si="8"/>
        <v>39697.248</v>
      </c>
      <c r="H543" s="797"/>
      <c r="I543" s="794"/>
      <c r="J543" s="795"/>
      <c r="K543" s="795"/>
      <c r="L543" s="795"/>
      <c r="M543" s="795"/>
    </row>
    <row r="544" spans="1:13" s="759" customFormat="1" ht="12.75" x14ac:dyDescent="0.2">
      <c r="A544" s="806" t="s">
        <v>3586</v>
      </c>
      <c r="B544" s="807">
        <v>51704.119999999995</v>
      </c>
      <c r="C544" s="807">
        <v>51696.719000000005</v>
      </c>
      <c r="D544" s="807">
        <v>0</v>
      </c>
      <c r="E544" s="807">
        <v>0</v>
      </c>
      <c r="F544" s="807">
        <f t="shared" si="8"/>
        <v>51704.119999999995</v>
      </c>
      <c r="G544" s="807">
        <f t="shared" si="8"/>
        <v>51696.719000000005</v>
      </c>
      <c r="H544" s="797"/>
      <c r="I544" s="794"/>
      <c r="J544" s="795"/>
      <c r="K544" s="795"/>
      <c r="L544" s="795"/>
      <c r="M544" s="795"/>
    </row>
    <row r="545" spans="1:13" s="759" customFormat="1" ht="12.75" x14ac:dyDescent="0.2">
      <c r="A545" s="806" t="s">
        <v>3587</v>
      </c>
      <c r="B545" s="807">
        <v>23240.26</v>
      </c>
      <c r="C545" s="807">
        <v>23126.632999999998</v>
      </c>
      <c r="D545" s="807">
        <v>397.28000000000003</v>
      </c>
      <c r="E545" s="807">
        <v>364.82799999999997</v>
      </c>
      <c r="F545" s="807">
        <f t="shared" si="8"/>
        <v>23637.539999999997</v>
      </c>
      <c r="G545" s="807">
        <f t="shared" si="8"/>
        <v>23491.460999999999</v>
      </c>
      <c r="H545" s="797"/>
      <c r="I545" s="794"/>
      <c r="J545" s="795"/>
      <c r="K545" s="795"/>
      <c r="L545" s="795"/>
      <c r="M545" s="795"/>
    </row>
    <row r="546" spans="1:13" s="759" customFormat="1" ht="12.75" x14ac:dyDescent="0.2">
      <c r="A546" s="806" t="s">
        <v>3588</v>
      </c>
      <c r="B546" s="807">
        <v>36628.229999999996</v>
      </c>
      <c r="C546" s="807">
        <v>36514.722000000002</v>
      </c>
      <c r="D546" s="807">
        <v>96.62</v>
      </c>
      <c r="E546" s="807">
        <v>33.914999999999992</v>
      </c>
      <c r="F546" s="807">
        <f t="shared" si="8"/>
        <v>36724.85</v>
      </c>
      <c r="G546" s="807">
        <f t="shared" si="8"/>
        <v>36548.637000000002</v>
      </c>
      <c r="H546" s="797"/>
      <c r="I546" s="794"/>
      <c r="J546" s="795"/>
      <c r="K546" s="795"/>
      <c r="L546" s="795"/>
      <c r="M546" s="795"/>
    </row>
    <row r="547" spans="1:13" s="759" customFormat="1" ht="12.75" x14ac:dyDescent="0.2">
      <c r="A547" s="806" t="s">
        <v>3589</v>
      </c>
      <c r="B547" s="807">
        <v>31494.74</v>
      </c>
      <c r="C547" s="807">
        <v>31494.742000000002</v>
      </c>
      <c r="D547" s="807">
        <v>125.63</v>
      </c>
      <c r="E547" s="807">
        <v>125.624</v>
      </c>
      <c r="F547" s="807">
        <f t="shared" si="8"/>
        <v>31620.370000000003</v>
      </c>
      <c r="G547" s="807">
        <f t="shared" si="8"/>
        <v>31620.366000000002</v>
      </c>
      <c r="H547" s="797"/>
      <c r="I547" s="794"/>
      <c r="J547" s="795"/>
      <c r="K547" s="795"/>
      <c r="L547" s="795"/>
      <c r="M547" s="795"/>
    </row>
    <row r="548" spans="1:13" s="759" customFormat="1" ht="12.75" x14ac:dyDescent="0.2">
      <c r="A548" s="806" t="s">
        <v>3590</v>
      </c>
      <c r="B548" s="807">
        <v>26881.340000000004</v>
      </c>
      <c r="C548" s="807">
        <v>26881.337</v>
      </c>
      <c r="D548" s="807">
        <v>109.72</v>
      </c>
      <c r="E548" s="807">
        <v>20.388000000000005</v>
      </c>
      <c r="F548" s="807">
        <f t="shared" si="8"/>
        <v>26991.060000000005</v>
      </c>
      <c r="G548" s="807">
        <f t="shared" si="8"/>
        <v>26901.724999999999</v>
      </c>
      <c r="H548" s="797"/>
      <c r="I548" s="794"/>
      <c r="J548" s="795"/>
      <c r="K548" s="795"/>
      <c r="L548" s="795"/>
      <c r="M548" s="795"/>
    </row>
    <row r="549" spans="1:13" s="759" customFormat="1" ht="12.75" x14ac:dyDescent="0.2">
      <c r="A549" s="806" t="s">
        <v>3591</v>
      </c>
      <c r="B549" s="807">
        <v>26781.759999999998</v>
      </c>
      <c r="C549" s="807">
        <v>26781.763999999999</v>
      </c>
      <c r="D549" s="807">
        <v>50.78</v>
      </c>
      <c r="E549" s="807">
        <v>28.114999999999998</v>
      </c>
      <c r="F549" s="807">
        <f t="shared" si="8"/>
        <v>26832.539999999997</v>
      </c>
      <c r="G549" s="807">
        <f t="shared" si="8"/>
        <v>26809.879000000001</v>
      </c>
      <c r="H549" s="797"/>
      <c r="I549" s="794"/>
      <c r="J549" s="795"/>
      <c r="K549" s="795"/>
      <c r="L549" s="795"/>
      <c r="M549" s="795"/>
    </row>
    <row r="550" spans="1:13" s="759" customFormat="1" ht="12.75" x14ac:dyDescent="0.2">
      <c r="A550" s="806" t="s">
        <v>3592</v>
      </c>
      <c r="B550" s="807">
        <v>34378.299999999996</v>
      </c>
      <c r="C550" s="807">
        <v>34378.298999999999</v>
      </c>
      <c r="D550" s="807">
        <v>0</v>
      </c>
      <c r="E550" s="807">
        <v>0</v>
      </c>
      <c r="F550" s="807">
        <f t="shared" si="8"/>
        <v>34378.299999999996</v>
      </c>
      <c r="G550" s="807">
        <f t="shared" si="8"/>
        <v>34378.298999999999</v>
      </c>
      <c r="H550" s="797"/>
      <c r="I550" s="794"/>
      <c r="J550" s="795"/>
      <c r="K550" s="795"/>
      <c r="L550" s="795"/>
      <c r="M550" s="795"/>
    </row>
    <row r="551" spans="1:13" s="759" customFormat="1" ht="12.75" x14ac:dyDescent="0.2">
      <c r="A551" s="806" t="s">
        <v>3593</v>
      </c>
      <c r="B551" s="807">
        <v>36232</v>
      </c>
      <c r="C551" s="807">
        <v>36196.215000000004</v>
      </c>
      <c r="D551" s="807">
        <v>107.68</v>
      </c>
      <c r="E551" s="807">
        <v>80.756</v>
      </c>
      <c r="F551" s="807">
        <f t="shared" si="8"/>
        <v>36339.68</v>
      </c>
      <c r="G551" s="807">
        <f t="shared" si="8"/>
        <v>36276.971000000005</v>
      </c>
      <c r="H551" s="797"/>
      <c r="I551" s="794"/>
      <c r="J551" s="795"/>
      <c r="K551" s="795"/>
      <c r="L551" s="795"/>
      <c r="M551" s="795"/>
    </row>
    <row r="552" spans="1:13" s="759" customFormat="1" ht="12.75" x14ac:dyDescent="0.2">
      <c r="A552" s="806" t="s">
        <v>3594</v>
      </c>
      <c r="B552" s="807">
        <v>25108.59</v>
      </c>
      <c r="C552" s="807">
        <v>25108.588</v>
      </c>
      <c r="D552" s="807">
        <v>13.3</v>
      </c>
      <c r="E552" s="807">
        <v>13.3</v>
      </c>
      <c r="F552" s="807">
        <f t="shared" si="8"/>
        <v>25121.89</v>
      </c>
      <c r="G552" s="807">
        <f t="shared" si="8"/>
        <v>25121.887999999999</v>
      </c>
      <c r="H552" s="797"/>
      <c r="I552" s="794"/>
      <c r="J552" s="795"/>
      <c r="K552" s="795"/>
      <c r="L552" s="795"/>
      <c r="M552" s="795"/>
    </row>
    <row r="553" spans="1:13" s="759" customFormat="1" ht="12.75" x14ac:dyDescent="0.2">
      <c r="A553" s="806" t="s">
        <v>3595</v>
      </c>
      <c r="B553" s="807">
        <v>8010.97</v>
      </c>
      <c r="C553" s="807">
        <v>7957.3280000000004</v>
      </c>
      <c r="D553" s="807">
        <v>0</v>
      </c>
      <c r="E553" s="807">
        <v>0</v>
      </c>
      <c r="F553" s="807">
        <f t="shared" si="8"/>
        <v>8010.97</v>
      </c>
      <c r="G553" s="807">
        <f t="shared" si="8"/>
        <v>7957.3280000000004</v>
      </c>
      <c r="H553" s="797"/>
      <c r="I553" s="794"/>
      <c r="J553" s="795"/>
      <c r="K553" s="795"/>
      <c r="L553" s="795"/>
      <c r="M553" s="795"/>
    </row>
    <row r="554" spans="1:13" s="759" customFormat="1" ht="12.75" x14ac:dyDescent="0.2">
      <c r="A554" s="806" t="s">
        <v>3596</v>
      </c>
      <c r="B554" s="807">
        <v>24977.86</v>
      </c>
      <c r="C554" s="807">
        <v>24924.496999999999</v>
      </c>
      <c r="D554" s="807">
        <v>89.72</v>
      </c>
      <c r="E554" s="807">
        <v>89.72</v>
      </c>
      <c r="F554" s="807">
        <f t="shared" si="8"/>
        <v>25067.58</v>
      </c>
      <c r="G554" s="807">
        <f t="shared" si="8"/>
        <v>25014.217000000001</v>
      </c>
      <c r="H554" s="797"/>
      <c r="I554" s="794"/>
      <c r="J554" s="795"/>
      <c r="K554" s="795"/>
      <c r="L554" s="795"/>
      <c r="M554" s="795"/>
    </row>
    <row r="555" spans="1:13" s="759" customFormat="1" ht="12.75" x14ac:dyDescent="0.2">
      <c r="A555" s="806" t="s">
        <v>3597</v>
      </c>
      <c r="B555" s="807">
        <v>31711.08</v>
      </c>
      <c r="C555" s="807">
        <v>31711.084000000003</v>
      </c>
      <c r="D555" s="807">
        <v>0</v>
      </c>
      <c r="E555" s="807">
        <v>0</v>
      </c>
      <c r="F555" s="807">
        <f t="shared" si="8"/>
        <v>31711.08</v>
      </c>
      <c r="G555" s="807">
        <f t="shared" si="8"/>
        <v>31711.084000000003</v>
      </c>
      <c r="H555" s="797"/>
      <c r="I555" s="794"/>
      <c r="J555" s="795"/>
      <c r="K555" s="795"/>
      <c r="L555" s="795"/>
      <c r="M555" s="795"/>
    </row>
    <row r="556" spans="1:13" s="759" customFormat="1" ht="12.75" x14ac:dyDescent="0.2">
      <c r="A556" s="806" t="s">
        <v>3598</v>
      </c>
      <c r="B556" s="807">
        <v>35161.770000000004</v>
      </c>
      <c r="C556" s="807">
        <v>35161.773999999998</v>
      </c>
      <c r="D556" s="807">
        <v>0</v>
      </c>
      <c r="E556" s="807">
        <v>0</v>
      </c>
      <c r="F556" s="807">
        <f t="shared" si="8"/>
        <v>35161.770000000004</v>
      </c>
      <c r="G556" s="807">
        <f t="shared" si="8"/>
        <v>35161.773999999998</v>
      </c>
      <c r="H556" s="797"/>
      <c r="I556" s="794"/>
      <c r="J556" s="795"/>
      <c r="K556" s="795"/>
      <c r="L556" s="795"/>
      <c r="M556" s="795"/>
    </row>
    <row r="557" spans="1:13" s="759" customFormat="1" ht="12.75" x14ac:dyDescent="0.2">
      <c r="A557" s="806" t="s">
        <v>3599</v>
      </c>
      <c r="B557" s="807">
        <v>36323.620000000003</v>
      </c>
      <c r="C557" s="807">
        <v>36318.684000000008</v>
      </c>
      <c r="D557" s="807">
        <v>0</v>
      </c>
      <c r="E557" s="807">
        <v>0</v>
      </c>
      <c r="F557" s="807">
        <f t="shared" si="8"/>
        <v>36323.620000000003</v>
      </c>
      <c r="G557" s="807">
        <f t="shared" si="8"/>
        <v>36318.684000000008</v>
      </c>
      <c r="H557" s="797"/>
      <c r="I557" s="794"/>
      <c r="J557" s="795"/>
      <c r="K557" s="795"/>
      <c r="L557" s="795"/>
      <c r="M557" s="795"/>
    </row>
    <row r="558" spans="1:13" s="759" customFormat="1" ht="12.75" x14ac:dyDescent="0.2">
      <c r="A558" s="806" t="s">
        <v>3600</v>
      </c>
      <c r="B558" s="807">
        <v>38837.950000000004</v>
      </c>
      <c r="C558" s="807">
        <v>38837.945999999996</v>
      </c>
      <c r="D558" s="807">
        <v>0</v>
      </c>
      <c r="E558" s="807">
        <v>0</v>
      </c>
      <c r="F558" s="807">
        <f t="shared" si="8"/>
        <v>38837.950000000004</v>
      </c>
      <c r="G558" s="807">
        <f t="shared" si="8"/>
        <v>38837.945999999996</v>
      </c>
      <c r="H558" s="797"/>
      <c r="I558" s="794"/>
      <c r="J558" s="795"/>
      <c r="K558" s="795"/>
      <c r="L558" s="795"/>
      <c r="M558" s="795"/>
    </row>
    <row r="559" spans="1:13" s="759" customFormat="1" ht="12.75" x14ac:dyDescent="0.2">
      <c r="A559" s="806" t="s">
        <v>3601</v>
      </c>
      <c r="B559" s="807">
        <v>23810.560000000001</v>
      </c>
      <c r="C559" s="807">
        <v>23810.557000000001</v>
      </c>
      <c r="D559" s="807">
        <v>20.52</v>
      </c>
      <c r="E559" s="807">
        <v>20.52</v>
      </c>
      <c r="F559" s="807">
        <f t="shared" si="8"/>
        <v>23831.08</v>
      </c>
      <c r="G559" s="807">
        <f t="shared" si="8"/>
        <v>23831.077000000001</v>
      </c>
      <c r="H559" s="797"/>
      <c r="I559" s="794"/>
      <c r="J559" s="795"/>
      <c r="K559" s="795"/>
      <c r="L559" s="795"/>
      <c r="M559" s="795"/>
    </row>
    <row r="560" spans="1:13" s="759" customFormat="1" ht="12.75" x14ac:dyDescent="0.2">
      <c r="A560" s="806" t="s">
        <v>3602</v>
      </c>
      <c r="B560" s="807">
        <v>28472.510000000002</v>
      </c>
      <c r="C560" s="807">
        <v>28472.506000000001</v>
      </c>
      <c r="D560" s="807">
        <v>0</v>
      </c>
      <c r="E560" s="807">
        <v>0</v>
      </c>
      <c r="F560" s="807">
        <f t="shared" si="8"/>
        <v>28472.510000000002</v>
      </c>
      <c r="G560" s="807">
        <f t="shared" si="8"/>
        <v>28472.506000000001</v>
      </c>
      <c r="H560" s="797"/>
      <c r="I560" s="794"/>
      <c r="J560" s="795"/>
      <c r="K560" s="795"/>
      <c r="L560" s="795"/>
      <c r="M560" s="795"/>
    </row>
    <row r="561" spans="1:13" s="759" customFormat="1" ht="12.75" x14ac:dyDescent="0.2">
      <c r="A561" s="806" t="s">
        <v>3603</v>
      </c>
      <c r="B561" s="807">
        <v>33365.089999999997</v>
      </c>
      <c r="C561" s="807">
        <v>33365.091999999997</v>
      </c>
      <c r="D561" s="807">
        <v>72.680000000000007</v>
      </c>
      <c r="E561" s="807">
        <v>72.680000000000007</v>
      </c>
      <c r="F561" s="807">
        <f t="shared" si="8"/>
        <v>33437.769999999997</v>
      </c>
      <c r="G561" s="807">
        <f t="shared" si="8"/>
        <v>33437.771999999997</v>
      </c>
      <c r="H561" s="797"/>
      <c r="I561" s="794"/>
      <c r="J561" s="795"/>
      <c r="K561" s="795"/>
      <c r="L561" s="795"/>
      <c r="M561" s="795"/>
    </row>
    <row r="562" spans="1:13" s="759" customFormat="1" ht="12.75" x14ac:dyDescent="0.2">
      <c r="A562" s="806" t="s">
        <v>3604</v>
      </c>
      <c r="B562" s="807">
        <v>29238.660000000003</v>
      </c>
      <c r="C562" s="807">
        <v>29238.654000000002</v>
      </c>
      <c r="D562" s="807">
        <v>179.46</v>
      </c>
      <c r="E562" s="807">
        <v>179.45599999999999</v>
      </c>
      <c r="F562" s="807">
        <f t="shared" si="8"/>
        <v>29418.120000000003</v>
      </c>
      <c r="G562" s="807">
        <f t="shared" si="8"/>
        <v>29418.11</v>
      </c>
      <c r="H562" s="797"/>
      <c r="I562" s="794"/>
      <c r="J562" s="795"/>
      <c r="K562" s="795"/>
      <c r="L562" s="795"/>
      <c r="M562" s="795"/>
    </row>
    <row r="563" spans="1:13" s="759" customFormat="1" ht="12.75" x14ac:dyDescent="0.2">
      <c r="A563" s="806" t="s">
        <v>3605</v>
      </c>
      <c r="B563" s="807">
        <v>41270.78</v>
      </c>
      <c r="C563" s="807">
        <v>41270.778999999995</v>
      </c>
      <c r="D563" s="807">
        <v>142.03</v>
      </c>
      <c r="E563" s="807">
        <v>139.339</v>
      </c>
      <c r="F563" s="807">
        <f t="shared" si="8"/>
        <v>41412.81</v>
      </c>
      <c r="G563" s="807">
        <f t="shared" si="8"/>
        <v>41410.117999999995</v>
      </c>
      <c r="H563" s="797"/>
      <c r="I563" s="794"/>
      <c r="J563" s="795"/>
      <c r="K563" s="795"/>
      <c r="L563" s="795"/>
      <c r="M563" s="795"/>
    </row>
    <row r="564" spans="1:13" s="759" customFormat="1" ht="12.75" x14ac:dyDescent="0.2">
      <c r="A564" s="806" t="s">
        <v>3606</v>
      </c>
      <c r="B564" s="807">
        <v>26599.97</v>
      </c>
      <c r="C564" s="807">
        <v>26567.126999999997</v>
      </c>
      <c r="D564" s="807">
        <v>41.48</v>
      </c>
      <c r="E564" s="807">
        <v>41.481000000000002</v>
      </c>
      <c r="F564" s="807">
        <f t="shared" si="8"/>
        <v>26641.45</v>
      </c>
      <c r="G564" s="807">
        <f t="shared" si="8"/>
        <v>26608.607999999997</v>
      </c>
      <c r="H564" s="797"/>
      <c r="I564" s="794"/>
      <c r="J564" s="795"/>
      <c r="K564" s="795"/>
      <c r="L564" s="795"/>
      <c r="M564" s="795"/>
    </row>
    <row r="565" spans="1:13" s="759" customFormat="1" ht="12.75" x14ac:dyDescent="0.2">
      <c r="A565" s="806" t="s">
        <v>3607</v>
      </c>
      <c r="B565" s="807">
        <v>32087.45</v>
      </c>
      <c r="C565" s="807">
        <v>32087.452000000001</v>
      </c>
      <c r="D565" s="807">
        <v>15.73</v>
      </c>
      <c r="E565" s="807">
        <v>15.73</v>
      </c>
      <c r="F565" s="807">
        <f t="shared" si="8"/>
        <v>32103.18</v>
      </c>
      <c r="G565" s="807">
        <f t="shared" si="8"/>
        <v>32103.182000000001</v>
      </c>
      <c r="H565" s="797"/>
      <c r="I565" s="794"/>
      <c r="J565" s="795"/>
      <c r="K565" s="795"/>
      <c r="L565" s="795"/>
      <c r="M565" s="795"/>
    </row>
    <row r="566" spans="1:13" s="759" customFormat="1" ht="12.75" x14ac:dyDescent="0.2">
      <c r="A566" s="806" t="s">
        <v>3608</v>
      </c>
      <c r="B566" s="807">
        <v>33264.550000000003</v>
      </c>
      <c r="C566" s="807">
        <v>33264.550999999999</v>
      </c>
      <c r="D566" s="807">
        <v>179.46</v>
      </c>
      <c r="E566" s="807">
        <v>179.45599999999999</v>
      </c>
      <c r="F566" s="807">
        <f t="shared" si="8"/>
        <v>33444.01</v>
      </c>
      <c r="G566" s="807">
        <f t="shared" si="8"/>
        <v>33444.006999999998</v>
      </c>
      <c r="H566" s="797"/>
      <c r="I566" s="794"/>
      <c r="J566" s="795"/>
      <c r="K566" s="795"/>
      <c r="L566" s="795"/>
      <c r="M566" s="795"/>
    </row>
    <row r="567" spans="1:13" s="759" customFormat="1" ht="12.75" x14ac:dyDescent="0.2">
      <c r="A567" s="806" t="s">
        <v>3609</v>
      </c>
      <c r="B567" s="807">
        <v>31298.53</v>
      </c>
      <c r="C567" s="807">
        <v>31298.532999999999</v>
      </c>
      <c r="D567" s="807">
        <v>152.69</v>
      </c>
      <c r="E567" s="807">
        <v>19.113900000000001</v>
      </c>
      <c r="F567" s="807">
        <f t="shared" si="8"/>
        <v>31451.219999999998</v>
      </c>
      <c r="G567" s="807">
        <f t="shared" si="8"/>
        <v>31317.6469</v>
      </c>
      <c r="H567" s="797"/>
      <c r="I567" s="794"/>
      <c r="J567" s="795"/>
      <c r="K567" s="795"/>
      <c r="L567" s="795"/>
      <c r="M567" s="795"/>
    </row>
    <row r="568" spans="1:13" s="759" customFormat="1" ht="12.75" x14ac:dyDescent="0.2">
      <c r="A568" s="806" t="s">
        <v>3610</v>
      </c>
      <c r="B568" s="807">
        <v>26190.98</v>
      </c>
      <c r="C568" s="807">
        <v>26190.974000000002</v>
      </c>
      <c r="D568" s="807">
        <v>73.62</v>
      </c>
      <c r="E568" s="807">
        <v>43.240000000000009</v>
      </c>
      <c r="F568" s="807">
        <f t="shared" si="8"/>
        <v>26264.6</v>
      </c>
      <c r="G568" s="807">
        <f t="shared" si="8"/>
        <v>26234.214000000004</v>
      </c>
      <c r="H568" s="797"/>
      <c r="I568" s="794"/>
      <c r="J568" s="795"/>
      <c r="K568" s="795"/>
      <c r="L568" s="795"/>
      <c r="M568" s="795"/>
    </row>
    <row r="569" spans="1:13" s="759" customFormat="1" ht="12.75" x14ac:dyDescent="0.2">
      <c r="A569" s="806" t="s">
        <v>3611</v>
      </c>
      <c r="B569" s="807">
        <v>25259.02</v>
      </c>
      <c r="C569" s="807">
        <v>25259.017</v>
      </c>
      <c r="D569" s="807">
        <v>197.4</v>
      </c>
      <c r="E569" s="807">
        <v>197.39599999999999</v>
      </c>
      <c r="F569" s="807">
        <f t="shared" si="8"/>
        <v>25456.420000000002</v>
      </c>
      <c r="G569" s="807">
        <f t="shared" si="8"/>
        <v>25456.413</v>
      </c>
      <c r="H569" s="797"/>
      <c r="I569" s="794"/>
      <c r="J569" s="795"/>
      <c r="K569" s="795"/>
      <c r="L569" s="795"/>
      <c r="M569" s="795"/>
    </row>
    <row r="570" spans="1:13" s="759" customFormat="1" ht="12.75" x14ac:dyDescent="0.2">
      <c r="A570" s="806" t="s">
        <v>3612</v>
      </c>
      <c r="B570" s="807">
        <v>23580.33</v>
      </c>
      <c r="C570" s="807">
        <v>23516.454380000003</v>
      </c>
      <c r="D570" s="807">
        <v>0</v>
      </c>
      <c r="E570" s="807">
        <v>0</v>
      </c>
      <c r="F570" s="807">
        <f t="shared" si="8"/>
        <v>23580.33</v>
      </c>
      <c r="G570" s="807">
        <f t="shared" si="8"/>
        <v>23516.454380000003</v>
      </c>
      <c r="H570" s="797"/>
      <c r="I570" s="794"/>
      <c r="J570" s="795"/>
      <c r="K570" s="795"/>
      <c r="L570" s="795"/>
      <c r="M570" s="795"/>
    </row>
    <row r="571" spans="1:13" s="759" customFormat="1" ht="12.75" x14ac:dyDescent="0.2">
      <c r="A571" s="806" t="s">
        <v>3613</v>
      </c>
      <c r="B571" s="807">
        <v>28891.18</v>
      </c>
      <c r="C571" s="807">
        <v>28891.174999999999</v>
      </c>
      <c r="D571" s="807">
        <v>0</v>
      </c>
      <c r="E571" s="807">
        <v>0</v>
      </c>
      <c r="F571" s="807">
        <f t="shared" si="8"/>
        <v>28891.18</v>
      </c>
      <c r="G571" s="807">
        <f t="shared" si="8"/>
        <v>28891.174999999999</v>
      </c>
      <c r="H571" s="797"/>
      <c r="I571" s="794"/>
      <c r="J571" s="795"/>
      <c r="K571" s="795"/>
      <c r="L571" s="795"/>
      <c r="M571" s="795"/>
    </row>
    <row r="572" spans="1:13" s="759" customFormat="1" ht="12.75" x14ac:dyDescent="0.2">
      <c r="A572" s="806" t="s">
        <v>3614</v>
      </c>
      <c r="B572" s="807">
        <v>25366.660000000003</v>
      </c>
      <c r="C572" s="807">
        <v>25321.013999999999</v>
      </c>
      <c r="D572" s="807">
        <v>134.74</v>
      </c>
      <c r="E572" s="807">
        <v>127.48739999999999</v>
      </c>
      <c r="F572" s="807">
        <f t="shared" si="8"/>
        <v>25501.400000000005</v>
      </c>
      <c r="G572" s="807">
        <f t="shared" si="8"/>
        <v>25448.501400000001</v>
      </c>
      <c r="H572" s="797"/>
      <c r="I572" s="794"/>
      <c r="J572" s="795"/>
      <c r="K572" s="795"/>
      <c r="L572" s="795"/>
      <c r="M572" s="795"/>
    </row>
    <row r="573" spans="1:13" s="759" customFormat="1" ht="12.75" x14ac:dyDescent="0.2">
      <c r="A573" s="806" t="s">
        <v>3615</v>
      </c>
      <c r="B573" s="807">
        <v>28293.3</v>
      </c>
      <c r="C573" s="807">
        <v>28293.291999999998</v>
      </c>
      <c r="D573" s="807">
        <v>16.72</v>
      </c>
      <c r="E573" s="807">
        <v>10.032</v>
      </c>
      <c r="F573" s="807">
        <f t="shared" si="8"/>
        <v>28310.02</v>
      </c>
      <c r="G573" s="807">
        <f t="shared" si="8"/>
        <v>28303.323999999997</v>
      </c>
      <c r="H573" s="797"/>
      <c r="I573" s="794"/>
      <c r="J573" s="795"/>
      <c r="K573" s="795"/>
      <c r="L573" s="795"/>
      <c r="M573" s="795"/>
    </row>
    <row r="574" spans="1:13" s="759" customFormat="1" ht="12.75" x14ac:dyDescent="0.2">
      <c r="A574" s="806" t="s">
        <v>3616</v>
      </c>
      <c r="B574" s="807">
        <v>25772.65</v>
      </c>
      <c r="C574" s="807">
        <v>25772.645</v>
      </c>
      <c r="D574" s="807">
        <v>186.89</v>
      </c>
      <c r="E574" s="807">
        <v>161.81200000000001</v>
      </c>
      <c r="F574" s="807">
        <f t="shared" si="8"/>
        <v>25959.54</v>
      </c>
      <c r="G574" s="807">
        <f t="shared" si="8"/>
        <v>25934.457000000002</v>
      </c>
      <c r="H574" s="797"/>
      <c r="I574" s="794"/>
      <c r="J574" s="795"/>
      <c r="K574" s="795"/>
      <c r="L574" s="795"/>
      <c r="M574" s="795"/>
    </row>
    <row r="575" spans="1:13" s="759" customFormat="1" ht="12.75" x14ac:dyDescent="0.2">
      <c r="A575" s="806" t="s">
        <v>3617</v>
      </c>
      <c r="B575" s="807">
        <v>38613.509999999995</v>
      </c>
      <c r="C575" s="807">
        <v>38509.869999999995</v>
      </c>
      <c r="D575" s="807">
        <v>269.18</v>
      </c>
      <c r="E575" s="807">
        <v>269.17599999999999</v>
      </c>
      <c r="F575" s="807">
        <f t="shared" si="8"/>
        <v>38882.689999999995</v>
      </c>
      <c r="G575" s="807">
        <f t="shared" si="8"/>
        <v>38779.045999999995</v>
      </c>
      <c r="H575" s="797"/>
      <c r="I575" s="794"/>
      <c r="J575" s="795"/>
      <c r="K575" s="795"/>
      <c r="L575" s="795"/>
      <c r="M575" s="795"/>
    </row>
    <row r="576" spans="1:13" s="759" customFormat="1" ht="12.75" x14ac:dyDescent="0.2">
      <c r="A576" s="806" t="s">
        <v>3618</v>
      </c>
      <c r="B576" s="807">
        <v>51506.560000000005</v>
      </c>
      <c r="C576" s="807">
        <v>51271.377000000008</v>
      </c>
      <c r="D576" s="807">
        <v>264.27</v>
      </c>
      <c r="E576" s="807">
        <v>208.416</v>
      </c>
      <c r="F576" s="807">
        <f t="shared" si="8"/>
        <v>51770.83</v>
      </c>
      <c r="G576" s="807">
        <f t="shared" si="8"/>
        <v>51479.793000000005</v>
      </c>
      <c r="H576" s="797"/>
      <c r="I576" s="794"/>
      <c r="J576" s="795"/>
      <c r="K576" s="795"/>
      <c r="L576" s="795"/>
      <c r="M576" s="795"/>
    </row>
    <row r="577" spans="1:13" s="759" customFormat="1" ht="12.75" x14ac:dyDescent="0.2">
      <c r="A577" s="806" t="s">
        <v>3619</v>
      </c>
      <c r="B577" s="807">
        <v>4920.4399999999996</v>
      </c>
      <c r="C577" s="807">
        <v>4920.442</v>
      </c>
      <c r="D577" s="807">
        <v>71.78</v>
      </c>
      <c r="E577" s="807">
        <v>71.775999999999996</v>
      </c>
      <c r="F577" s="807">
        <f t="shared" si="8"/>
        <v>4992.2199999999993</v>
      </c>
      <c r="G577" s="807">
        <f t="shared" si="8"/>
        <v>4992.2179999999998</v>
      </c>
      <c r="H577" s="797"/>
      <c r="I577" s="794"/>
      <c r="J577" s="795"/>
      <c r="K577" s="795"/>
      <c r="L577" s="795"/>
      <c r="M577" s="795"/>
    </row>
    <row r="578" spans="1:13" s="759" customFormat="1" ht="21" x14ac:dyDescent="0.2">
      <c r="A578" s="806" t="s">
        <v>3620</v>
      </c>
      <c r="B578" s="807">
        <v>43120.5</v>
      </c>
      <c r="C578" s="807">
        <v>43120.499000000003</v>
      </c>
      <c r="D578" s="807">
        <v>0</v>
      </c>
      <c r="E578" s="807">
        <v>0</v>
      </c>
      <c r="F578" s="807">
        <f t="shared" si="8"/>
        <v>43120.5</v>
      </c>
      <c r="G578" s="807">
        <f t="shared" si="8"/>
        <v>43120.499000000003</v>
      </c>
      <c r="H578" s="797"/>
      <c r="I578" s="794"/>
      <c r="J578" s="795"/>
      <c r="K578" s="795"/>
      <c r="L578" s="795"/>
      <c r="M578" s="795"/>
    </row>
    <row r="579" spans="1:13" s="759" customFormat="1" ht="21" x14ac:dyDescent="0.2">
      <c r="A579" s="806" t="s">
        <v>3621</v>
      </c>
      <c r="B579" s="807">
        <v>6998.17</v>
      </c>
      <c r="C579" s="807">
        <v>6993.2209999999986</v>
      </c>
      <c r="D579" s="807">
        <v>0</v>
      </c>
      <c r="E579" s="807">
        <v>0</v>
      </c>
      <c r="F579" s="807">
        <f t="shared" si="8"/>
        <v>6998.17</v>
      </c>
      <c r="G579" s="807">
        <f t="shared" si="8"/>
        <v>6993.2209999999986</v>
      </c>
      <c r="H579" s="797"/>
      <c r="I579" s="794"/>
      <c r="J579" s="795"/>
      <c r="K579" s="795"/>
      <c r="L579" s="795"/>
      <c r="M579" s="795"/>
    </row>
    <row r="580" spans="1:13" s="759" customFormat="1" ht="12.75" x14ac:dyDescent="0.2">
      <c r="A580" s="806" t="s">
        <v>3622</v>
      </c>
      <c r="B580" s="807">
        <v>35407.99</v>
      </c>
      <c r="C580" s="807">
        <v>35182.243999999999</v>
      </c>
      <c r="D580" s="807">
        <v>0</v>
      </c>
      <c r="E580" s="807">
        <v>0</v>
      </c>
      <c r="F580" s="807">
        <f t="shared" si="8"/>
        <v>35407.99</v>
      </c>
      <c r="G580" s="807">
        <f t="shared" si="8"/>
        <v>35182.243999999999</v>
      </c>
      <c r="H580" s="797"/>
      <c r="I580" s="794"/>
      <c r="J580" s="795"/>
      <c r="K580" s="795"/>
      <c r="L580" s="795"/>
      <c r="M580" s="795"/>
    </row>
    <row r="581" spans="1:13" s="759" customFormat="1" ht="12.75" x14ac:dyDescent="0.2">
      <c r="A581" s="806" t="s">
        <v>3623</v>
      </c>
      <c r="B581" s="807">
        <v>20752.91</v>
      </c>
      <c r="C581" s="807">
        <v>20752.906999999999</v>
      </c>
      <c r="D581" s="807">
        <v>134.59</v>
      </c>
      <c r="E581" s="807">
        <v>134.58799999999999</v>
      </c>
      <c r="F581" s="807">
        <f t="shared" si="8"/>
        <v>20887.5</v>
      </c>
      <c r="G581" s="807">
        <f t="shared" si="8"/>
        <v>20887.494999999999</v>
      </c>
      <c r="H581" s="797"/>
      <c r="I581" s="794"/>
      <c r="J581" s="795"/>
      <c r="K581" s="795"/>
      <c r="L581" s="795"/>
      <c r="M581" s="795"/>
    </row>
    <row r="582" spans="1:13" s="759" customFormat="1" ht="12.75" x14ac:dyDescent="0.2">
      <c r="A582" s="806" t="s">
        <v>3624</v>
      </c>
      <c r="B582" s="807">
        <v>16795.7</v>
      </c>
      <c r="C582" s="807">
        <v>16746.295999999998</v>
      </c>
      <c r="D582" s="807">
        <v>0</v>
      </c>
      <c r="E582" s="807">
        <v>0</v>
      </c>
      <c r="F582" s="807">
        <f t="shared" ref="F582:G612" si="9">B582+D582</f>
        <v>16795.7</v>
      </c>
      <c r="G582" s="807">
        <f t="shared" si="9"/>
        <v>16746.295999999998</v>
      </c>
      <c r="H582" s="797"/>
      <c r="I582" s="794"/>
      <c r="J582" s="795"/>
      <c r="K582" s="795"/>
      <c r="L582" s="795"/>
      <c r="M582" s="795"/>
    </row>
    <row r="583" spans="1:13" s="759" customFormat="1" ht="12.75" x14ac:dyDescent="0.2">
      <c r="A583" s="806" t="s">
        <v>3625</v>
      </c>
      <c r="B583" s="807">
        <v>17723.2</v>
      </c>
      <c r="C583" s="807">
        <v>17723.190000000002</v>
      </c>
      <c r="D583" s="807">
        <v>24.18</v>
      </c>
      <c r="E583" s="807">
        <v>14.065999999999997</v>
      </c>
      <c r="F583" s="807">
        <f t="shared" si="9"/>
        <v>17747.38</v>
      </c>
      <c r="G583" s="807">
        <f t="shared" si="9"/>
        <v>17737.256000000001</v>
      </c>
      <c r="H583" s="797"/>
      <c r="I583" s="794"/>
      <c r="J583" s="795"/>
      <c r="K583" s="795"/>
      <c r="L583" s="795"/>
      <c r="M583" s="795"/>
    </row>
    <row r="584" spans="1:13" s="759" customFormat="1" ht="12.75" x14ac:dyDescent="0.2">
      <c r="A584" s="806" t="s">
        <v>3626</v>
      </c>
      <c r="B584" s="807">
        <v>2487.19</v>
      </c>
      <c r="C584" s="807">
        <v>2487.19</v>
      </c>
      <c r="D584" s="807">
        <v>0</v>
      </c>
      <c r="E584" s="807">
        <v>0</v>
      </c>
      <c r="F584" s="807">
        <f t="shared" si="9"/>
        <v>2487.19</v>
      </c>
      <c r="G584" s="807">
        <f t="shared" si="9"/>
        <v>2487.19</v>
      </c>
      <c r="H584" s="797"/>
      <c r="I584" s="794"/>
      <c r="J584" s="795"/>
      <c r="K584" s="795"/>
      <c r="L584" s="795"/>
      <c r="M584" s="795"/>
    </row>
    <row r="585" spans="1:13" s="759" customFormat="1" ht="12.75" x14ac:dyDescent="0.2">
      <c r="A585" s="806" t="s">
        <v>3627</v>
      </c>
      <c r="B585" s="807">
        <v>27191.35</v>
      </c>
      <c r="C585" s="807">
        <v>27191.347000000002</v>
      </c>
      <c r="D585" s="807">
        <v>44.87</v>
      </c>
      <c r="E585" s="807">
        <v>0</v>
      </c>
      <c r="F585" s="807">
        <f t="shared" si="9"/>
        <v>27236.219999999998</v>
      </c>
      <c r="G585" s="807">
        <f t="shared" si="9"/>
        <v>27191.347000000002</v>
      </c>
      <c r="H585" s="797"/>
      <c r="I585" s="794"/>
      <c r="J585" s="795"/>
      <c r="K585" s="795"/>
      <c r="L585" s="795"/>
      <c r="M585" s="795"/>
    </row>
    <row r="586" spans="1:13" s="759" customFormat="1" ht="12.75" x14ac:dyDescent="0.2">
      <c r="A586" s="806" t="s">
        <v>3628</v>
      </c>
      <c r="B586" s="807">
        <v>16298.050000000001</v>
      </c>
      <c r="C586" s="807">
        <v>16298.05</v>
      </c>
      <c r="D586" s="807">
        <v>8.33</v>
      </c>
      <c r="E586" s="807">
        <v>8.3249999999999993</v>
      </c>
      <c r="F586" s="807">
        <f t="shared" si="9"/>
        <v>16306.380000000001</v>
      </c>
      <c r="G586" s="807">
        <f t="shared" si="9"/>
        <v>16306.375</v>
      </c>
      <c r="H586" s="797"/>
      <c r="I586" s="794"/>
      <c r="J586" s="795"/>
      <c r="K586" s="795"/>
      <c r="L586" s="795"/>
      <c r="M586" s="795"/>
    </row>
    <row r="587" spans="1:13" s="759" customFormat="1" ht="12.75" x14ac:dyDescent="0.2">
      <c r="A587" s="806" t="s">
        <v>3629</v>
      </c>
      <c r="B587" s="807">
        <v>21628.739999999998</v>
      </c>
      <c r="C587" s="807">
        <v>21628.741999999998</v>
      </c>
      <c r="D587" s="807">
        <v>79.53</v>
      </c>
      <c r="E587" s="807">
        <v>71.213999999999999</v>
      </c>
      <c r="F587" s="807">
        <f t="shared" si="9"/>
        <v>21708.269999999997</v>
      </c>
      <c r="G587" s="807">
        <f t="shared" si="9"/>
        <v>21699.955999999998</v>
      </c>
      <c r="H587" s="797"/>
      <c r="I587" s="794"/>
      <c r="J587" s="795"/>
      <c r="K587" s="795"/>
      <c r="L587" s="795"/>
      <c r="M587" s="795"/>
    </row>
    <row r="588" spans="1:13" s="759" customFormat="1" ht="12.75" x14ac:dyDescent="0.2">
      <c r="A588" s="806" t="s">
        <v>3630</v>
      </c>
      <c r="B588" s="807">
        <v>31008.659999999996</v>
      </c>
      <c r="C588" s="807">
        <v>30961.773999999998</v>
      </c>
      <c r="D588" s="807">
        <v>62.81</v>
      </c>
      <c r="E588" s="807">
        <v>62.81</v>
      </c>
      <c r="F588" s="807">
        <f t="shared" si="9"/>
        <v>31071.469999999998</v>
      </c>
      <c r="G588" s="807">
        <f t="shared" si="9"/>
        <v>31024.583999999999</v>
      </c>
      <c r="H588" s="797"/>
      <c r="I588" s="794"/>
      <c r="J588" s="795"/>
      <c r="K588" s="795"/>
      <c r="L588" s="795"/>
      <c r="M588" s="795"/>
    </row>
    <row r="589" spans="1:13" s="759" customFormat="1" ht="12.75" x14ac:dyDescent="0.2">
      <c r="A589" s="806" t="s">
        <v>3631</v>
      </c>
      <c r="B589" s="807">
        <v>3519</v>
      </c>
      <c r="C589" s="807">
        <v>3518.9939999999997</v>
      </c>
      <c r="D589" s="807">
        <v>30.96</v>
      </c>
      <c r="E589" s="807">
        <v>17.28</v>
      </c>
      <c r="F589" s="807">
        <f t="shared" si="9"/>
        <v>3549.96</v>
      </c>
      <c r="G589" s="807">
        <f t="shared" si="9"/>
        <v>3536.2739999999999</v>
      </c>
      <c r="H589" s="797"/>
      <c r="I589" s="794"/>
      <c r="J589" s="795"/>
      <c r="K589" s="795"/>
      <c r="L589" s="795"/>
      <c r="M589" s="795"/>
    </row>
    <row r="590" spans="1:13" s="759" customFormat="1" ht="12.75" x14ac:dyDescent="0.2">
      <c r="A590" s="806" t="s">
        <v>3632</v>
      </c>
      <c r="B590" s="807">
        <v>55290.329999999994</v>
      </c>
      <c r="C590" s="807">
        <v>55290.32</v>
      </c>
      <c r="D590" s="807">
        <v>169.59</v>
      </c>
      <c r="E590" s="807">
        <v>169.58799999999999</v>
      </c>
      <c r="F590" s="807">
        <f t="shared" si="9"/>
        <v>55459.919999999991</v>
      </c>
      <c r="G590" s="807">
        <f t="shared" si="9"/>
        <v>55459.908000000003</v>
      </c>
      <c r="H590" s="797"/>
      <c r="I590" s="794"/>
      <c r="J590" s="795"/>
      <c r="K590" s="795"/>
      <c r="L590" s="795"/>
      <c r="M590" s="795"/>
    </row>
    <row r="591" spans="1:13" s="759" customFormat="1" ht="12.75" x14ac:dyDescent="0.2">
      <c r="A591" s="806" t="s">
        <v>3633</v>
      </c>
      <c r="B591" s="807">
        <v>10747.779999999999</v>
      </c>
      <c r="C591" s="807">
        <v>10747.777</v>
      </c>
      <c r="D591" s="807">
        <v>104.68</v>
      </c>
      <c r="E591" s="807">
        <v>104.68156</v>
      </c>
      <c r="F591" s="807">
        <f t="shared" si="9"/>
        <v>10852.46</v>
      </c>
      <c r="G591" s="807">
        <f t="shared" si="9"/>
        <v>10852.458560000001</v>
      </c>
      <c r="H591" s="797"/>
      <c r="I591" s="794"/>
      <c r="J591" s="795"/>
      <c r="K591" s="795"/>
      <c r="L591" s="795"/>
      <c r="M591" s="795"/>
    </row>
    <row r="592" spans="1:13" s="759" customFormat="1" ht="12.75" x14ac:dyDescent="0.2">
      <c r="A592" s="806" t="s">
        <v>3634</v>
      </c>
      <c r="B592" s="807">
        <v>9208</v>
      </c>
      <c r="C592" s="807">
        <v>9205.5329999999994</v>
      </c>
      <c r="D592" s="807">
        <v>0</v>
      </c>
      <c r="E592" s="807">
        <v>0</v>
      </c>
      <c r="F592" s="807">
        <f t="shared" si="9"/>
        <v>9208</v>
      </c>
      <c r="G592" s="807">
        <f t="shared" si="9"/>
        <v>9205.5329999999994</v>
      </c>
      <c r="H592" s="797"/>
      <c r="I592" s="794"/>
      <c r="J592" s="795"/>
      <c r="K592" s="795"/>
      <c r="L592" s="795"/>
      <c r="M592" s="795"/>
    </row>
    <row r="593" spans="1:13" s="759" customFormat="1" ht="12.75" x14ac:dyDescent="0.2">
      <c r="A593" s="806" t="s">
        <v>3635</v>
      </c>
      <c r="B593" s="807">
        <v>13797.22</v>
      </c>
      <c r="C593" s="807">
        <v>13795.369999999999</v>
      </c>
      <c r="D593" s="807">
        <v>25.12</v>
      </c>
      <c r="E593" s="807">
        <v>1.7159999999999975</v>
      </c>
      <c r="F593" s="807">
        <f t="shared" si="9"/>
        <v>13822.34</v>
      </c>
      <c r="G593" s="807">
        <f t="shared" si="9"/>
        <v>13797.085999999999</v>
      </c>
      <c r="H593" s="797"/>
      <c r="I593" s="794"/>
      <c r="J593" s="795"/>
      <c r="K593" s="795"/>
      <c r="L593" s="795"/>
      <c r="M593" s="795"/>
    </row>
    <row r="594" spans="1:13" s="759" customFormat="1" ht="12.75" x14ac:dyDescent="0.2">
      <c r="A594" s="806" t="s">
        <v>3636</v>
      </c>
      <c r="B594" s="807">
        <v>8933.56</v>
      </c>
      <c r="C594" s="807">
        <v>8933.56</v>
      </c>
      <c r="D594" s="807">
        <v>33.25</v>
      </c>
      <c r="E594" s="807">
        <v>5.32</v>
      </c>
      <c r="F594" s="807">
        <f t="shared" si="9"/>
        <v>8966.81</v>
      </c>
      <c r="G594" s="807">
        <f t="shared" si="9"/>
        <v>8938.8799999999992</v>
      </c>
      <c r="H594" s="797"/>
      <c r="I594" s="794"/>
      <c r="J594" s="795"/>
      <c r="K594" s="795"/>
      <c r="L594" s="795"/>
      <c r="M594" s="795"/>
    </row>
    <row r="595" spans="1:13" s="759" customFormat="1" ht="12.75" x14ac:dyDescent="0.2">
      <c r="A595" s="806" t="s">
        <v>3637</v>
      </c>
      <c r="B595" s="807">
        <v>40375.19</v>
      </c>
      <c r="C595" s="807">
        <v>40375.184999999998</v>
      </c>
      <c r="D595" s="807">
        <v>710.84</v>
      </c>
      <c r="E595" s="807">
        <v>709.36199999999997</v>
      </c>
      <c r="F595" s="807">
        <f t="shared" si="9"/>
        <v>41086.03</v>
      </c>
      <c r="G595" s="807">
        <f t="shared" si="9"/>
        <v>41084.546999999999</v>
      </c>
      <c r="H595" s="797"/>
      <c r="I595" s="794"/>
      <c r="J595" s="795"/>
      <c r="K595" s="795"/>
      <c r="L595" s="795"/>
      <c r="M595" s="795"/>
    </row>
    <row r="596" spans="1:13" s="759" customFormat="1" ht="12.75" x14ac:dyDescent="0.2">
      <c r="A596" s="806" t="s">
        <v>3638</v>
      </c>
      <c r="B596" s="807">
        <v>4303</v>
      </c>
      <c r="C596" s="807">
        <v>4303.0010000000002</v>
      </c>
      <c r="D596" s="807">
        <v>12.92</v>
      </c>
      <c r="E596" s="807">
        <v>7.7519999999999998</v>
      </c>
      <c r="F596" s="807">
        <f t="shared" si="9"/>
        <v>4315.92</v>
      </c>
      <c r="G596" s="807">
        <f t="shared" si="9"/>
        <v>4310.7530000000006</v>
      </c>
      <c r="H596" s="797"/>
      <c r="I596" s="794"/>
      <c r="J596" s="795"/>
      <c r="K596" s="795"/>
      <c r="L596" s="795"/>
      <c r="M596" s="795"/>
    </row>
    <row r="597" spans="1:13" s="759" customFormat="1" ht="12.75" x14ac:dyDescent="0.2">
      <c r="A597" s="806" t="s">
        <v>3639</v>
      </c>
      <c r="B597" s="807">
        <v>15887.599999999999</v>
      </c>
      <c r="C597" s="807">
        <v>15887.593999999999</v>
      </c>
      <c r="D597" s="807">
        <v>11.4</v>
      </c>
      <c r="E597" s="807">
        <v>5.548</v>
      </c>
      <c r="F597" s="807">
        <f t="shared" si="9"/>
        <v>15898.999999999998</v>
      </c>
      <c r="G597" s="807">
        <f t="shared" si="9"/>
        <v>15893.142</v>
      </c>
      <c r="H597" s="797"/>
      <c r="I597" s="794"/>
      <c r="J597" s="795"/>
      <c r="K597" s="795"/>
      <c r="L597" s="795"/>
      <c r="M597" s="795"/>
    </row>
    <row r="598" spans="1:13" s="759" customFormat="1" ht="12.75" x14ac:dyDescent="0.2">
      <c r="A598" s="806" t="s">
        <v>3640</v>
      </c>
      <c r="B598" s="807">
        <v>25107.25</v>
      </c>
      <c r="C598" s="807">
        <v>25107.25</v>
      </c>
      <c r="D598" s="807">
        <v>0</v>
      </c>
      <c r="E598" s="807">
        <v>0</v>
      </c>
      <c r="F598" s="807">
        <f t="shared" si="9"/>
        <v>25107.25</v>
      </c>
      <c r="G598" s="807">
        <f t="shared" si="9"/>
        <v>25107.25</v>
      </c>
      <c r="H598" s="797"/>
      <c r="I598" s="794"/>
      <c r="J598" s="795"/>
      <c r="K598" s="795"/>
      <c r="L598" s="795"/>
      <c r="M598" s="795"/>
    </row>
    <row r="599" spans="1:13" s="759" customFormat="1" ht="12.75" x14ac:dyDescent="0.2">
      <c r="A599" s="806" t="s">
        <v>3641</v>
      </c>
      <c r="B599" s="807">
        <v>34643.96</v>
      </c>
      <c r="C599" s="807">
        <v>34643.955000000002</v>
      </c>
      <c r="D599" s="807">
        <v>206.38</v>
      </c>
      <c r="E599" s="807">
        <v>206.38</v>
      </c>
      <c r="F599" s="807">
        <f t="shared" si="9"/>
        <v>34850.339999999997</v>
      </c>
      <c r="G599" s="807">
        <f t="shared" si="9"/>
        <v>34850.334999999999</v>
      </c>
      <c r="H599" s="797"/>
      <c r="I599" s="794"/>
      <c r="J599" s="795"/>
      <c r="K599" s="795"/>
      <c r="L599" s="795"/>
      <c r="M599" s="795"/>
    </row>
    <row r="600" spans="1:13" s="759" customFormat="1" ht="12.75" x14ac:dyDescent="0.2">
      <c r="A600" s="806" t="s">
        <v>3642</v>
      </c>
      <c r="B600" s="807">
        <v>30652.49</v>
      </c>
      <c r="C600" s="807">
        <v>30652.485000000001</v>
      </c>
      <c r="D600" s="807">
        <v>34.630000000000003</v>
      </c>
      <c r="E600" s="807">
        <v>34.631999999999998</v>
      </c>
      <c r="F600" s="807">
        <f t="shared" si="9"/>
        <v>30687.120000000003</v>
      </c>
      <c r="G600" s="807">
        <f t="shared" si="9"/>
        <v>30687.117000000002</v>
      </c>
      <c r="H600" s="797"/>
      <c r="I600" s="794"/>
      <c r="J600" s="795"/>
      <c r="K600" s="795"/>
      <c r="L600" s="795"/>
      <c r="M600" s="795"/>
    </row>
    <row r="601" spans="1:13" s="759" customFormat="1" ht="12.75" x14ac:dyDescent="0.2">
      <c r="A601" s="806" t="s">
        <v>3643</v>
      </c>
      <c r="B601" s="807">
        <v>19799.990000000002</v>
      </c>
      <c r="C601" s="807">
        <v>19799.988000000001</v>
      </c>
      <c r="D601" s="807">
        <v>51.79</v>
      </c>
      <c r="E601" s="807">
        <v>51.792000000000002</v>
      </c>
      <c r="F601" s="807">
        <f t="shared" si="9"/>
        <v>19851.780000000002</v>
      </c>
      <c r="G601" s="807">
        <f t="shared" si="9"/>
        <v>19851.780000000002</v>
      </c>
      <c r="H601" s="797"/>
      <c r="I601" s="794"/>
      <c r="J601" s="795"/>
      <c r="K601" s="795"/>
      <c r="L601" s="795"/>
      <c r="M601" s="795"/>
    </row>
    <row r="602" spans="1:13" s="759" customFormat="1" ht="12.75" x14ac:dyDescent="0.2">
      <c r="A602" s="806" t="s">
        <v>3644</v>
      </c>
      <c r="B602" s="807">
        <v>6213.86</v>
      </c>
      <c r="C602" s="807">
        <v>6158.848</v>
      </c>
      <c r="D602" s="807">
        <v>0</v>
      </c>
      <c r="E602" s="807">
        <v>0</v>
      </c>
      <c r="F602" s="807">
        <f t="shared" si="9"/>
        <v>6213.86</v>
      </c>
      <c r="G602" s="807">
        <f t="shared" si="9"/>
        <v>6158.848</v>
      </c>
      <c r="H602" s="797"/>
      <c r="I602" s="794"/>
      <c r="J602" s="795"/>
      <c r="K602" s="795"/>
      <c r="L602" s="795"/>
      <c r="M602" s="795"/>
    </row>
    <row r="603" spans="1:13" s="759" customFormat="1" ht="12.75" x14ac:dyDescent="0.2">
      <c r="A603" s="806" t="s">
        <v>3645</v>
      </c>
      <c r="B603" s="807">
        <v>30069.279999999999</v>
      </c>
      <c r="C603" s="807">
        <v>30069.276999999998</v>
      </c>
      <c r="D603" s="807">
        <v>234.64000000000001</v>
      </c>
      <c r="E603" s="807">
        <v>205.75200000000001</v>
      </c>
      <c r="F603" s="807">
        <f t="shared" si="9"/>
        <v>30303.919999999998</v>
      </c>
      <c r="G603" s="807">
        <f t="shared" si="9"/>
        <v>30275.028999999999</v>
      </c>
      <c r="H603" s="797"/>
      <c r="I603" s="794"/>
      <c r="J603" s="795"/>
      <c r="K603" s="795"/>
      <c r="L603" s="795"/>
      <c r="M603" s="795"/>
    </row>
    <row r="604" spans="1:13" s="759" customFormat="1" ht="12.75" x14ac:dyDescent="0.2">
      <c r="A604" s="806" t="s">
        <v>3646</v>
      </c>
      <c r="B604" s="807">
        <v>45654.33</v>
      </c>
      <c r="C604" s="807">
        <v>45654.332000000002</v>
      </c>
      <c r="D604" s="807">
        <v>22.23</v>
      </c>
      <c r="E604" s="807">
        <v>5.3360999999999983</v>
      </c>
      <c r="F604" s="807">
        <f t="shared" si="9"/>
        <v>45676.560000000005</v>
      </c>
      <c r="G604" s="807">
        <f t="shared" si="9"/>
        <v>45659.668100000003</v>
      </c>
      <c r="H604" s="797"/>
      <c r="I604" s="794"/>
      <c r="J604" s="795"/>
      <c r="K604" s="795"/>
      <c r="L604" s="795"/>
      <c r="M604" s="795"/>
    </row>
    <row r="605" spans="1:13" s="759" customFormat="1" ht="12.75" x14ac:dyDescent="0.2">
      <c r="A605" s="806" t="s">
        <v>3647</v>
      </c>
      <c r="B605" s="807">
        <v>8978.3700000000008</v>
      </c>
      <c r="C605" s="807">
        <v>8978.3729999999996</v>
      </c>
      <c r="D605" s="807">
        <v>0</v>
      </c>
      <c r="E605" s="807">
        <v>0</v>
      </c>
      <c r="F605" s="807">
        <f t="shared" si="9"/>
        <v>8978.3700000000008</v>
      </c>
      <c r="G605" s="807">
        <f t="shared" si="9"/>
        <v>8978.3729999999996</v>
      </c>
      <c r="H605" s="797"/>
      <c r="I605" s="794"/>
      <c r="J605" s="795"/>
      <c r="K605" s="795"/>
      <c r="L605" s="795"/>
      <c r="M605" s="795"/>
    </row>
    <row r="606" spans="1:13" s="759" customFormat="1" ht="12.75" x14ac:dyDescent="0.2">
      <c r="A606" s="806" t="s">
        <v>3648</v>
      </c>
      <c r="B606" s="807">
        <v>35207.760000000002</v>
      </c>
      <c r="C606" s="807">
        <v>35207.762000000002</v>
      </c>
      <c r="D606" s="807">
        <v>0</v>
      </c>
      <c r="E606" s="807">
        <v>0</v>
      </c>
      <c r="F606" s="807">
        <f t="shared" si="9"/>
        <v>35207.760000000002</v>
      </c>
      <c r="G606" s="807">
        <f t="shared" si="9"/>
        <v>35207.762000000002</v>
      </c>
      <c r="H606" s="797"/>
      <c r="I606" s="794"/>
      <c r="J606" s="795"/>
      <c r="K606" s="795"/>
      <c r="L606" s="795"/>
      <c r="M606" s="795"/>
    </row>
    <row r="607" spans="1:13" s="759" customFormat="1" ht="12.75" x14ac:dyDescent="0.2">
      <c r="A607" s="806" t="s">
        <v>3649</v>
      </c>
      <c r="B607" s="807">
        <v>11724.61</v>
      </c>
      <c r="C607" s="807">
        <v>11724.611000000001</v>
      </c>
      <c r="D607" s="807">
        <v>0</v>
      </c>
      <c r="E607" s="807">
        <v>0</v>
      </c>
      <c r="F607" s="807">
        <f t="shared" si="9"/>
        <v>11724.61</v>
      </c>
      <c r="G607" s="807">
        <f t="shared" si="9"/>
        <v>11724.611000000001</v>
      </c>
      <c r="H607" s="797"/>
      <c r="I607" s="794"/>
      <c r="J607" s="795"/>
      <c r="K607" s="795"/>
      <c r="L607" s="795"/>
      <c r="M607" s="795"/>
    </row>
    <row r="608" spans="1:13" s="759" customFormat="1" ht="12.75" x14ac:dyDescent="0.2">
      <c r="A608" s="806" t="s">
        <v>3650</v>
      </c>
      <c r="B608" s="807">
        <v>5853</v>
      </c>
      <c r="C608" s="807">
        <v>5853</v>
      </c>
      <c r="D608" s="807">
        <v>0</v>
      </c>
      <c r="E608" s="807">
        <v>0</v>
      </c>
      <c r="F608" s="807">
        <f t="shared" si="9"/>
        <v>5853</v>
      </c>
      <c r="G608" s="807">
        <f t="shared" si="9"/>
        <v>5853</v>
      </c>
      <c r="H608" s="797"/>
      <c r="I608" s="794"/>
      <c r="J608" s="795"/>
      <c r="K608" s="795"/>
      <c r="L608" s="795"/>
      <c r="M608" s="795"/>
    </row>
    <row r="609" spans="1:13" s="759" customFormat="1" ht="12.75" x14ac:dyDescent="0.2">
      <c r="A609" s="806" t="s">
        <v>3651</v>
      </c>
      <c r="B609" s="807">
        <v>13722.89</v>
      </c>
      <c r="C609" s="807">
        <v>13722.894</v>
      </c>
      <c r="D609" s="807">
        <v>0</v>
      </c>
      <c r="E609" s="807">
        <v>0</v>
      </c>
      <c r="F609" s="807">
        <f t="shared" si="9"/>
        <v>13722.89</v>
      </c>
      <c r="G609" s="807">
        <f t="shared" si="9"/>
        <v>13722.894</v>
      </c>
      <c r="H609" s="797"/>
      <c r="I609" s="794"/>
      <c r="J609" s="795"/>
      <c r="K609" s="795"/>
      <c r="L609" s="795"/>
      <c r="M609" s="795"/>
    </row>
    <row r="610" spans="1:13" s="759" customFormat="1" ht="12.75" x14ac:dyDescent="0.2">
      <c r="A610" s="806" t="s">
        <v>3652</v>
      </c>
      <c r="B610" s="807">
        <v>11749.72</v>
      </c>
      <c r="C610" s="807">
        <v>11749.717000000001</v>
      </c>
      <c r="D610" s="807">
        <v>0</v>
      </c>
      <c r="E610" s="807">
        <v>0</v>
      </c>
      <c r="F610" s="807">
        <f t="shared" si="9"/>
        <v>11749.72</v>
      </c>
      <c r="G610" s="807">
        <f t="shared" si="9"/>
        <v>11749.717000000001</v>
      </c>
      <c r="H610" s="797"/>
      <c r="I610" s="794"/>
      <c r="J610" s="795"/>
      <c r="K610" s="795"/>
      <c r="L610" s="795"/>
      <c r="M610" s="795"/>
    </row>
    <row r="611" spans="1:13" s="759" customFormat="1" ht="12.75" x14ac:dyDescent="0.2">
      <c r="A611" s="806" t="s">
        <v>3653</v>
      </c>
      <c r="B611" s="807">
        <v>2732.1</v>
      </c>
      <c r="C611" s="807">
        <v>2732.1</v>
      </c>
      <c r="D611" s="807">
        <v>0</v>
      </c>
      <c r="E611" s="807">
        <v>0</v>
      </c>
      <c r="F611" s="807">
        <f t="shared" si="9"/>
        <v>2732.1</v>
      </c>
      <c r="G611" s="807">
        <f t="shared" si="9"/>
        <v>2732.1</v>
      </c>
      <c r="H611" s="797"/>
      <c r="I611" s="794"/>
      <c r="J611" s="795"/>
      <c r="K611" s="795"/>
      <c r="L611" s="795"/>
      <c r="M611" s="795"/>
    </row>
    <row r="612" spans="1:13" s="759" customFormat="1" ht="12.75" x14ac:dyDescent="0.2">
      <c r="A612" s="806" t="s">
        <v>3654</v>
      </c>
      <c r="B612" s="807">
        <v>36758</v>
      </c>
      <c r="C612" s="807">
        <v>36758.002999999997</v>
      </c>
      <c r="D612" s="807">
        <v>0</v>
      </c>
      <c r="E612" s="807">
        <v>0</v>
      </c>
      <c r="F612" s="807">
        <f t="shared" si="9"/>
        <v>36758</v>
      </c>
      <c r="G612" s="807">
        <f t="shared" si="9"/>
        <v>36758.002999999997</v>
      </c>
      <c r="H612" s="797"/>
      <c r="I612" s="794"/>
      <c r="J612" s="795"/>
      <c r="K612" s="795"/>
      <c r="L612" s="795"/>
      <c r="M612" s="795"/>
    </row>
    <row r="613" spans="1:13" s="808" customFormat="1" ht="15" customHeight="1" x14ac:dyDescent="0.2">
      <c r="A613" s="395" t="s">
        <v>10</v>
      </c>
      <c r="B613" s="345">
        <v>11059995.85</v>
      </c>
      <c r="C613" s="345">
        <v>11052728.583490001</v>
      </c>
      <c r="D613" s="345">
        <v>19938.599999999999</v>
      </c>
      <c r="E613" s="345">
        <v>17547.653870000016</v>
      </c>
      <c r="F613" s="345">
        <f>B613+D613</f>
        <v>11079934.449999999</v>
      </c>
      <c r="G613" s="345">
        <f>C613+E613</f>
        <v>11070276.237360001</v>
      </c>
    </row>
    <row r="614" spans="1:13" s="809" customFormat="1" ht="15" x14ac:dyDescent="0.25">
      <c r="F614" s="804"/>
      <c r="G614" s="804"/>
    </row>
    <row r="615" spans="1:13" s="374" customFormat="1" ht="15" x14ac:dyDescent="0.25">
      <c r="F615" s="810"/>
      <c r="G615" s="810"/>
    </row>
    <row r="616" spans="1:13" s="811" customFormat="1" ht="12.75" customHeight="1" x14ac:dyDescent="0.25">
      <c r="A616" s="1114" t="s">
        <v>3669</v>
      </c>
      <c r="B616" s="1114"/>
      <c r="C616" s="1114"/>
      <c r="D616" s="1114"/>
      <c r="E616" s="1114"/>
      <c r="F616" s="1114"/>
      <c r="G616" s="1114"/>
    </row>
    <row r="617" spans="1:13" s="811" customFormat="1" ht="12.75" customHeight="1" x14ac:dyDescent="0.25">
      <c r="A617" s="1112" t="s">
        <v>5000</v>
      </c>
      <c r="B617" s="1112"/>
      <c r="C617" s="1112"/>
      <c r="D617" s="1112"/>
      <c r="E617" s="1112"/>
      <c r="F617" s="1112"/>
      <c r="G617" s="1112"/>
    </row>
    <row r="618" spans="1:13" s="811" customFormat="1" ht="12.75" customHeight="1" x14ac:dyDescent="0.25">
      <c r="B618" s="812"/>
      <c r="C618" s="812"/>
    </row>
    <row r="619" spans="1:13" s="811" customFormat="1" ht="12.75" customHeight="1" x14ac:dyDescent="0.25">
      <c r="A619" s="396" t="s">
        <v>3678</v>
      </c>
      <c r="B619" s="812"/>
      <c r="C619" s="812"/>
    </row>
    <row r="620" spans="1:13" s="815" customFormat="1" ht="12.75" customHeight="1" x14ac:dyDescent="0.25">
      <c r="A620" s="817" t="s">
        <v>996</v>
      </c>
      <c r="B620" s="813"/>
      <c r="C620" s="813"/>
      <c r="D620" s="814"/>
      <c r="E620" s="814"/>
      <c r="F620" s="814"/>
      <c r="G620" s="814"/>
    </row>
    <row r="621" spans="1:13" s="815" customFormat="1" ht="12.75" customHeight="1" x14ac:dyDescent="0.25">
      <c r="A621" s="817" t="s">
        <v>4447</v>
      </c>
      <c r="B621" s="813"/>
      <c r="C621" s="813"/>
      <c r="D621" s="814"/>
      <c r="E621" s="814"/>
      <c r="F621" s="814"/>
      <c r="G621" s="814"/>
    </row>
    <row r="622" spans="1:13" s="815" customFormat="1" ht="12.75" customHeight="1" x14ac:dyDescent="0.25">
      <c r="A622" s="817" t="s">
        <v>999</v>
      </c>
      <c r="B622" s="813"/>
      <c r="C622" s="813"/>
      <c r="D622" s="814"/>
      <c r="E622" s="814"/>
      <c r="F622" s="814"/>
      <c r="G622" s="814"/>
    </row>
    <row r="623" spans="1:13" s="815" customFormat="1" ht="12.75" customHeight="1" x14ac:dyDescent="0.25">
      <c r="A623" s="817" t="s">
        <v>2481</v>
      </c>
      <c r="B623" s="813"/>
      <c r="C623" s="813"/>
      <c r="D623" s="814"/>
      <c r="E623" s="814"/>
      <c r="F623" s="814"/>
      <c r="G623" s="814"/>
    </row>
    <row r="624" spans="1:13" s="815" customFormat="1" ht="12.75" customHeight="1" x14ac:dyDescent="0.25">
      <c r="A624" s="817" t="s">
        <v>1005</v>
      </c>
      <c r="B624" s="813"/>
      <c r="C624" s="813"/>
      <c r="D624" s="814"/>
      <c r="E624" s="814"/>
      <c r="F624" s="814"/>
      <c r="G624" s="814"/>
    </row>
    <row r="625" spans="1:10" s="815" customFormat="1" ht="12.75" customHeight="1" x14ac:dyDescent="0.25">
      <c r="A625" s="817" t="s">
        <v>1000</v>
      </c>
      <c r="B625" s="813"/>
      <c r="C625" s="813"/>
      <c r="D625" s="814"/>
      <c r="E625" s="814"/>
      <c r="F625" s="814"/>
      <c r="G625" s="814"/>
    </row>
    <row r="626" spans="1:10" x14ac:dyDescent="0.15">
      <c r="I626" s="796"/>
      <c r="J626" s="796"/>
    </row>
    <row r="627" spans="1:10" x14ac:dyDescent="0.15">
      <c r="I627" s="796"/>
      <c r="J627" s="796"/>
    </row>
    <row r="628" spans="1:10" x14ac:dyDescent="0.15">
      <c r="I628" s="796"/>
      <c r="J628" s="796"/>
    </row>
    <row r="629" spans="1:10" x14ac:dyDescent="0.15">
      <c r="I629" s="796"/>
      <c r="J629" s="796"/>
    </row>
    <row r="630" spans="1:10" x14ac:dyDescent="0.15">
      <c r="I630" s="796"/>
      <c r="J630" s="796"/>
    </row>
  </sheetData>
  <mergeCells count="7">
    <mergeCell ref="A616:G616"/>
    <mergeCell ref="A617:G617"/>
    <mergeCell ref="A1:G1"/>
    <mergeCell ref="A3:A4"/>
    <mergeCell ref="B3:C3"/>
    <mergeCell ref="D3:E3"/>
    <mergeCell ref="F3:G3"/>
  </mergeCells>
  <printOptions horizontalCentered="1"/>
  <pageMargins left="0.39370078740157483" right="0.39370078740157483" top="0.59055118110236227" bottom="0.39370078740157483" header="0.31496062992125984" footer="0.11811023622047245"/>
  <pageSetup paperSize="9" scale="90" firstPageNumber="482" fitToHeight="0" orientation="landscape" useFirstPageNumber="1" r:id="rId1"/>
  <headerFooter>
    <oddHeader>&amp;L&amp;"Tahoma,Kurzíva"&amp;9Závěrečný účet za rok 2020&amp;R&amp;"Tahoma,Kurzíva"&amp;9Tabulka č. 29</oddHeader>
    <oddFooter>&amp;C&amp;"Tahoma,Obyčejné"&amp;P</oddFooter>
  </headerFooter>
  <rowBreaks count="2" manualBreakCount="2">
    <brk id="43" max="16383" man="1"/>
    <brk id="294"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FEF2F-C2C8-4A91-99E2-460090172184}">
  <dimension ref="A1:G173"/>
  <sheetViews>
    <sheetView showGridLines="0" zoomScaleNormal="100" zoomScaleSheetLayoutView="100" workbookViewId="0">
      <selection activeCell="H3" sqref="H3"/>
    </sheetView>
  </sheetViews>
  <sheetFormatPr defaultRowHeight="12.75" x14ac:dyDescent="0.2"/>
  <cols>
    <col min="1" max="1" width="7" style="107" customWidth="1"/>
    <col min="2" max="2" width="45.42578125" style="107" customWidth="1"/>
    <col min="3" max="3" width="8.5703125" style="107" customWidth="1"/>
    <col min="4" max="7" width="13.85546875" style="861" customWidth="1"/>
    <col min="8" max="16384" width="9.140625" style="107"/>
  </cols>
  <sheetData>
    <row r="1" spans="1:7" s="309" customFormat="1" ht="18" customHeight="1" x14ac:dyDescent="0.2">
      <c r="A1" s="1145" t="s">
        <v>5012</v>
      </c>
      <c r="B1" s="1145"/>
      <c r="C1" s="1145"/>
      <c r="D1" s="1145"/>
      <c r="E1" s="1145"/>
      <c r="F1" s="1145"/>
      <c r="G1" s="1145"/>
    </row>
    <row r="2" spans="1:7" s="309" customFormat="1" ht="18" customHeight="1" x14ac:dyDescent="0.2">
      <c r="A2" s="1086" t="s">
        <v>1583</v>
      </c>
      <c r="B2" s="1086"/>
      <c r="C2" s="1086"/>
      <c r="D2" s="1086"/>
      <c r="E2" s="1086"/>
      <c r="F2" s="1086"/>
      <c r="G2" s="1086"/>
    </row>
    <row r="3" spans="1:7" s="313" customFormat="1" x14ac:dyDescent="0.2">
      <c r="C3" s="174"/>
      <c r="D3" s="836"/>
      <c r="E3" s="836"/>
      <c r="F3" s="836"/>
      <c r="G3" s="836"/>
    </row>
    <row r="4" spans="1:7" s="313" customFormat="1" x14ac:dyDescent="0.2">
      <c r="A4" s="310"/>
      <c r="B4" s="310"/>
      <c r="C4" s="311"/>
      <c r="D4" s="312">
        <v>1</v>
      </c>
      <c r="E4" s="312">
        <v>2</v>
      </c>
      <c r="F4" s="312">
        <v>3</v>
      </c>
      <c r="G4" s="312">
        <v>4</v>
      </c>
    </row>
    <row r="5" spans="1:7" s="314" customFormat="1" ht="12.75" customHeight="1" x14ac:dyDescent="0.2">
      <c r="A5" s="1146" t="s">
        <v>1584</v>
      </c>
      <c r="B5" s="1147"/>
      <c r="C5" s="1152" t="s">
        <v>1585</v>
      </c>
      <c r="D5" s="1154" t="s">
        <v>1586</v>
      </c>
      <c r="E5" s="1154"/>
      <c r="F5" s="1154"/>
      <c r="G5" s="1154"/>
    </row>
    <row r="6" spans="1:7" s="314" customFormat="1" x14ac:dyDescent="0.2">
      <c r="A6" s="1148"/>
      <c r="B6" s="1149"/>
      <c r="C6" s="1153"/>
      <c r="D6" s="1155" t="s">
        <v>1587</v>
      </c>
      <c r="E6" s="1155"/>
      <c r="F6" s="1155"/>
      <c r="G6" s="1155" t="s">
        <v>1588</v>
      </c>
    </row>
    <row r="7" spans="1:7" s="314" customFormat="1" x14ac:dyDescent="0.2">
      <c r="A7" s="1150"/>
      <c r="B7" s="1151"/>
      <c r="C7" s="1153"/>
      <c r="D7" s="601" t="s">
        <v>1589</v>
      </c>
      <c r="E7" s="601" t="s">
        <v>1590</v>
      </c>
      <c r="F7" s="601" t="s">
        <v>1591</v>
      </c>
      <c r="G7" s="1156"/>
    </row>
    <row r="8" spans="1:7" s="314" customFormat="1" x14ac:dyDescent="0.2">
      <c r="A8" s="315"/>
      <c r="B8" s="315" t="s">
        <v>1592</v>
      </c>
      <c r="C8" s="316" t="s">
        <v>68</v>
      </c>
      <c r="D8" s="317">
        <v>77335132.235910013</v>
      </c>
      <c r="E8" s="317">
        <v>18493227.611719996</v>
      </c>
      <c r="F8" s="317">
        <v>58841904.624190003</v>
      </c>
      <c r="G8" s="317">
        <v>56373225.509599999</v>
      </c>
    </row>
    <row r="9" spans="1:7" s="314" customFormat="1" x14ac:dyDescent="0.2">
      <c r="A9" s="315" t="s">
        <v>1593</v>
      </c>
      <c r="B9" s="315" t="s">
        <v>1594</v>
      </c>
      <c r="C9" s="316" t="s">
        <v>68</v>
      </c>
      <c r="D9" s="317">
        <v>65658417.216329999</v>
      </c>
      <c r="E9" s="317">
        <v>18458906.244109999</v>
      </c>
      <c r="F9" s="317">
        <v>47199510.972220004</v>
      </c>
      <c r="G9" s="317">
        <v>45403342.035060003</v>
      </c>
    </row>
    <row r="10" spans="1:7" s="314" customFormat="1" x14ac:dyDescent="0.2">
      <c r="A10" s="315" t="s">
        <v>1595</v>
      </c>
      <c r="B10" s="315" t="s">
        <v>1596</v>
      </c>
      <c r="C10" s="316" t="s">
        <v>68</v>
      </c>
      <c r="D10" s="317">
        <v>656101.89069999999</v>
      </c>
      <c r="E10" s="317">
        <v>477544.93156</v>
      </c>
      <c r="F10" s="317">
        <v>178556.95913999999</v>
      </c>
      <c r="G10" s="317">
        <v>188971.9228</v>
      </c>
    </row>
    <row r="11" spans="1:7" s="313" customFormat="1" x14ac:dyDescent="0.2">
      <c r="A11" s="837" t="s">
        <v>1597</v>
      </c>
      <c r="B11" s="837" t="s">
        <v>1598</v>
      </c>
      <c r="C11" s="838" t="s">
        <v>1599</v>
      </c>
      <c r="D11" s="839">
        <v>275.25</v>
      </c>
      <c r="E11" s="839">
        <v>269.09249999999997</v>
      </c>
      <c r="F11" s="839">
        <v>6.1574999999999998</v>
      </c>
      <c r="G11" s="839">
        <v>6.1574999999999998</v>
      </c>
    </row>
    <row r="12" spans="1:7" s="313" customFormat="1" x14ac:dyDescent="0.2">
      <c r="A12" s="837" t="s">
        <v>1600</v>
      </c>
      <c r="B12" s="837" t="s">
        <v>1601</v>
      </c>
      <c r="C12" s="838" t="s">
        <v>1602</v>
      </c>
      <c r="D12" s="839">
        <v>488356.71327999997</v>
      </c>
      <c r="E12" s="839">
        <v>330268.07477999997</v>
      </c>
      <c r="F12" s="839">
        <v>158088.6385</v>
      </c>
      <c r="G12" s="839">
        <v>168946.71156</v>
      </c>
    </row>
    <row r="13" spans="1:7" s="313" customFormat="1" x14ac:dyDescent="0.2">
      <c r="A13" s="837" t="s">
        <v>1603</v>
      </c>
      <c r="B13" s="837" t="s">
        <v>1604</v>
      </c>
      <c r="C13" s="838" t="s">
        <v>1605</v>
      </c>
      <c r="D13" s="839">
        <v>848.21304000000009</v>
      </c>
      <c r="E13" s="839">
        <v>229.21</v>
      </c>
      <c r="F13" s="839">
        <v>619.00304000000006</v>
      </c>
      <c r="G13" s="839">
        <v>614.30903999999998</v>
      </c>
    </row>
    <row r="14" spans="1:7" s="313" customFormat="1" x14ac:dyDescent="0.2">
      <c r="A14" s="837" t="s">
        <v>1606</v>
      </c>
      <c r="B14" s="837" t="s">
        <v>1607</v>
      </c>
      <c r="C14" s="838" t="s">
        <v>1608</v>
      </c>
      <c r="D14" s="839"/>
      <c r="E14" s="839"/>
      <c r="F14" s="839"/>
      <c r="G14" s="839"/>
    </row>
    <row r="15" spans="1:7" s="313" customFormat="1" x14ac:dyDescent="0.2">
      <c r="A15" s="837" t="s">
        <v>1609</v>
      </c>
      <c r="B15" s="837" t="s">
        <v>1610</v>
      </c>
      <c r="C15" s="838" t="s">
        <v>1611</v>
      </c>
      <c r="D15" s="839">
        <v>104671.28133000001</v>
      </c>
      <c r="E15" s="839">
        <v>104671.28133000001</v>
      </c>
      <c r="F15" s="839"/>
      <c r="G15" s="839"/>
    </row>
    <row r="16" spans="1:7" s="313" customFormat="1" x14ac:dyDescent="0.2">
      <c r="A16" s="837" t="s">
        <v>1612</v>
      </c>
      <c r="B16" s="837" t="s">
        <v>1613</v>
      </c>
      <c r="C16" s="838" t="s">
        <v>1614</v>
      </c>
      <c r="D16" s="839">
        <v>58526.448449999996</v>
      </c>
      <c r="E16" s="839">
        <v>40143.442950000004</v>
      </c>
      <c r="F16" s="839">
        <v>18383.005499999999</v>
      </c>
      <c r="G16" s="839">
        <v>18493.446400000001</v>
      </c>
    </row>
    <row r="17" spans="1:7" s="313" customFormat="1" x14ac:dyDescent="0.2">
      <c r="A17" s="837" t="s">
        <v>1615</v>
      </c>
      <c r="B17" s="837" t="s">
        <v>1616</v>
      </c>
      <c r="C17" s="838" t="s">
        <v>1617</v>
      </c>
      <c r="D17" s="839">
        <v>3423.9845999999998</v>
      </c>
      <c r="E17" s="839">
        <v>1963.83</v>
      </c>
      <c r="F17" s="839">
        <v>1460.1546000000001</v>
      </c>
      <c r="G17" s="839">
        <v>911.29829999999993</v>
      </c>
    </row>
    <row r="18" spans="1:7" s="313" customFormat="1" x14ac:dyDescent="0.2">
      <c r="A18" s="840" t="s">
        <v>1618</v>
      </c>
      <c r="B18" s="837" t="s">
        <v>1619</v>
      </c>
      <c r="C18" s="838" t="s">
        <v>1620</v>
      </c>
      <c r="D18" s="839"/>
      <c r="E18" s="839"/>
      <c r="F18" s="839"/>
      <c r="G18" s="839"/>
    </row>
    <row r="19" spans="1:7" s="313" customFormat="1" x14ac:dyDescent="0.2">
      <c r="A19" s="840" t="s">
        <v>1621</v>
      </c>
      <c r="B19" s="837" t="s">
        <v>1622</v>
      </c>
      <c r="C19" s="838" t="s">
        <v>1623</v>
      </c>
      <c r="D19" s="839"/>
      <c r="E19" s="839"/>
      <c r="F19" s="839"/>
      <c r="G19" s="839"/>
    </row>
    <row r="20" spans="1:7" s="314" customFormat="1" x14ac:dyDescent="0.2">
      <c r="A20" s="318" t="s">
        <v>1624</v>
      </c>
      <c r="B20" s="315" t="s">
        <v>1625</v>
      </c>
      <c r="C20" s="316" t="s">
        <v>68</v>
      </c>
      <c r="D20" s="317">
        <v>61608429.188900001</v>
      </c>
      <c r="E20" s="317">
        <v>17858973.470040001</v>
      </c>
      <c r="F20" s="317">
        <v>43749455.718860008</v>
      </c>
      <c r="G20" s="317">
        <v>42379920.500130005</v>
      </c>
    </row>
    <row r="21" spans="1:7" s="313" customFormat="1" x14ac:dyDescent="0.2">
      <c r="A21" s="837" t="s">
        <v>1626</v>
      </c>
      <c r="B21" s="837" t="s">
        <v>357</v>
      </c>
      <c r="C21" s="838" t="s">
        <v>1627</v>
      </c>
      <c r="D21" s="839">
        <v>4851114.10647</v>
      </c>
      <c r="E21" s="839"/>
      <c r="F21" s="839">
        <v>4851114.10647</v>
      </c>
      <c r="G21" s="839">
        <v>4726477.1115700006</v>
      </c>
    </row>
    <row r="22" spans="1:7" s="313" customFormat="1" x14ac:dyDescent="0.2">
      <c r="A22" s="837" t="s">
        <v>1628</v>
      </c>
      <c r="B22" s="837" t="s">
        <v>1629</v>
      </c>
      <c r="C22" s="838" t="s">
        <v>1630</v>
      </c>
      <c r="D22" s="839">
        <v>36265.31136</v>
      </c>
      <c r="E22" s="839"/>
      <c r="F22" s="839">
        <v>36265.31136</v>
      </c>
      <c r="G22" s="839">
        <v>32226.433649999999</v>
      </c>
    </row>
    <row r="23" spans="1:7" s="313" customFormat="1" x14ac:dyDescent="0.2">
      <c r="A23" s="837" t="s">
        <v>1631</v>
      </c>
      <c r="B23" s="837" t="s">
        <v>1632</v>
      </c>
      <c r="C23" s="838" t="s">
        <v>1633</v>
      </c>
      <c r="D23" s="839">
        <v>42557654.780080006</v>
      </c>
      <c r="E23" s="839">
        <v>8685480.7576599997</v>
      </c>
      <c r="F23" s="839">
        <v>33872174.022419997</v>
      </c>
      <c r="G23" s="839">
        <v>32914558.080589999</v>
      </c>
    </row>
    <row r="24" spans="1:7" s="313" customFormat="1" ht="21" x14ac:dyDescent="0.2">
      <c r="A24" s="837" t="s">
        <v>1634</v>
      </c>
      <c r="B24" s="837" t="s">
        <v>1635</v>
      </c>
      <c r="C24" s="838" t="s">
        <v>1636</v>
      </c>
      <c r="D24" s="839">
        <v>8761354.7183299996</v>
      </c>
      <c r="E24" s="839">
        <v>5729136.8636400001</v>
      </c>
      <c r="F24" s="839">
        <v>3032217.8546900004</v>
      </c>
      <c r="G24" s="839">
        <v>2895024.9305699999</v>
      </c>
    </row>
    <row r="25" spans="1:7" s="313" customFormat="1" x14ac:dyDescent="0.2">
      <c r="A25" s="837" t="s">
        <v>1637</v>
      </c>
      <c r="B25" s="837" t="s">
        <v>1638</v>
      </c>
      <c r="C25" s="838" t="s">
        <v>1639</v>
      </c>
      <c r="D25" s="839"/>
      <c r="E25" s="839"/>
      <c r="F25" s="839"/>
      <c r="G25" s="839"/>
    </row>
    <row r="26" spans="1:7" s="313" customFormat="1" x14ac:dyDescent="0.2">
      <c r="A26" s="837" t="s">
        <v>1640</v>
      </c>
      <c r="B26" s="837" t="s">
        <v>1641</v>
      </c>
      <c r="C26" s="838" t="s">
        <v>1642</v>
      </c>
      <c r="D26" s="839">
        <v>3443939.27874</v>
      </c>
      <c r="E26" s="839">
        <v>3443939.27874</v>
      </c>
      <c r="F26" s="839"/>
      <c r="G26" s="839"/>
    </row>
    <row r="27" spans="1:7" s="313" customFormat="1" x14ac:dyDescent="0.2">
      <c r="A27" s="837" t="s">
        <v>1643</v>
      </c>
      <c r="B27" s="837" t="s">
        <v>1644</v>
      </c>
      <c r="C27" s="838" t="s">
        <v>1645</v>
      </c>
      <c r="D27" s="839">
        <v>1548.3350900000003</v>
      </c>
      <c r="E27" s="839">
        <v>416.57</v>
      </c>
      <c r="F27" s="839">
        <v>1131.7650900000001</v>
      </c>
      <c r="G27" s="839">
        <v>1203.24701</v>
      </c>
    </row>
    <row r="28" spans="1:7" s="313" customFormat="1" x14ac:dyDescent="0.2">
      <c r="A28" s="837" t="s">
        <v>1646</v>
      </c>
      <c r="B28" s="837" t="s">
        <v>1647</v>
      </c>
      <c r="C28" s="838" t="s">
        <v>1648</v>
      </c>
      <c r="D28" s="839">
        <v>1872577.9758299999</v>
      </c>
      <c r="E28" s="839"/>
      <c r="F28" s="839">
        <v>1872577.9758299999</v>
      </c>
      <c r="G28" s="839">
        <v>1712342.0667399999</v>
      </c>
    </row>
    <row r="29" spans="1:7" s="313" customFormat="1" x14ac:dyDescent="0.2">
      <c r="A29" s="840" t="s">
        <v>1649</v>
      </c>
      <c r="B29" s="837" t="s">
        <v>1650</v>
      </c>
      <c r="C29" s="838" t="s">
        <v>1651</v>
      </c>
      <c r="D29" s="839">
        <v>2136.0329999999999</v>
      </c>
      <c r="E29" s="839"/>
      <c r="F29" s="839">
        <v>2136.0329999999999</v>
      </c>
      <c r="G29" s="839">
        <v>13205.900000000001</v>
      </c>
    </row>
    <row r="30" spans="1:7" s="313" customFormat="1" x14ac:dyDescent="0.2">
      <c r="A30" s="840" t="s">
        <v>1652</v>
      </c>
      <c r="B30" s="837" t="s">
        <v>1653</v>
      </c>
      <c r="C30" s="838" t="s">
        <v>1654</v>
      </c>
      <c r="D30" s="839">
        <v>81838.649999999994</v>
      </c>
      <c r="E30" s="839"/>
      <c r="F30" s="839">
        <v>81838.649999999994</v>
      </c>
      <c r="G30" s="839">
        <v>84882.73</v>
      </c>
    </row>
    <row r="31" spans="1:7" s="314" customFormat="1" x14ac:dyDescent="0.2">
      <c r="A31" s="315" t="s">
        <v>1655</v>
      </c>
      <c r="B31" s="315" t="s">
        <v>1656</v>
      </c>
      <c r="C31" s="316" t="s">
        <v>68</v>
      </c>
      <c r="D31" s="317">
        <v>1148946.5371600001</v>
      </c>
      <c r="E31" s="317">
        <v>122387.84251</v>
      </c>
      <c r="F31" s="317">
        <v>1026558.6946500001</v>
      </c>
      <c r="G31" s="317">
        <v>993551.16766000004</v>
      </c>
    </row>
    <row r="32" spans="1:7" s="313" customFormat="1" x14ac:dyDescent="0.2">
      <c r="A32" s="837" t="s">
        <v>1657</v>
      </c>
      <c r="B32" s="837" t="s">
        <v>1658</v>
      </c>
      <c r="C32" s="841" t="s">
        <v>1659</v>
      </c>
      <c r="D32" s="839">
        <v>923137.36135999998</v>
      </c>
      <c r="E32" s="839">
        <v>122387.84251</v>
      </c>
      <c r="F32" s="839">
        <v>800749.51884999999</v>
      </c>
      <c r="G32" s="839">
        <v>644154.55735000002</v>
      </c>
    </row>
    <row r="33" spans="1:7" s="313" customFormat="1" x14ac:dyDescent="0.2">
      <c r="A33" s="837" t="s">
        <v>1660</v>
      </c>
      <c r="B33" s="837" t="s">
        <v>1661</v>
      </c>
      <c r="C33" s="838" t="s">
        <v>1662</v>
      </c>
      <c r="D33" s="839">
        <v>6767.5959999999995</v>
      </c>
      <c r="E33" s="839"/>
      <c r="F33" s="839">
        <v>6767.5959999999995</v>
      </c>
      <c r="G33" s="839">
        <v>6767.5959999999995</v>
      </c>
    </row>
    <row r="34" spans="1:7" s="313" customFormat="1" x14ac:dyDescent="0.2">
      <c r="A34" s="837" t="s">
        <v>1663</v>
      </c>
      <c r="B34" s="837" t="s">
        <v>1664</v>
      </c>
      <c r="C34" s="838" t="s">
        <v>1665</v>
      </c>
      <c r="D34" s="839"/>
      <c r="E34" s="839"/>
      <c r="F34" s="839"/>
      <c r="G34" s="839">
        <v>200400</v>
      </c>
    </row>
    <row r="35" spans="1:7" s="313" customFormat="1" x14ac:dyDescent="0.2">
      <c r="A35" s="837" t="s">
        <v>1666</v>
      </c>
      <c r="B35" s="837" t="s">
        <v>1667</v>
      </c>
      <c r="C35" s="838" t="s">
        <v>1668</v>
      </c>
      <c r="D35" s="839">
        <v>95709.678510000012</v>
      </c>
      <c r="E35" s="839"/>
      <c r="F35" s="839">
        <v>95709.678510000012</v>
      </c>
      <c r="G35" s="839">
        <v>8000</v>
      </c>
    </row>
    <row r="36" spans="1:7" s="313" customFormat="1" x14ac:dyDescent="0.2">
      <c r="A36" s="837" t="s">
        <v>1669</v>
      </c>
      <c r="B36" s="837" t="s">
        <v>1670</v>
      </c>
      <c r="C36" s="838" t="s">
        <v>1671</v>
      </c>
      <c r="D36" s="839"/>
      <c r="E36" s="839"/>
      <c r="F36" s="839"/>
      <c r="G36" s="839"/>
    </row>
    <row r="37" spans="1:7" s="313" customFormat="1" x14ac:dyDescent="0.2">
      <c r="A37" s="837" t="s">
        <v>1672</v>
      </c>
      <c r="B37" s="837" t="s">
        <v>1673</v>
      </c>
      <c r="C37" s="838" t="s">
        <v>1674</v>
      </c>
      <c r="D37" s="839">
        <v>123331.90128999999</v>
      </c>
      <c r="E37" s="839"/>
      <c r="F37" s="839">
        <v>123331.90128999999</v>
      </c>
      <c r="G37" s="839">
        <v>134229.01431</v>
      </c>
    </row>
    <row r="38" spans="1:7" s="313" customFormat="1" x14ac:dyDescent="0.2">
      <c r="A38" s="837" t="s">
        <v>1675</v>
      </c>
      <c r="B38" s="837" t="s">
        <v>1676</v>
      </c>
      <c r="C38" s="838" t="s">
        <v>1677</v>
      </c>
      <c r="D38" s="839"/>
      <c r="E38" s="839"/>
      <c r="F38" s="839"/>
      <c r="G38" s="839"/>
    </row>
    <row r="39" spans="1:7" s="313" customFormat="1" x14ac:dyDescent="0.2">
      <c r="A39" s="837" t="s">
        <v>1678</v>
      </c>
      <c r="B39" s="837" t="s">
        <v>1679</v>
      </c>
      <c r="C39" s="838" t="s">
        <v>1680</v>
      </c>
      <c r="D39" s="839"/>
      <c r="E39" s="839"/>
      <c r="F39" s="839"/>
      <c r="G39" s="839"/>
    </row>
    <row r="40" spans="1:7" s="313" customFormat="1" x14ac:dyDescent="0.2">
      <c r="A40" s="315" t="s">
        <v>1681</v>
      </c>
      <c r="B40" s="315" t="s">
        <v>1682</v>
      </c>
      <c r="C40" s="316" t="s">
        <v>68</v>
      </c>
      <c r="D40" s="317">
        <v>2244939.5995700001</v>
      </c>
      <c r="E40" s="317">
        <v>0</v>
      </c>
      <c r="F40" s="317">
        <v>2244939.5995700001</v>
      </c>
      <c r="G40" s="317">
        <v>1840898.44447</v>
      </c>
    </row>
    <row r="41" spans="1:7" s="314" customFormat="1" x14ac:dyDescent="0.2">
      <c r="A41" s="837" t="s">
        <v>1683</v>
      </c>
      <c r="B41" s="837" t="s">
        <v>1684</v>
      </c>
      <c r="C41" s="838" t="s">
        <v>1685</v>
      </c>
      <c r="D41" s="839">
        <v>175091.51204</v>
      </c>
      <c r="E41" s="839"/>
      <c r="F41" s="839">
        <v>175091.51204</v>
      </c>
      <c r="G41" s="839">
        <v>64162.747200000005</v>
      </c>
    </row>
    <row r="42" spans="1:7" s="313" customFormat="1" x14ac:dyDescent="0.2">
      <c r="A42" s="837" t="s">
        <v>1686</v>
      </c>
      <c r="B42" s="837" t="s">
        <v>1687</v>
      </c>
      <c r="C42" s="838" t="s">
        <v>1688</v>
      </c>
      <c r="D42" s="839"/>
      <c r="E42" s="839"/>
      <c r="F42" s="839"/>
      <c r="G42" s="839"/>
    </row>
    <row r="43" spans="1:7" s="313" customFormat="1" x14ac:dyDescent="0.2">
      <c r="A43" s="837" t="s">
        <v>1689</v>
      </c>
      <c r="B43" s="837" t="s">
        <v>1690</v>
      </c>
      <c r="C43" s="838" t="s">
        <v>1691</v>
      </c>
      <c r="D43" s="839">
        <v>723.56637000000001</v>
      </c>
      <c r="E43" s="839"/>
      <c r="F43" s="839">
        <v>723.56637000000001</v>
      </c>
      <c r="G43" s="839">
        <v>737.88234999999997</v>
      </c>
    </row>
    <row r="44" spans="1:7" s="313" customFormat="1" x14ac:dyDescent="0.2">
      <c r="A44" s="837" t="s">
        <v>1692</v>
      </c>
      <c r="B44" s="837" t="s">
        <v>1693</v>
      </c>
      <c r="C44" s="838" t="s">
        <v>1694</v>
      </c>
      <c r="D44" s="839"/>
      <c r="E44" s="839"/>
      <c r="F44" s="839"/>
      <c r="G44" s="839"/>
    </row>
    <row r="45" spans="1:7" s="313" customFormat="1" x14ac:dyDescent="0.2">
      <c r="A45" s="837" t="s">
        <v>1695</v>
      </c>
      <c r="B45" s="837" t="s">
        <v>1696</v>
      </c>
      <c r="C45" s="838" t="s">
        <v>1697</v>
      </c>
      <c r="D45" s="839">
        <v>944869.78492999997</v>
      </c>
      <c r="E45" s="839"/>
      <c r="F45" s="839">
        <v>944869.78492999997</v>
      </c>
      <c r="G45" s="839">
        <v>939504.26378000004</v>
      </c>
    </row>
    <row r="46" spans="1:7" s="313" customFormat="1" x14ac:dyDescent="0.2">
      <c r="A46" s="842" t="s">
        <v>1698</v>
      </c>
      <c r="B46" s="837" t="s">
        <v>1699</v>
      </c>
      <c r="C46" s="838" t="s">
        <v>1700</v>
      </c>
      <c r="D46" s="839">
        <v>1124254.7362299999</v>
      </c>
      <c r="E46" s="839"/>
      <c r="F46" s="839">
        <v>1124254.7362299999</v>
      </c>
      <c r="G46" s="839">
        <v>836493.55114</v>
      </c>
    </row>
    <row r="47" spans="1:7" s="313" customFormat="1" x14ac:dyDescent="0.2">
      <c r="A47" s="315" t="s">
        <v>1701</v>
      </c>
      <c r="B47" s="315" t="s">
        <v>1702</v>
      </c>
      <c r="C47" s="316" t="s">
        <v>68</v>
      </c>
      <c r="D47" s="317">
        <v>11676715.019579999</v>
      </c>
      <c r="E47" s="317">
        <v>34321.367610000001</v>
      </c>
      <c r="F47" s="317">
        <v>11642393.651969999</v>
      </c>
      <c r="G47" s="317">
        <v>10969883.474540001</v>
      </c>
    </row>
    <row r="48" spans="1:7" s="313" customFormat="1" x14ac:dyDescent="0.2">
      <c r="A48" s="315" t="s">
        <v>1703</v>
      </c>
      <c r="B48" s="315" t="s">
        <v>1704</v>
      </c>
      <c r="C48" s="316" t="s">
        <v>68</v>
      </c>
      <c r="D48" s="317">
        <v>430411.88509999996</v>
      </c>
      <c r="E48" s="317">
        <v>0</v>
      </c>
      <c r="F48" s="317">
        <v>430411.88509999996</v>
      </c>
      <c r="G48" s="317">
        <v>342139.60979000002</v>
      </c>
    </row>
    <row r="49" spans="1:7" s="313" customFormat="1" x14ac:dyDescent="0.2">
      <c r="A49" s="837" t="s">
        <v>1705</v>
      </c>
      <c r="B49" s="837" t="s">
        <v>1706</v>
      </c>
      <c r="C49" s="838" t="s">
        <v>1707</v>
      </c>
      <c r="D49" s="839"/>
      <c r="E49" s="839"/>
      <c r="F49" s="839"/>
      <c r="G49" s="839"/>
    </row>
    <row r="50" spans="1:7" s="313" customFormat="1" x14ac:dyDescent="0.2">
      <c r="A50" s="837" t="s">
        <v>1708</v>
      </c>
      <c r="B50" s="837" t="s">
        <v>1709</v>
      </c>
      <c r="C50" s="838" t="s">
        <v>1710</v>
      </c>
      <c r="D50" s="839">
        <v>361140.03168999997</v>
      </c>
      <c r="E50" s="839"/>
      <c r="F50" s="839">
        <v>361140.03168999997</v>
      </c>
      <c r="G50" s="839">
        <v>270998.15635000006</v>
      </c>
    </row>
    <row r="51" spans="1:7" s="313" customFormat="1" x14ac:dyDescent="0.2">
      <c r="A51" s="837" t="s">
        <v>1711</v>
      </c>
      <c r="B51" s="837" t="s">
        <v>1712</v>
      </c>
      <c r="C51" s="838" t="s">
        <v>1713</v>
      </c>
      <c r="D51" s="839">
        <v>4439.8495499999999</v>
      </c>
      <c r="E51" s="839"/>
      <c r="F51" s="839">
        <v>4439.8495499999999</v>
      </c>
      <c r="G51" s="839">
        <v>2020.6515399999998</v>
      </c>
    </row>
    <row r="52" spans="1:7" s="313" customFormat="1" x14ac:dyDescent="0.2">
      <c r="A52" s="837" t="s">
        <v>1714</v>
      </c>
      <c r="B52" s="837" t="s">
        <v>1715</v>
      </c>
      <c r="C52" s="838" t="s">
        <v>1716</v>
      </c>
      <c r="D52" s="839">
        <v>7265.1841900000009</v>
      </c>
      <c r="E52" s="839"/>
      <c r="F52" s="839">
        <v>7265.1841900000009</v>
      </c>
      <c r="G52" s="839">
        <v>7248.1003499999997</v>
      </c>
    </row>
    <row r="53" spans="1:7" s="313" customFormat="1" x14ac:dyDescent="0.2">
      <c r="A53" s="837" t="s">
        <v>1717</v>
      </c>
      <c r="B53" s="837" t="s">
        <v>1718</v>
      </c>
      <c r="C53" s="838" t="s">
        <v>1719</v>
      </c>
      <c r="D53" s="839"/>
      <c r="E53" s="839"/>
      <c r="F53" s="839"/>
      <c r="G53" s="839"/>
    </row>
    <row r="54" spans="1:7" s="313" customFormat="1" x14ac:dyDescent="0.2">
      <c r="A54" s="837" t="s">
        <v>1720</v>
      </c>
      <c r="B54" s="837" t="s">
        <v>1721</v>
      </c>
      <c r="C54" s="838" t="s">
        <v>1722</v>
      </c>
      <c r="D54" s="839">
        <v>12912.302449999999</v>
      </c>
      <c r="E54" s="839"/>
      <c r="F54" s="839">
        <v>12912.302449999999</v>
      </c>
      <c r="G54" s="839">
        <v>16535.101340000001</v>
      </c>
    </row>
    <row r="55" spans="1:7" s="313" customFormat="1" x14ac:dyDescent="0.2">
      <c r="A55" s="837" t="s">
        <v>1723</v>
      </c>
      <c r="B55" s="837" t="s">
        <v>1724</v>
      </c>
      <c r="C55" s="838" t="s">
        <v>1725</v>
      </c>
      <c r="D55" s="839"/>
      <c r="E55" s="839"/>
      <c r="F55" s="839"/>
      <c r="G55" s="839"/>
    </row>
    <row r="56" spans="1:7" s="313" customFormat="1" x14ac:dyDescent="0.2">
      <c r="A56" s="837" t="s">
        <v>1726</v>
      </c>
      <c r="B56" s="837" t="s">
        <v>1727</v>
      </c>
      <c r="C56" s="838" t="s">
        <v>1728</v>
      </c>
      <c r="D56" s="839">
        <v>42171.261159999995</v>
      </c>
      <c r="E56" s="839"/>
      <c r="F56" s="839">
        <v>42171.261159999995</v>
      </c>
      <c r="G56" s="839">
        <v>42874.988920000003</v>
      </c>
    </row>
    <row r="57" spans="1:7" s="313" customFormat="1" x14ac:dyDescent="0.2">
      <c r="A57" s="837" t="s">
        <v>1729</v>
      </c>
      <c r="B57" s="837" t="s">
        <v>1730</v>
      </c>
      <c r="C57" s="838" t="s">
        <v>1731</v>
      </c>
      <c r="D57" s="839">
        <v>131.27812</v>
      </c>
      <c r="E57" s="839"/>
      <c r="F57" s="839">
        <v>131.27812</v>
      </c>
      <c r="G57" s="839">
        <v>94.493700000000004</v>
      </c>
    </row>
    <row r="58" spans="1:7" s="313" customFormat="1" x14ac:dyDescent="0.2">
      <c r="A58" s="837" t="s">
        <v>1732</v>
      </c>
      <c r="B58" s="837" t="s">
        <v>1733</v>
      </c>
      <c r="C58" s="838" t="s">
        <v>1734</v>
      </c>
      <c r="D58" s="839">
        <v>2351.9779399999998</v>
      </c>
      <c r="E58" s="839"/>
      <c r="F58" s="839">
        <v>2351.9779399999998</v>
      </c>
      <c r="G58" s="839">
        <v>2368.1175899999998</v>
      </c>
    </row>
    <row r="59" spans="1:7" s="313" customFormat="1" x14ac:dyDescent="0.2">
      <c r="A59" s="315" t="s">
        <v>1735</v>
      </c>
      <c r="B59" s="315" t="s">
        <v>1736</v>
      </c>
      <c r="C59" s="316" t="s">
        <v>68</v>
      </c>
      <c r="D59" s="317">
        <v>4592855.2881199997</v>
      </c>
      <c r="E59" s="317">
        <v>34321.367610000001</v>
      </c>
      <c r="F59" s="317">
        <v>4558533.9205100005</v>
      </c>
      <c r="G59" s="317">
        <v>3886270.7916000001</v>
      </c>
    </row>
    <row r="60" spans="1:7" s="313" customFormat="1" x14ac:dyDescent="0.2">
      <c r="A60" s="837" t="s">
        <v>1737</v>
      </c>
      <c r="B60" s="837" t="s">
        <v>1738</v>
      </c>
      <c r="C60" s="838" t="s">
        <v>1739</v>
      </c>
      <c r="D60" s="839">
        <v>672036.85039000004</v>
      </c>
      <c r="E60" s="839">
        <v>17673.861639999999</v>
      </c>
      <c r="F60" s="839">
        <v>654362.98875000002</v>
      </c>
      <c r="G60" s="839">
        <v>582722.05356999999</v>
      </c>
    </row>
    <row r="61" spans="1:7" s="313" customFormat="1" x14ac:dyDescent="0.2">
      <c r="A61" s="837" t="s">
        <v>1740</v>
      </c>
      <c r="B61" s="837" t="s">
        <v>1741</v>
      </c>
      <c r="C61" s="838" t="s">
        <v>1742</v>
      </c>
      <c r="D61" s="839"/>
      <c r="E61" s="839"/>
      <c r="F61" s="839"/>
      <c r="G61" s="839"/>
    </row>
    <row r="62" spans="1:7" s="313" customFormat="1" x14ac:dyDescent="0.2">
      <c r="A62" s="837" t="s">
        <v>1743</v>
      </c>
      <c r="B62" s="837" t="s">
        <v>1744</v>
      </c>
      <c r="C62" s="838" t="s">
        <v>1745</v>
      </c>
      <c r="D62" s="839"/>
      <c r="E62" s="839"/>
      <c r="F62" s="839"/>
      <c r="G62" s="839"/>
    </row>
    <row r="63" spans="1:7" s="313" customFormat="1" x14ac:dyDescent="0.2">
      <c r="A63" s="837" t="s">
        <v>1746</v>
      </c>
      <c r="B63" s="837" t="s">
        <v>1747</v>
      </c>
      <c r="C63" s="838" t="s">
        <v>1748</v>
      </c>
      <c r="D63" s="839">
        <v>27282.94585</v>
      </c>
      <c r="E63" s="839"/>
      <c r="F63" s="839">
        <v>27282.94585</v>
      </c>
      <c r="G63" s="839">
        <v>34723.202690000006</v>
      </c>
    </row>
    <row r="64" spans="1:7" s="313" customFormat="1" x14ac:dyDescent="0.2">
      <c r="A64" s="837" t="s">
        <v>1749</v>
      </c>
      <c r="B64" s="837" t="s">
        <v>1750</v>
      </c>
      <c r="C64" s="838" t="s">
        <v>1751</v>
      </c>
      <c r="D64" s="839">
        <v>39764.240379999996</v>
      </c>
      <c r="E64" s="839">
        <v>12895.828720000001</v>
      </c>
      <c r="F64" s="839">
        <v>26868.411659999998</v>
      </c>
      <c r="G64" s="839">
        <v>28720.881500000003</v>
      </c>
    </row>
    <row r="65" spans="1:7" s="313" customFormat="1" x14ac:dyDescent="0.2">
      <c r="A65" s="837" t="s">
        <v>1752</v>
      </c>
      <c r="B65" s="837" t="s">
        <v>1753</v>
      </c>
      <c r="C65" s="838" t="s">
        <v>1754</v>
      </c>
      <c r="D65" s="839"/>
      <c r="E65" s="839"/>
      <c r="F65" s="839"/>
      <c r="G65" s="839">
        <v>63899.525450000001</v>
      </c>
    </row>
    <row r="66" spans="1:7" s="313" customFormat="1" x14ac:dyDescent="0.2">
      <c r="A66" s="837" t="s">
        <v>1755</v>
      </c>
      <c r="B66" s="837" t="s">
        <v>1756</v>
      </c>
      <c r="C66" s="838" t="s">
        <v>1757</v>
      </c>
      <c r="D66" s="839"/>
      <c r="E66" s="839"/>
      <c r="F66" s="839"/>
      <c r="G66" s="839"/>
    </row>
    <row r="67" spans="1:7" s="313" customFormat="1" x14ac:dyDescent="0.2">
      <c r="A67" s="837" t="s">
        <v>1758</v>
      </c>
      <c r="B67" s="837" t="s">
        <v>1759</v>
      </c>
      <c r="C67" s="838" t="s">
        <v>1760</v>
      </c>
      <c r="D67" s="839"/>
      <c r="E67" s="839"/>
      <c r="F67" s="839"/>
      <c r="G67" s="839"/>
    </row>
    <row r="68" spans="1:7" s="313" customFormat="1" x14ac:dyDescent="0.2">
      <c r="A68" s="837" t="s">
        <v>1761</v>
      </c>
      <c r="B68" s="837" t="s">
        <v>1762</v>
      </c>
      <c r="C68" s="838" t="s">
        <v>1763</v>
      </c>
      <c r="D68" s="839">
        <v>3728.4581399999997</v>
      </c>
      <c r="E68" s="839"/>
      <c r="F68" s="839">
        <v>3728.4581399999997</v>
      </c>
      <c r="G68" s="839">
        <v>3252.0817999999999</v>
      </c>
    </row>
    <row r="69" spans="1:7" s="313" customFormat="1" x14ac:dyDescent="0.2">
      <c r="A69" s="837" t="s">
        <v>1764</v>
      </c>
      <c r="B69" s="837" t="s">
        <v>1765</v>
      </c>
      <c r="C69" s="838" t="s">
        <v>1766</v>
      </c>
      <c r="D69" s="839"/>
      <c r="E69" s="839"/>
      <c r="F69" s="839"/>
      <c r="G69" s="839"/>
    </row>
    <row r="70" spans="1:7" s="313" customFormat="1" x14ac:dyDescent="0.2">
      <c r="A70" s="837" t="s">
        <v>1767</v>
      </c>
      <c r="B70" s="837" t="s">
        <v>1768</v>
      </c>
      <c r="C70" s="838" t="s">
        <v>1769</v>
      </c>
      <c r="D70" s="839"/>
      <c r="E70" s="839"/>
      <c r="F70" s="839"/>
      <c r="G70" s="839"/>
    </row>
    <row r="71" spans="1:7" s="313" customFormat="1" x14ac:dyDescent="0.2">
      <c r="A71" s="837" t="s">
        <v>1770</v>
      </c>
      <c r="B71" s="837" t="s">
        <v>1771</v>
      </c>
      <c r="C71" s="838" t="s">
        <v>1772</v>
      </c>
      <c r="D71" s="839"/>
      <c r="E71" s="839"/>
      <c r="F71" s="839"/>
      <c r="G71" s="839"/>
    </row>
    <row r="72" spans="1:7" s="313" customFormat="1" x14ac:dyDescent="0.2">
      <c r="A72" s="837" t="s">
        <v>1773</v>
      </c>
      <c r="B72" s="837" t="s">
        <v>1774</v>
      </c>
      <c r="C72" s="838" t="s">
        <v>1775</v>
      </c>
      <c r="D72" s="839">
        <v>5066.2190000000001</v>
      </c>
      <c r="E72" s="839"/>
      <c r="F72" s="839">
        <v>5066.2190000000001</v>
      </c>
      <c r="G72" s="839">
        <v>5880.1949999999997</v>
      </c>
    </row>
    <row r="73" spans="1:7" s="313" customFormat="1" x14ac:dyDescent="0.2">
      <c r="A73" s="837" t="s">
        <v>1776</v>
      </c>
      <c r="B73" s="837" t="s">
        <v>1777</v>
      </c>
      <c r="C73" s="838" t="s">
        <v>1778</v>
      </c>
      <c r="D73" s="839">
        <v>38.942999999999998</v>
      </c>
      <c r="E73" s="839"/>
      <c r="F73" s="839">
        <v>38.942999999999998</v>
      </c>
      <c r="G73" s="839">
        <v>87.094999999999999</v>
      </c>
    </row>
    <row r="74" spans="1:7" s="313" customFormat="1" x14ac:dyDescent="0.2">
      <c r="A74" s="837" t="s">
        <v>1779</v>
      </c>
      <c r="B74" s="837" t="s">
        <v>74</v>
      </c>
      <c r="C74" s="838" t="s">
        <v>1780</v>
      </c>
      <c r="D74" s="839">
        <v>1662.9884500000001</v>
      </c>
      <c r="E74" s="839"/>
      <c r="F74" s="839">
        <v>1662.9884500000001</v>
      </c>
      <c r="G74" s="839">
        <v>8203.0805099999998</v>
      </c>
    </row>
    <row r="75" spans="1:7" s="313" customFormat="1" x14ac:dyDescent="0.2">
      <c r="A75" s="837" t="s">
        <v>1781</v>
      </c>
      <c r="B75" s="837" t="s">
        <v>1782</v>
      </c>
      <c r="C75" s="838" t="s">
        <v>1783</v>
      </c>
      <c r="D75" s="839">
        <v>29.515999999999998</v>
      </c>
      <c r="E75" s="839"/>
      <c r="F75" s="839">
        <v>29.515999999999998</v>
      </c>
      <c r="G75" s="839">
        <v>60.8</v>
      </c>
    </row>
    <row r="76" spans="1:7" s="313" customFormat="1" x14ac:dyDescent="0.2">
      <c r="A76" s="837" t="s">
        <v>1784</v>
      </c>
      <c r="B76" s="837" t="s">
        <v>1785</v>
      </c>
      <c r="C76" s="838" t="s">
        <v>1786</v>
      </c>
      <c r="D76" s="839">
        <v>2840.8545600000002</v>
      </c>
      <c r="E76" s="839"/>
      <c r="F76" s="839">
        <v>2840.8545600000002</v>
      </c>
      <c r="G76" s="839">
        <v>2503.6406200000001</v>
      </c>
    </row>
    <row r="77" spans="1:7" s="313" customFormat="1" x14ac:dyDescent="0.2">
      <c r="A77" s="837" t="s">
        <v>1787</v>
      </c>
      <c r="B77" s="837" t="s">
        <v>1788</v>
      </c>
      <c r="C77" s="838" t="s">
        <v>1789</v>
      </c>
      <c r="D77" s="839">
        <v>45421.288789999999</v>
      </c>
      <c r="E77" s="839"/>
      <c r="F77" s="839">
        <v>45421.288789999999</v>
      </c>
      <c r="G77" s="839">
        <v>46700.20854</v>
      </c>
    </row>
    <row r="78" spans="1:7" s="313" customFormat="1" x14ac:dyDescent="0.2">
      <c r="A78" s="837" t="s">
        <v>1790</v>
      </c>
      <c r="B78" s="837" t="s">
        <v>1791</v>
      </c>
      <c r="C78" s="838" t="s">
        <v>1792</v>
      </c>
      <c r="D78" s="839"/>
      <c r="E78" s="839"/>
      <c r="F78" s="839"/>
      <c r="G78" s="839"/>
    </row>
    <row r="79" spans="1:7" s="313" customFormat="1" x14ac:dyDescent="0.2">
      <c r="A79" s="837" t="s">
        <v>1793</v>
      </c>
      <c r="B79" s="837" t="s">
        <v>1794</v>
      </c>
      <c r="C79" s="838" t="s">
        <v>1795</v>
      </c>
      <c r="D79" s="839"/>
      <c r="E79" s="839"/>
      <c r="F79" s="839"/>
      <c r="G79" s="839"/>
    </row>
    <row r="80" spans="1:7" s="313" customFormat="1" x14ac:dyDescent="0.2">
      <c r="A80" s="837" t="s">
        <v>1796</v>
      </c>
      <c r="B80" s="837" t="s">
        <v>1797</v>
      </c>
      <c r="C80" s="838" t="s">
        <v>1798</v>
      </c>
      <c r="D80" s="839"/>
      <c r="E80" s="839"/>
      <c r="F80" s="839"/>
      <c r="G80" s="839"/>
    </row>
    <row r="81" spans="1:7" s="313" customFormat="1" x14ac:dyDescent="0.2">
      <c r="A81" s="840" t="s">
        <v>1799</v>
      </c>
      <c r="B81" s="837" t="s">
        <v>1800</v>
      </c>
      <c r="C81" s="838" t="s">
        <v>1801</v>
      </c>
      <c r="D81" s="839"/>
      <c r="E81" s="839"/>
      <c r="F81" s="839"/>
      <c r="G81" s="839"/>
    </row>
    <row r="82" spans="1:7" s="313" customFormat="1" x14ac:dyDescent="0.2">
      <c r="A82" s="840" t="s">
        <v>1802</v>
      </c>
      <c r="B82" s="837" t="s">
        <v>1803</v>
      </c>
      <c r="C82" s="838" t="s">
        <v>1804</v>
      </c>
      <c r="D82" s="839"/>
      <c r="E82" s="839"/>
      <c r="F82" s="839"/>
      <c r="G82" s="839"/>
    </row>
    <row r="83" spans="1:7" s="313" customFormat="1" x14ac:dyDescent="0.2">
      <c r="A83" s="840" t="s">
        <v>1805</v>
      </c>
      <c r="B83" s="837" t="s">
        <v>1806</v>
      </c>
      <c r="C83" s="838" t="s">
        <v>1807</v>
      </c>
      <c r="D83" s="839">
        <v>200098.24185999998</v>
      </c>
      <c r="E83" s="839"/>
      <c r="F83" s="839">
        <v>200098.24185999998</v>
      </c>
      <c r="G83" s="839">
        <v>188310.63404</v>
      </c>
    </row>
    <row r="84" spans="1:7" s="313" customFormat="1" x14ac:dyDescent="0.2">
      <c r="A84" s="840" t="s">
        <v>1808</v>
      </c>
      <c r="B84" s="840" t="s">
        <v>1809</v>
      </c>
      <c r="C84" s="843" t="s">
        <v>1810</v>
      </c>
      <c r="D84" s="839"/>
      <c r="E84" s="839"/>
      <c r="F84" s="839"/>
      <c r="G84" s="839"/>
    </row>
    <row r="85" spans="1:7" s="313" customFormat="1" x14ac:dyDescent="0.2">
      <c r="A85" s="840" t="s">
        <v>1811</v>
      </c>
      <c r="B85" s="837" t="s">
        <v>1812</v>
      </c>
      <c r="C85" s="838" t="s">
        <v>1813</v>
      </c>
      <c r="D85" s="839">
        <v>28664.12227</v>
      </c>
      <c r="E85" s="839"/>
      <c r="F85" s="839">
        <v>28664.12227</v>
      </c>
      <c r="G85" s="839">
        <v>37555.753899999996</v>
      </c>
    </row>
    <row r="86" spans="1:7" s="314" customFormat="1" x14ac:dyDescent="0.2">
      <c r="A86" s="840" t="s">
        <v>1814</v>
      </c>
      <c r="B86" s="837" t="s">
        <v>1815</v>
      </c>
      <c r="C86" s="838" t="s">
        <v>1816</v>
      </c>
      <c r="D86" s="839">
        <v>4835.7010899999996</v>
      </c>
      <c r="E86" s="839"/>
      <c r="F86" s="839">
        <v>4835.7010899999996</v>
      </c>
      <c r="G86" s="839">
        <v>8211.2958500000004</v>
      </c>
    </row>
    <row r="87" spans="1:7" s="313" customFormat="1" x14ac:dyDescent="0.2">
      <c r="A87" s="840" t="s">
        <v>1817</v>
      </c>
      <c r="B87" s="837" t="s">
        <v>1818</v>
      </c>
      <c r="C87" s="838" t="s">
        <v>1819</v>
      </c>
      <c r="D87" s="839">
        <v>3526927.7365600006</v>
      </c>
      <c r="E87" s="839"/>
      <c r="F87" s="839">
        <v>3526927.7365600006</v>
      </c>
      <c r="G87" s="839">
        <v>2844494.1697300002</v>
      </c>
    </row>
    <row r="88" spans="1:7" s="313" customFormat="1" x14ac:dyDescent="0.2">
      <c r="A88" s="844" t="s">
        <v>1820</v>
      </c>
      <c r="B88" s="844" t="s">
        <v>1821</v>
      </c>
      <c r="C88" s="845" t="s">
        <v>1822</v>
      </c>
      <c r="D88" s="846">
        <v>34457.181779999999</v>
      </c>
      <c r="E88" s="846">
        <v>3751.6772500000002</v>
      </c>
      <c r="F88" s="846">
        <v>30705.504529999998</v>
      </c>
      <c r="G88" s="846">
        <v>30946.1734</v>
      </c>
    </row>
    <row r="89" spans="1:7" s="313" customFormat="1" x14ac:dyDescent="0.2">
      <c r="A89" s="315" t="s">
        <v>1823</v>
      </c>
      <c r="B89" s="315" t="s">
        <v>1824</v>
      </c>
      <c r="C89" s="316" t="s">
        <v>68</v>
      </c>
      <c r="D89" s="317">
        <v>6653447.8463600008</v>
      </c>
      <c r="E89" s="317">
        <v>0</v>
      </c>
      <c r="F89" s="317">
        <v>6653447.8463600008</v>
      </c>
      <c r="G89" s="317">
        <v>6741473.0731499996</v>
      </c>
    </row>
    <row r="90" spans="1:7" s="313" customFormat="1" x14ac:dyDescent="0.2">
      <c r="A90" s="847" t="s">
        <v>1825</v>
      </c>
      <c r="B90" s="847" t="s">
        <v>1826</v>
      </c>
      <c r="C90" s="848" t="s">
        <v>1827</v>
      </c>
      <c r="D90" s="319"/>
      <c r="E90" s="839"/>
      <c r="F90" s="839"/>
      <c r="G90" s="839"/>
    </row>
    <row r="91" spans="1:7" s="313" customFormat="1" x14ac:dyDescent="0.2">
      <c r="A91" s="837" t="s">
        <v>1828</v>
      </c>
      <c r="B91" s="837" t="s">
        <v>1829</v>
      </c>
      <c r="C91" s="838" t="s">
        <v>1830</v>
      </c>
      <c r="D91" s="839"/>
      <c r="E91" s="839"/>
      <c r="F91" s="839"/>
      <c r="G91" s="839"/>
    </row>
    <row r="92" spans="1:7" s="313" customFormat="1" x14ac:dyDescent="0.2">
      <c r="A92" s="837" t="s">
        <v>1831</v>
      </c>
      <c r="B92" s="837" t="s">
        <v>1832</v>
      </c>
      <c r="C92" s="838" t="s">
        <v>1833</v>
      </c>
      <c r="D92" s="839"/>
      <c r="E92" s="839"/>
      <c r="F92" s="839"/>
      <c r="G92" s="839"/>
    </row>
    <row r="93" spans="1:7" s="313" customFormat="1" x14ac:dyDescent="0.2">
      <c r="A93" s="837" t="s">
        <v>1834</v>
      </c>
      <c r="B93" s="837" t="s">
        <v>1835</v>
      </c>
      <c r="C93" s="838" t="s">
        <v>1836</v>
      </c>
      <c r="D93" s="839">
        <v>878044.83968000009</v>
      </c>
      <c r="E93" s="839"/>
      <c r="F93" s="839">
        <v>878044.83968000009</v>
      </c>
      <c r="G93" s="839">
        <v>902646.93670000008</v>
      </c>
    </row>
    <row r="94" spans="1:7" s="313" customFormat="1" x14ac:dyDescent="0.2">
      <c r="A94" s="837" t="s">
        <v>1837</v>
      </c>
      <c r="B94" s="837" t="s">
        <v>1838</v>
      </c>
      <c r="C94" s="838" t="s">
        <v>1839</v>
      </c>
      <c r="D94" s="839">
        <v>87520.017970000001</v>
      </c>
      <c r="E94" s="839"/>
      <c r="F94" s="839">
        <v>87520.017970000001</v>
      </c>
      <c r="G94" s="839">
        <v>56821.847249999999</v>
      </c>
    </row>
    <row r="95" spans="1:7" s="313" customFormat="1" x14ac:dyDescent="0.2">
      <c r="A95" s="837" t="s">
        <v>1840</v>
      </c>
      <c r="B95" s="837" t="s">
        <v>1841</v>
      </c>
      <c r="C95" s="838" t="s">
        <v>1842</v>
      </c>
      <c r="D95" s="839">
        <v>2670081.1869299999</v>
      </c>
      <c r="E95" s="839"/>
      <c r="F95" s="839">
        <v>2670081.1869299999</v>
      </c>
      <c r="G95" s="839">
        <v>2222531.2138200002</v>
      </c>
    </row>
    <row r="96" spans="1:7" s="313" customFormat="1" x14ac:dyDescent="0.2">
      <c r="A96" s="837" t="s">
        <v>1843</v>
      </c>
      <c r="B96" s="837" t="s">
        <v>1844</v>
      </c>
      <c r="C96" s="838" t="s">
        <v>1845</v>
      </c>
      <c r="D96" s="839">
        <v>102086.04725999999</v>
      </c>
      <c r="E96" s="839"/>
      <c r="F96" s="839">
        <v>102086.04725999999</v>
      </c>
      <c r="G96" s="839">
        <v>68480.67448999999</v>
      </c>
    </row>
    <row r="97" spans="1:7" s="313" customFormat="1" x14ac:dyDescent="0.2">
      <c r="A97" s="837" t="s">
        <v>1846</v>
      </c>
      <c r="B97" s="837" t="s">
        <v>1847</v>
      </c>
      <c r="C97" s="838" t="s">
        <v>1848</v>
      </c>
      <c r="D97" s="839">
        <v>2149770.2510700002</v>
      </c>
      <c r="E97" s="839"/>
      <c r="F97" s="839">
        <v>2149770.2510700002</v>
      </c>
      <c r="G97" s="839">
        <v>2103979.6337299999</v>
      </c>
    </row>
    <row r="98" spans="1:7" s="313" customFormat="1" x14ac:dyDescent="0.2">
      <c r="A98" s="837" t="s">
        <v>1849</v>
      </c>
      <c r="B98" s="837" t="s">
        <v>1850</v>
      </c>
      <c r="C98" s="838" t="s">
        <v>1851</v>
      </c>
      <c r="D98" s="839">
        <v>748606.61803000001</v>
      </c>
      <c r="E98" s="839"/>
      <c r="F98" s="839">
        <v>748606.61803000001</v>
      </c>
      <c r="G98" s="839">
        <v>1371640.5544200002</v>
      </c>
    </row>
    <row r="99" spans="1:7" s="313" customFormat="1" x14ac:dyDescent="0.2">
      <c r="A99" s="837" t="s">
        <v>1852</v>
      </c>
      <c r="B99" s="837" t="s">
        <v>1853</v>
      </c>
      <c r="C99" s="838" t="s">
        <v>1854</v>
      </c>
      <c r="D99" s="839">
        <v>3872.0559399999997</v>
      </c>
      <c r="E99" s="839"/>
      <c r="F99" s="839">
        <v>3872.0559399999997</v>
      </c>
      <c r="G99" s="839">
        <v>2939.8080399999999</v>
      </c>
    </row>
    <row r="100" spans="1:7" s="313" customFormat="1" x14ac:dyDescent="0.2">
      <c r="A100" s="837" t="s">
        <v>1855</v>
      </c>
      <c r="B100" s="837" t="s">
        <v>1856</v>
      </c>
      <c r="C100" s="838" t="s">
        <v>1857</v>
      </c>
      <c r="D100" s="839">
        <v>3</v>
      </c>
      <c r="E100" s="839"/>
      <c r="F100" s="839">
        <v>3</v>
      </c>
      <c r="G100" s="839">
        <v>3.121</v>
      </c>
    </row>
    <row r="101" spans="1:7" s="313" customFormat="1" x14ac:dyDescent="0.2">
      <c r="A101" s="844" t="s">
        <v>1858</v>
      </c>
      <c r="B101" s="844" t="s">
        <v>1859</v>
      </c>
      <c r="C101" s="845" t="s">
        <v>1860</v>
      </c>
      <c r="D101" s="846">
        <v>13463.82948</v>
      </c>
      <c r="E101" s="839"/>
      <c r="F101" s="839">
        <v>13463.82948</v>
      </c>
      <c r="G101" s="846">
        <v>12429.2837</v>
      </c>
    </row>
    <row r="102" spans="1:7" s="313" customFormat="1" ht="12.75" customHeight="1" x14ac:dyDescent="0.2">
      <c r="A102" s="320"/>
      <c r="B102" s="320"/>
      <c r="C102" s="320"/>
      <c r="E102" s="321"/>
      <c r="F102" s="322"/>
      <c r="G102" s="849"/>
    </row>
    <row r="103" spans="1:7" s="314" customFormat="1" ht="12.75" customHeight="1" x14ac:dyDescent="0.2">
      <c r="A103" s="320"/>
      <c r="B103" s="320"/>
      <c r="C103" s="320"/>
      <c r="D103" s="313"/>
      <c r="E103" s="313"/>
      <c r="F103" s="850"/>
      <c r="G103" s="849"/>
    </row>
    <row r="104" spans="1:7" s="314" customFormat="1" ht="12.75" customHeight="1" x14ac:dyDescent="0.2">
      <c r="A104" s="851"/>
      <c r="B104" s="852"/>
      <c r="C104" s="853"/>
      <c r="D104" s="323">
        <v>1</v>
      </c>
      <c r="E104" s="323">
        <v>2</v>
      </c>
      <c r="F104" s="854"/>
      <c r="G104" s="855"/>
    </row>
    <row r="105" spans="1:7" s="314" customFormat="1" ht="21" customHeight="1" x14ac:dyDescent="0.2">
      <c r="A105" s="1137" t="s">
        <v>1584</v>
      </c>
      <c r="B105" s="1138"/>
      <c r="C105" s="1141" t="s">
        <v>1585</v>
      </c>
      <c r="D105" s="1143" t="s">
        <v>1586</v>
      </c>
      <c r="E105" s="1144"/>
      <c r="F105" s="856"/>
      <c r="G105" s="857"/>
    </row>
    <row r="106" spans="1:7" s="314" customFormat="1" x14ac:dyDescent="0.2">
      <c r="A106" s="1139"/>
      <c r="B106" s="1140"/>
      <c r="C106" s="1142"/>
      <c r="D106" s="602" t="s">
        <v>1587</v>
      </c>
      <c r="E106" s="324" t="s">
        <v>1588</v>
      </c>
      <c r="F106" s="856"/>
      <c r="G106" s="857"/>
    </row>
    <row r="107" spans="1:7" s="314" customFormat="1" x14ac:dyDescent="0.2">
      <c r="A107" s="315"/>
      <c r="B107" s="315" t="s">
        <v>1861</v>
      </c>
      <c r="C107" s="316" t="s">
        <v>68</v>
      </c>
      <c r="D107" s="317">
        <v>58841904.624190003</v>
      </c>
      <c r="E107" s="317">
        <v>56373225.509599999</v>
      </c>
      <c r="F107" s="856"/>
      <c r="G107" s="857"/>
    </row>
    <row r="108" spans="1:7" s="313" customFormat="1" x14ac:dyDescent="0.2">
      <c r="A108" s="315" t="s">
        <v>1862</v>
      </c>
      <c r="B108" s="315" t="s">
        <v>1863</v>
      </c>
      <c r="C108" s="316" t="s">
        <v>68</v>
      </c>
      <c r="D108" s="317">
        <v>49303368.30917</v>
      </c>
      <c r="E108" s="317">
        <v>47946408.32474</v>
      </c>
      <c r="F108" s="858"/>
      <c r="G108" s="849"/>
    </row>
    <row r="109" spans="1:7" s="313" customFormat="1" x14ac:dyDescent="0.2">
      <c r="A109" s="315" t="s">
        <v>1864</v>
      </c>
      <c r="B109" s="315" t="s">
        <v>1865</v>
      </c>
      <c r="C109" s="316" t="s">
        <v>68</v>
      </c>
      <c r="D109" s="317">
        <v>39004051.873719998</v>
      </c>
      <c r="E109" s="317">
        <v>38044742.963850006</v>
      </c>
      <c r="F109" s="856"/>
      <c r="G109" s="857"/>
    </row>
    <row r="110" spans="1:7" s="313" customFormat="1" x14ac:dyDescent="0.2">
      <c r="A110" s="837" t="s">
        <v>1866</v>
      </c>
      <c r="B110" s="837" t="s">
        <v>1867</v>
      </c>
      <c r="C110" s="838" t="s">
        <v>1868</v>
      </c>
      <c r="D110" s="839">
        <v>30149468.719810002</v>
      </c>
      <c r="E110" s="839">
        <v>29326427.710420001</v>
      </c>
      <c r="F110" s="854"/>
      <c r="G110" s="855"/>
    </row>
    <row r="111" spans="1:7" s="313" customFormat="1" x14ac:dyDescent="0.2">
      <c r="A111" s="837" t="s">
        <v>1869</v>
      </c>
      <c r="B111" s="837" t="s">
        <v>1870</v>
      </c>
      <c r="C111" s="838" t="s">
        <v>1871</v>
      </c>
      <c r="D111" s="839">
        <v>10609892.920710001</v>
      </c>
      <c r="E111" s="839">
        <v>10463635.043920001</v>
      </c>
      <c r="F111" s="856"/>
      <c r="G111" s="849"/>
    </row>
    <row r="112" spans="1:7" s="313" customFormat="1" x14ac:dyDescent="0.2">
      <c r="A112" s="837" t="s">
        <v>1872</v>
      </c>
      <c r="B112" s="837" t="s">
        <v>1873</v>
      </c>
      <c r="C112" s="838" t="s">
        <v>1874</v>
      </c>
      <c r="D112" s="839"/>
      <c r="E112" s="839"/>
      <c r="F112" s="858"/>
      <c r="G112" s="857"/>
    </row>
    <row r="113" spans="1:7" s="313" customFormat="1" x14ac:dyDescent="0.2">
      <c r="A113" s="837" t="s">
        <v>1875</v>
      </c>
      <c r="B113" s="837" t="s">
        <v>1876</v>
      </c>
      <c r="C113" s="838" t="s">
        <v>1877</v>
      </c>
      <c r="D113" s="839">
        <v>-1834348.0569300002</v>
      </c>
      <c r="E113" s="839">
        <v>-1826949.6525400002</v>
      </c>
      <c r="F113" s="858"/>
      <c r="G113" s="849"/>
    </row>
    <row r="114" spans="1:7" s="314" customFormat="1" x14ac:dyDescent="0.2">
      <c r="A114" s="837" t="s">
        <v>1878</v>
      </c>
      <c r="B114" s="837" t="s">
        <v>1879</v>
      </c>
      <c r="C114" s="838" t="s">
        <v>1880</v>
      </c>
      <c r="D114" s="839">
        <v>68696.604599999991</v>
      </c>
      <c r="E114" s="839">
        <v>73266.511099999989</v>
      </c>
      <c r="F114" s="854"/>
      <c r="G114" s="855"/>
    </row>
    <row r="115" spans="1:7" s="313" customFormat="1" x14ac:dyDescent="0.2">
      <c r="A115" s="844" t="s">
        <v>1881</v>
      </c>
      <c r="B115" s="844" t="s">
        <v>1882</v>
      </c>
      <c r="C115" s="845" t="s">
        <v>1883</v>
      </c>
      <c r="D115" s="839">
        <v>10341.685529999999</v>
      </c>
      <c r="E115" s="839">
        <v>8363.35095</v>
      </c>
      <c r="F115" s="854"/>
      <c r="G115" s="855"/>
    </row>
    <row r="116" spans="1:7" s="314" customFormat="1" x14ac:dyDescent="0.2">
      <c r="A116" s="315" t="s">
        <v>1884</v>
      </c>
      <c r="B116" s="315" t="s">
        <v>1885</v>
      </c>
      <c r="C116" s="316" t="s">
        <v>68</v>
      </c>
      <c r="D116" s="317">
        <v>1919629.3057300001</v>
      </c>
      <c r="E116" s="317">
        <v>2563010.0679800003</v>
      </c>
      <c r="F116" s="858"/>
      <c r="G116" s="849"/>
    </row>
    <row r="117" spans="1:7" s="313" customFormat="1" x14ac:dyDescent="0.2">
      <c r="A117" s="837" t="s">
        <v>1886</v>
      </c>
      <c r="B117" s="837" t="s">
        <v>1887</v>
      </c>
      <c r="C117" s="838" t="s">
        <v>1888</v>
      </c>
      <c r="D117" s="839">
        <v>71126.467480000007</v>
      </c>
      <c r="E117" s="839">
        <v>65690.354879999999</v>
      </c>
      <c r="F117" s="854"/>
      <c r="G117" s="855"/>
    </row>
    <row r="118" spans="1:7" s="313" customFormat="1" x14ac:dyDescent="0.2">
      <c r="A118" s="837" t="s">
        <v>1889</v>
      </c>
      <c r="B118" s="837" t="s">
        <v>1890</v>
      </c>
      <c r="C118" s="838" t="s">
        <v>1891</v>
      </c>
      <c r="D118" s="839">
        <v>112828.47042</v>
      </c>
      <c r="E118" s="839">
        <v>78663.843909999996</v>
      </c>
      <c r="F118" s="858"/>
      <c r="G118" s="849"/>
    </row>
    <row r="119" spans="1:7" s="313" customFormat="1" x14ac:dyDescent="0.2">
      <c r="A119" s="837" t="s">
        <v>1892</v>
      </c>
      <c r="B119" s="837" t="s">
        <v>1893</v>
      </c>
      <c r="C119" s="838" t="s">
        <v>1894</v>
      </c>
      <c r="D119" s="839">
        <v>173633.94241999998</v>
      </c>
      <c r="E119" s="839">
        <v>171130.62003999998</v>
      </c>
      <c r="F119" s="858"/>
      <c r="G119" s="849"/>
    </row>
    <row r="120" spans="1:7" s="314" customFormat="1" x14ac:dyDescent="0.2">
      <c r="A120" s="837" t="s">
        <v>1895</v>
      </c>
      <c r="B120" s="837" t="s">
        <v>1896</v>
      </c>
      <c r="C120" s="838" t="s">
        <v>1897</v>
      </c>
      <c r="D120" s="839">
        <v>48974.048079999993</v>
      </c>
      <c r="E120" s="839">
        <v>45867.363080000003</v>
      </c>
      <c r="F120" s="858"/>
      <c r="G120" s="849"/>
    </row>
    <row r="121" spans="1:7" s="314" customFormat="1" x14ac:dyDescent="0.2">
      <c r="A121" s="837" t="s">
        <v>1898</v>
      </c>
      <c r="B121" s="840" t="s">
        <v>1899</v>
      </c>
      <c r="C121" s="838" t="s">
        <v>1900</v>
      </c>
      <c r="D121" s="839">
        <v>678421.27468000003</v>
      </c>
      <c r="E121" s="839">
        <v>621989.87704000005</v>
      </c>
      <c r="F121" s="858"/>
      <c r="G121" s="849"/>
    </row>
    <row r="122" spans="1:7" s="313" customFormat="1" x14ac:dyDescent="0.2">
      <c r="A122" s="844" t="s">
        <v>1901</v>
      </c>
      <c r="B122" s="844" t="s">
        <v>1902</v>
      </c>
      <c r="C122" s="859" t="s">
        <v>1903</v>
      </c>
      <c r="D122" s="839">
        <v>834645.10265000002</v>
      </c>
      <c r="E122" s="839">
        <v>1579668.0090300001</v>
      </c>
      <c r="F122" s="858"/>
      <c r="G122" s="849"/>
    </row>
    <row r="123" spans="1:7" s="314" customFormat="1" x14ac:dyDescent="0.2">
      <c r="A123" s="315" t="s">
        <v>1904</v>
      </c>
      <c r="B123" s="315" t="s">
        <v>1905</v>
      </c>
      <c r="C123" s="316" t="s">
        <v>68</v>
      </c>
      <c r="D123" s="317">
        <v>8379687.1297199996</v>
      </c>
      <c r="E123" s="317">
        <v>7338655.2929100003</v>
      </c>
      <c r="F123" s="858"/>
      <c r="G123" s="849"/>
    </row>
    <row r="124" spans="1:7" s="313" customFormat="1" x14ac:dyDescent="0.2">
      <c r="A124" s="837" t="s">
        <v>1906</v>
      </c>
      <c r="B124" s="837" t="s">
        <v>1907</v>
      </c>
      <c r="C124" s="838" t="s">
        <v>68</v>
      </c>
      <c r="D124" s="839">
        <v>1074822.39105</v>
      </c>
      <c r="E124" s="839">
        <v>1389331.6920300003</v>
      </c>
      <c r="F124" s="854"/>
      <c r="G124" s="855"/>
    </row>
    <row r="125" spans="1:7" s="313" customFormat="1" x14ac:dyDescent="0.2">
      <c r="A125" s="837" t="s">
        <v>1908</v>
      </c>
      <c r="B125" s="837" t="s">
        <v>1909</v>
      </c>
      <c r="C125" s="838" t="s">
        <v>1910</v>
      </c>
      <c r="D125" s="839"/>
      <c r="E125" s="839">
        <v>175.5634</v>
      </c>
      <c r="F125" s="858"/>
      <c r="G125" s="849"/>
    </row>
    <row r="126" spans="1:7" s="313" customFormat="1" x14ac:dyDescent="0.2">
      <c r="A126" s="844" t="s">
        <v>1911</v>
      </c>
      <c r="B126" s="844" t="s">
        <v>1912</v>
      </c>
      <c r="C126" s="845" t="s">
        <v>1913</v>
      </c>
      <c r="D126" s="839">
        <v>7304864.7386699999</v>
      </c>
      <c r="E126" s="839">
        <v>5949148.0374799995</v>
      </c>
      <c r="F126" s="858"/>
      <c r="G126" s="849"/>
    </row>
    <row r="127" spans="1:7" s="313" customFormat="1" x14ac:dyDescent="0.2">
      <c r="A127" s="315" t="s">
        <v>1914</v>
      </c>
      <c r="B127" s="315" t="s">
        <v>1915</v>
      </c>
      <c r="C127" s="316" t="s">
        <v>68</v>
      </c>
      <c r="D127" s="317">
        <v>9538536.3150200006</v>
      </c>
      <c r="E127" s="317">
        <v>8426817.1848600004</v>
      </c>
      <c r="F127" s="856"/>
      <c r="G127" s="857"/>
    </row>
    <row r="128" spans="1:7" s="313" customFormat="1" x14ac:dyDescent="0.2">
      <c r="A128" s="315" t="s">
        <v>1916</v>
      </c>
      <c r="B128" s="315" t="s">
        <v>1917</v>
      </c>
      <c r="C128" s="316" t="s">
        <v>68</v>
      </c>
      <c r="D128" s="317">
        <v>18441.03</v>
      </c>
      <c r="E128" s="317">
        <v>100</v>
      </c>
      <c r="F128" s="856"/>
      <c r="G128" s="857"/>
    </row>
    <row r="129" spans="1:7" s="313" customFormat="1" x14ac:dyDescent="0.2">
      <c r="A129" s="837" t="s">
        <v>1918</v>
      </c>
      <c r="B129" s="837" t="s">
        <v>1917</v>
      </c>
      <c r="C129" s="838" t="s">
        <v>1919</v>
      </c>
      <c r="D129" s="839">
        <v>18441.03</v>
      </c>
      <c r="E129" s="839">
        <v>100</v>
      </c>
      <c r="F129" s="858"/>
      <c r="G129" s="849"/>
    </row>
    <row r="130" spans="1:7" s="313" customFormat="1" x14ac:dyDescent="0.2">
      <c r="A130" s="315" t="s">
        <v>1920</v>
      </c>
      <c r="B130" s="315" t="s">
        <v>1921</v>
      </c>
      <c r="C130" s="316" t="s">
        <v>68</v>
      </c>
      <c r="D130" s="317">
        <v>5243932.7518100003</v>
      </c>
      <c r="E130" s="317">
        <v>4950617.1438000007</v>
      </c>
      <c r="F130" s="856"/>
      <c r="G130" s="857"/>
    </row>
    <row r="131" spans="1:7" s="313" customFormat="1" x14ac:dyDescent="0.2">
      <c r="A131" s="837" t="s">
        <v>1922</v>
      </c>
      <c r="B131" s="837" t="s">
        <v>1923</v>
      </c>
      <c r="C131" s="838" t="s">
        <v>1924</v>
      </c>
      <c r="D131" s="839">
        <v>1806383.1173399999</v>
      </c>
      <c r="E131" s="839">
        <v>2204050.6431999998</v>
      </c>
      <c r="F131" s="856"/>
      <c r="G131" s="857"/>
    </row>
    <row r="132" spans="1:7" s="313" customFormat="1" x14ac:dyDescent="0.2">
      <c r="A132" s="837" t="s">
        <v>1925</v>
      </c>
      <c r="B132" s="837" t="s">
        <v>1926</v>
      </c>
      <c r="C132" s="838" t="s">
        <v>1927</v>
      </c>
      <c r="D132" s="839">
        <v>173091.51204</v>
      </c>
      <c r="E132" s="839">
        <v>62162.747199999998</v>
      </c>
      <c r="F132" s="856"/>
      <c r="G132" s="857"/>
    </row>
    <row r="133" spans="1:7" s="314" customFormat="1" x14ac:dyDescent="0.2">
      <c r="A133" s="837" t="s">
        <v>1928</v>
      </c>
      <c r="B133" s="837" t="s">
        <v>1929</v>
      </c>
      <c r="C133" s="838" t="s">
        <v>1930</v>
      </c>
      <c r="D133" s="839"/>
      <c r="E133" s="839"/>
      <c r="F133" s="856"/>
      <c r="G133" s="857"/>
    </row>
    <row r="134" spans="1:7" s="313" customFormat="1" x14ac:dyDescent="0.2">
      <c r="A134" s="837" t="s">
        <v>1931</v>
      </c>
      <c r="B134" s="837" t="s">
        <v>1932</v>
      </c>
      <c r="C134" s="838" t="s">
        <v>1933</v>
      </c>
      <c r="D134" s="839">
        <v>6755.7359999999999</v>
      </c>
      <c r="E134" s="839">
        <v>53391.398999999998</v>
      </c>
      <c r="F134" s="856"/>
      <c r="G134" s="857"/>
    </row>
    <row r="135" spans="1:7" s="313" customFormat="1" x14ac:dyDescent="0.2">
      <c r="A135" s="837" t="s">
        <v>1934</v>
      </c>
      <c r="B135" s="837" t="s">
        <v>1935</v>
      </c>
      <c r="C135" s="838" t="s">
        <v>1936</v>
      </c>
      <c r="D135" s="839"/>
      <c r="E135" s="839"/>
      <c r="F135" s="858"/>
      <c r="G135" s="849"/>
    </row>
    <row r="136" spans="1:7" s="313" customFormat="1" x14ac:dyDescent="0.2">
      <c r="A136" s="837" t="s">
        <v>1937</v>
      </c>
      <c r="B136" s="837" t="s">
        <v>1938</v>
      </c>
      <c r="C136" s="838" t="s">
        <v>1939</v>
      </c>
      <c r="D136" s="839"/>
      <c r="E136" s="839"/>
      <c r="F136" s="856"/>
      <c r="G136" s="857"/>
    </row>
    <row r="137" spans="1:7" s="313" customFormat="1" x14ac:dyDescent="0.2">
      <c r="A137" s="837" t="s">
        <v>1940</v>
      </c>
      <c r="B137" s="837" t="s">
        <v>1941</v>
      </c>
      <c r="C137" s="838" t="s">
        <v>1942</v>
      </c>
      <c r="D137" s="839">
        <v>195946.65</v>
      </c>
      <c r="E137" s="839">
        <v>228207.81299999999</v>
      </c>
      <c r="F137" s="858"/>
      <c r="G137" s="849"/>
    </row>
    <row r="138" spans="1:7" s="313" customFormat="1" x14ac:dyDescent="0.2">
      <c r="A138" s="837" t="s">
        <v>1943</v>
      </c>
      <c r="B138" s="837" t="s">
        <v>1944</v>
      </c>
      <c r="C138" s="838" t="s">
        <v>1945</v>
      </c>
      <c r="D138" s="839">
        <v>3061755.73643</v>
      </c>
      <c r="E138" s="839">
        <v>2402804.5414</v>
      </c>
      <c r="F138" s="856"/>
      <c r="G138" s="857"/>
    </row>
    <row r="139" spans="1:7" s="313" customFormat="1" x14ac:dyDescent="0.2">
      <c r="A139" s="315" t="s">
        <v>1946</v>
      </c>
      <c r="B139" s="315" t="s">
        <v>1947</v>
      </c>
      <c r="C139" s="316" t="s">
        <v>68</v>
      </c>
      <c r="D139" s="317">
        <v>4276162.53321</v>
      </c>
      <c r="E139" s="317">
        <v>3476100.0410599997</v>
      </c>
      <c r="F139" s="856"/>
      <c r="G139" s="857"/>
    </row>
    <row r="140" spans="1:7" s="313" customFormat="1" x14ac:dyDescent="0.2">
      <c r="A140" s="837" t="s">
        <v>1948</v>
      </c>
      <c r="B140" s="837" t="s">
        <v>1949</v>
      </c>
      <c r="C140" s="838" t="s">
        <v>1950</v>
      </c>
      <c r="D140" s="839">
        <v>39300</v>
      </c>
      <c r="E140" s="839">
        <v>70800</v>
      </c>
      <c r="F140" s="858"/>
      <c r="G140" s="849"/>
    </row>
    <row r="141" spans="1:7" s="313" customFormat="1" x14ac:dyDescent="0.2">
      <c r="A141" s="837" t="s">
        <v>1951</v>
      </c>
      <c r="B141" s="837" t="s">
        <v>1952</v>
      </c>
      <c r="C141" s="838" t="s">
        <v>1953</v>
      </c>
      <c r="D141" s="839"/>
      <c r="E141" s="839"/>
      <c r="F141" s="858"/>
      <c r="G141" s="849"/>
    </row>
    <row r="142" spans="1:7" s="313" customFormat="1" x14ac:dyDescent="0.2">
      <c r="A142" s="837" t="s">
        <v>1954</v>
      </c>
      <c r="B142" s="837" t="s">
        <v>1955</v>
      </c>
      <c r="C142" s="838" t="s">
        <v>1956</v>
      </c>
      <c r="D142" s="839"/>
      <c r="E142" s="839"/>
      <c r="F142" s="856"/>
      <c r="G142" s="857"/>
    </row>
    <row r="143" spans="1:7" s="313" customFormat="1" x14ac:dyDescent="0.2">
      <c r="A143" s="837" t="s">
        <v>1957</v>
      </c>
      <c r="B143" s="837" t="s">
        <v>1958</v>
      </c>
      <c r="C143" s="838" t="s">
        <v>1959</v>
      </c>
      <c r="D143" s="839"/>
      <c r="E143" s="839"/>
      <c r="F143" s="858"/>
      <c r="G143" s="849"/>
    </row>
    <row r="144" spans="1:7" s="313" customFormat="1" x14ac:dyDescent="0.2">
      <c r="A144" s="837" t="s">
        <v>1960</v>
      </c>
      <c r="B144" s="837" t="s">
        <v>1961</v>
      </c>
      <c r="C144" s="838" t="s">
        <v>1962</v>
      </c>
      <c r="D144" s="839">
        <v>705867.74468999996</v>
      </c>
      <c r="E144" s="839">
        <v>786604.38269</v>
      </c>
      <c r="F144" s="856"/>
      <c r="G144" s="857"/>
    </row>
    <row r="145" spans="1:7" s="313" customFormat="1" x14ac:dyDescent="0.2">
      <c r="A145" s="837" t="s">
        <v>1963</v>
      </c>
      <c r="B145" s="837" t="s">
        <v>1964</v>
      </c>
      <c r="C145" s="838" t="s">
        <v>1965</v>
      </c>
      <c r="D145" s="839"/>
      <c r="E145" s="839"/>
      <c r="F145" s="858"/>
      <c r="G145" s="849"/>
    </row>
    <row r="146" spans="1:7" s="313" customFormat="1" x14ac:dyDescent="0.2">
      <c r="A146" s="837" t="s">
        <v>1966</v>
      </c>
      <c r="B146" s="837" t="s">
        <v>1967</v>
      </c>
      <c r="C146" s="838" t="s">
        <v>1968</v>
      </c>
      <c r="D146" s="839">
        <v>126172.24708999999</v>
      </c>
      <c r="E146" s="839">
        <v>74317.892980000004</v>
      </c>
    </row>
    <row r="147" spans="1:7" s="313" customFormat="1" ht="12.75" customHeight="1" x14ac:dyDescent="0.2">
      <c r="A147" s="837" t="s">
        <v>1969</v>
      </c>
      <c r="B147" s="837" t="s">
        <v>1970</v>
      </c>
      <c r="C147" s="838" t="s">
        <v>1971</v>
      </c>
      <c r="D147" s="839"/>
      <c r="E147" s="839"/>
    </row>
    <row r="148" spans="1:7" s="313" customFormat="1" x14ac:dyDescent="0.2">
      <c r="A148" s="837" t="s">
        <v>1972</v>
      </c>
      <c r="B148" s="837" t="s">
        <v>1973</v>
      </c>
      <c r="C148" s="838" t="s">
        <v>1974</v>
      </c>
      <c r="D148" s="839"/>
      <c r="E148" s="839">
        <v>63399.525450000001</v>
      </c>
    </row>
    <row r="149" spans="1:7" s="313" customFormat="1" ht="12.75" customHeight="1" x14ac:dyDescent="0.2">
      <c r="A149" s="837" t="s">
        <v>1975</v>
      </c>
      <c r="B149" s="837" t="s">
        <v>1976</v>
      </c>
      <c r="C149" s="838" t="s">
        <v>1977</v>
      </c>
      <c r="D149" s="839">
        <v>632169.31259999995</v>
      </c>
      <c r="E149" s="839">
        <v>540666.05000000005</v>
      </c>
    </row>
    <row r="150" spans="1:7" s="313" customFormat="1" ht="12.75" customHeight="1" x14ac:dyDescent="0.2">
      <c r="A150" s="837" t="s">
        <v>1978</v>
      </c>
      <c r="B150" s="837" t="s">
        <v>1979</v>
      </c>
      <c r="C150" s="838" t="s">
        <v>1980</v>
      </c>
      <c r="D150" s="839">
        <v>50454.579299999998</v>
      </c>
      <c r="E150" s="839">
        <v>44696.826199999996</v>
      </c>
    </row>
    <row r="151" spans="1:7" s="313" customFormat="1" ht="12.75" customHeight="1" x14ac:dyDescent="0.2">
      <c r="A151" s="837" t="s">
        <v>1981</v>
      </c>
      <c r="B151" s="837" t="s">
        <v>1765</v>
      </c>
      <c r="C151" s="838" t="s">
        <v>1766</v>
      </c>
      <c r="D151" s="839">
        <v>274219.28972999996</v>
      </c>
      <c r="E151" s="839">
        <v>235102.50305000003</v>
      </c>
    </row>
    <row r="152" spans="1:7" s="313" customFormat="1" ht="12.75" customHeight="1" x14ac:dyDescent="0.2">
      <c r="A152" s="837" t="s">
        <v>1982</v>
      </c>
      <c r="B152" s="837" t="s">
        <v>1768</v>
      </c>
      <c r="C152" s="838" t="s">
        <v>1769</v>
      </c>
      <c r="D152" s="839">
        <v>121739.58244</v>
      </c>
      <c r="E152" s="839">
        <v>104263.193</v>
      </c>
    </row>
    <row r="153" spans="1:7" s="313" customFormat="1" ht="12.75" customHeight="1" x14ac:dyDescent="0.2">
      <c r="A153" s="837" t="s">
        <v>1983</v>
      </c>
      <c r="B153" s="837" t="s">
        <v>1771</v>
      </c>
      <c r="C153" s="838" t="s">
        <v>1772</v>
      </c>
      <c r="D153" s="839"/>
      <c r="E153" s="839"/>
    </row>
    <row r="154" spans="1:7" s="313" customFormat="1" ht="12.75" customHeight="1" x14ac:dyDescent="0.2">
      <c r="A154" s="837" t="s">
        <v>1984</v>
      </c>
      <c r="B154" s="837" t="s">
        <v>1774</v>
      </c>
      <c r="C154" s="838" t="s">
        <v>1775</v>
      </c>
      <c r="D154" s="839">
        <v>9893.43</v>
      </c>
      <c r="E154" s="839">
        <v>562.65372000000002</v>
      </c>
    </row>
    <row r="155" spans="1:7" s="313" customFormat="1" ht="12.75" customHeight="1" x14ac:dyDescent="0.2">
      <c r="A155" s="837" t="s">
        <v>1985</v>
      </c>
      <c r="B155" s="837" t="s">
        <v>1777</v>
      </c>
      <c r="C155" s="838" t="s">
        <v>1778</v>
      </c>
      <c r="D155" s="839">
        <v>133205.321</v>
      </c>
      <c r="E155" s="839">
        <v>108070.879</v>
      </c>
    </row>
    <row r="156" spans="1:7" s="313" customFormat="1" ht="12.75" customHeight="1" x14ac:dyDescent="0.2">
      <c r="A156" s="837" t="s">
        <v>1986</v>
      </c>
      <c r="B156" s="837" t="s">
        <v>74</v>
      </c>
      <c r="C156" s="838" t="s">
        <v>1780</v>
      </c>
      <c r="D156" s="839">
        <v>23581.1872</v>
      </c>
      <c r="E156" s="839">
        <v>12794.337739999999</v>
      </c>
    </row>
    <row r="157" spans="1:7" s="313" customFormat="1" ht="12.75" customHeight="1" x14ac:dyDescent="0.2">
      <c r="A157" s="837" t="s">
        <v>1987</v>
      </c>
      <c r="B157" s="837" t="s">
        <v>1988</v>
      </c>
      <c r="C157" s="838" t="s">
        <v>1989</v>
      </c>
      <c r="D157" s="839">
        <v>126131.70315999999</v>
      </c>
      <c r="E157" s="839">
        <v>84406.437609999994</v>
      </c>
    </row>
    <row r="158" spans="1:7" s="313" customFormat="1" ht="12.75" customHeight="1" x14ac:dyDescent="0.2">
      <c r="A158" s="837" t="s">
        <v>1990</v>
      </c>
      <c r="B158" s="837" t="s">
        <v>1991</v>
      </c>
      <c r="C158" s="838" t="s">
        <v>1992</v>
      </c>
      <c r="D158" s="839">
        <v>11913.374370000001</v>
      </c>
      <c r="E158" s="839">
        <v>12387.539830000002</v>
      </c>
    </row>
    <row r="159" spans="1:7" s="313" customFormat="1" ht="12.75" customHeight="1" x14ac:dyDescent="0.2">
      <c r="A159" s="837" t="s">
        <v>1993</v>
      </c>
      <c r="B159" s="837" t="s">
        <v>1994</v>
      </c>
      <c r="C159" s="838" t="s">
        <v>1995</v>
      </c>
      <c r="D159" s="839">
        <v>27763.004870000001</v>
      </c>
      <c r="E159" s="839">
        <v>25552.157229999997</v>
      </c>
    </row>
    <row r="160" spans="1:7" s="313" customFormat="1" ht="12.75" customHeight="1" x14ac:dyDescent="0.2">
      <c r="A160" s="837" t="s">
        <v>1996</v>
      </c>
      <c r="B160" s="837" t="s">
        <v>1997</v>
      </c>
      <c r="C160" s="838" t="s">
        <v>1998</v>
      </c>
      <c r="D160" s="839"/>
      <c r="E160" s="839"/>
    </row>
    <row r="161" spans="1:7" s="313" customFormat="1" ht="12.75" customHeight="1" x14ac:dyDescent="0.2">
      <c r="A161" s="837" t="s">
        <v>1999</v>
      </c>
      <c r="B161" s="837" t="s">
        <v>1794</v>
      </c>
      <c r="C161" s="838" t="s">
        <v>1795</v>
      </c>
      <c r="D161" s="839"/>
      <c r="E161" s="839"/>
    </row>
    <row r="162" spans="1:7" s="313" customFormat="1" ht="12.75" customHeight="1" x14ac:dyDescent="0.2">
      <c r="A162" s="837" t="s">
        <v>2000</v>
      </c>
      <c r="B162" s="837" t="s">
        <v>2001</v>
      </c>
      <c r="C162" s="838" t="s">
        <v>2002</v>
      </c>
      <c r="D162" s="839"/>
      <c r="E162" s="839"/>
    </row>
    <row r="163" spans="1:7" s="313" customFormat="1" ht="12.75" customHeight="1" x14ac:dyDescent="0.2">
      <c r="A163" s="837" t="s">
        <v>2003</v>
      </c>
      <c r="B163" s="837" t="s">
        <v>2004</v>
      </c>
      <c r="C163" s="838" t="s">
        <v>2005</v>
      </c>
      <c r="D163" s="839"/>
      <c r="E163" s="839"/>
    </row>
    <row r="164" spans="1:7" s="313" customFormat="1" ht="12.75" customHeight="1" x14ac:dyDescent="0.2">
      <c r="A164" s="837" t="s">
        <v>2006</v>
      </c>
      <c r="B164" s="837" t="s">
        <v>2007</v>
      </c>
      <c r="C164" s="838" t="s">
        <v>2008</v>
      </c>
      <c r="D164" s="839"/>
      <c r="E164" s="839"/>
    </row>
    <row r="165" spans="1:7" s="313" customFormat="1" ht="12.75" customHeight="1" x14ac:dyDescent="0.2">
      <c r="A165" s="837" t="s">
        <v>2009</v>
      </c>
      <c r="B165" s="837" t="s">
        <v>2010</v>
      </c>
      <c r="C165" s="838" t="s">
        <v>2011</v>
      </c>
      <c r="D165" s="839">
        <v>208165.93570999999</v>
      </c>
      <c r="E165" s="839">
        <v>119603.32554000001</v>
      </c>
    </row>
    <row r="166" spans="1:7" s="313" customFormat="1" ht="12.75" customHeight="1" x14ac:dyDescent="0.2">
      <c r="A166" s="837" t="s">
        <v>2012</v>
      </c>
      <c r="B166" s="840" t="s">
        <v>1809</v>
      </c>
      <c r="C166" s="843" t="s">
        <v>1810</v>
      </c>
      <c r="D166" s="839">
        <v>352.11099999999999</v>
      </c>
      <c r="E166" s="839">
        <v>3.8248699999999998</v>
      </c>
    </row>
    <row r="167" spans="1:7" s="313" customFormat="1" ht="12.75" customHeight="1" x14ac:dyDescent="0.2">
      <c r="A167" s="840" t="s">
        <v>2013</v>
      </c>
      <c r="B167" s="837" t="s">
        <v>2014</v>
      </c>
      <c r="C167" s="838" t="s">
        <v>2015</v>
      </c>
      <c r="D167" s="839">
        <v>19255.581249999999</v>
      </c>
      <c r="E167" s="839">
        <v>22171.531220000001</v>
      </c>
    </row>
    <row r="168" spans="1:7" s="313" customFormat="1" ht="12.75" customHeight="1" x14ac:dyDescent="0.2">
      <c r="A168" s="840" t="s">
        <v>2016</v>
      </c>
      <c r="B168" s="837" t="s">
        <v>2017</v>
      </c>
      <c r="C168" s="838" t="s">
        <v>2018</v>
      </c>
      <c r="D168" s="839">
        <v>35352.088899999995</v>
      </c>
      <c r="E168" s="839">
        <v>29089.226449999998</v>
      </c>
    </row>
    <row r="169" spans="1:7" s="313" customFormat="1" ht="12.75" customHeight="1" x14ac:dyDescent="0.2">
      <c r="A169" s="840" t="s">
        <v>2019</v>
      </c>
      <c r="B169" s="837" t="s">
        <v>2020</v>
      </c>
      <c r="C169" s="838" t="s">
        <v>2021</v>
      </c>
      <c r="D169" s="839">
        <v>1612510.2940400001</v>
      </c>
      <c r="E169" s="839">
        <v>1056426.4817499998</v>
      </c>
    </row>
    <row r="170" spans="1:7" s="313" customFormat="1" ht="12.75" customHeight="1" x14ac:dyDescent="0.2">
      <c r="A170" s="860" t="s">
        <v>2022</v>
      </c>
      <c r="B170" s="844" t="s">
        <v>2023</v>
      </c>
      <c r="C170" s="845" t="s">
        <v>2024</v>
      </c>
      <c r="D170" s="846">
        <v>118115.74586</v>
      </c>
      <c r="E170" s="846">
        <v>85181.272730000026</v>
      </c>
    </row>
    <row r="171" spans="1:7" s="313" customFormat="1" x14ac:dyDescent="0.2">
      <c r="D171" s="836"/>
      <c r="E171" s="836"/>
      <c r="F171" s="836"/>
      <c r="G171" s="836"/>
    </row>
    <row r="172" spans="1:7" s="313" customFormat="1" x14ac:dyDescent="0.2">
      <c r="D172" s="836"/>
      <c r="E172" s="836"/>
      <c r="F172" s="836"/>
      <c r="G172" s="836"/>
    </row>
    <row r="173" spans="1:7" s="313" customFormat="1" x14ac:dyDescent="0.2">
      <c r="D173" s="836"/>
      <c r="E173" s="836"/>
      <c r="F173" s="836"/>
      <c r="G173" s="836"/>
    </row>
  </sheetData>
  <mergeCells count="10">
    <mergeCell ref="A105:B106"/>
    <mergeCell ref="C105:C106"/>
    <mergeCell ref="D105:E105"/>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67" firstPageNumber="497" fitToHeight="2" orientation="portrait" useFirstPageNumber="1" r:id="rId1"/>
  <headerFooter alignWithMargins="0">
    <oddHeader>&amp;L&amp;"Tahoma,Kurzíva"Závěrečný účet za rok 2020&amp;R&amp;"Tahoma,Kurzíva"Tabulka č. 30</oddHeader>
    <oddFooter>&amp;C&amp;"Tahoma,Obyčejné"&amp;P</oddFooter>
  </headerFooter>
  <rowBreaks count="1" manualBreakCount="1">
    <brk id="88" max="6"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B39B7-8785-434C-B604-7D099C0790C9}">
  <dimension ref="A1:G258"/>
  <sheetViews>
    <sheetView showGridLines="0" zoomScaleNormal="100" zoomScaleSheetLayoutView="100" workbookViewId="0">
      <selection activeCell="H3" sqref="H3"/>
    </sheetView>
  </sheetViews>
  <sheetFormatPr defaultRowHeight="12.75" x14ac:dyDescent="0.2"/>
  <cols>
    <col min="1" max="1" width="7" style="107" customWidth="1"/>
    <col min="2" max="2" width="45.42578125" style="107" customWidth="1"/>
    <col min="3" max="3" width="8.5703125" style="107" customWidth="1"/>
    <col min="4" max="7" width="13.85546875" style="107" customWidth="1"/>
    <col min="8" max="16384" width="9.140625" style="107"/>
  </cols>
  <sheetData>
    <row r="1" spans="1:7" s="309" customFormat="1" ht="18" customHeight="1" x14ac:dyDescent="0.2">
      <c r="A1" s="1145" t="s">
        <v>5013</v>
      </c>
      <c r="B1" s="1145"/>
      <c r="C1" s="1145"/>
      <c r="D1" s="1145"/>
      <c r="E1" s="1145"/>
      <c r="F1" s="1145"/>
      <c r="G1" s="1145"/>
    </row>
    <row r="2" spans="1:7" s="309" customFormat="1" ht="18" customHeight="1" x14ac:dyDescent="0.2">
      <c r="A2" s="1086" t="s">
        <v>2025</v>
      </c>
      <c r="B2" s="1086"/>
      <c r="C2" s="1086"/>
      <c r="D2" s="1086"/>
      <c r="E2" s="1086"/>
      <c r="F2" s="1086"/>
      <c r="G2" s="1086"/>
    </row>
    <row r="3" spans="1:7" s="313" customFormat="1" x14ac:dyDescent="0.2">
      <c r="C3" s="174"/>
      <c r="D3" s="862"/>
      <c r="E3" s="863"/>
      <c r="F3" s="863"/>
      <c r="G3" s="863"/>
    </row>
    <row r="4" spans="1:7" s="313" customFormat="1" x14ac:dyDescent="0.2">
      <c r="A4" s="310"/>
      <c r="B4" s="310"/>
      <c r="C4" s="311"/>
      <c r="D4" s="325">
        <v>1</v>
      </c>
      <c r="E4" s="325">
        <v>2</v>
      </c>
      <c r="F4" s="325">
        <v>3</v>
      </c>
      <c r="G4" s="325">
        <v>4</v>
      </c>
    </row>
    <row r="5" spans="1:7" s="314" customFormat="1" ht="12.75" customHeight="1" x14ac:dyDescent="0.2">
      <c r="A5" s="1146" t="s">
        <v>1584</v>
      </c>
      <c r="B5" s="1147"/>
      <c r="C5" s="1152" t="s">
        <v>1585</v>
      </c>
      <c r="D5" s="1158" t="s">
        <v>1586</v>
      </c>
      <c r="E5" s="1159"/>
      <c r="F5" s="1159"/>
      <c r="G5" s="1160"/>
    </row>
    <row r="6" spans="1:7" s="314" customFormat="1" x14ac:dyDescent="0.2">
      <c r="A6" s="1148"/>
      <c r="B6" s="1149"/>
      <c r="C6" s="1153"/>
      <c r="D6" s="1161" t="s">
        <v>1587</v>
      </c>
      <c r="E6" s="1162"/>
      <c r="F6" s="1163"/>
      <c r="G6" s="1164" t="s">
        <v>1588</v>
      </c>
    </row>
    <row r="7" spans="1:7" s="314" customFormat="1" x14ac:dyDescent="0.2">
      <c r="A7" s="1150"/>
      <c r="B7" s="1151"/>
      <c r="C7" s="1153"/>
      <c r="D7" s="326" t="s">
        <v>1589</v>
      </c>
      <c r="E7" s="326" t="s">
        <v>1590</v>
      </c>
      <c r="F7" s="326" t="s">
        <v>1591</v>
      </c>
      <c r="G7" s="1165"/>
    </row>
    <row r="8" spans="1:7" s="314" customFormat="1" x14ac:dyDescent="0.2">
      <c r="A8" s="327"/>
      <c r="B8" s="327" t="s">
        <v>1592</v>
      </c>
      <c r="C8" s="328" t="s">
        <v>68</v>
      </c>
      <c r="D8" s="317">
        <v>16772771.818159999</v>
      </c>
      <c r="E8" s="317">
        <v>2109575.5359700001</v>
      </c>
      <c r="F8" s="317">
        <v>14663196.282190001</v>
      </c>
      <c r="G8" s="317">
        <v>14608517.177639998</v>
      </c>
    </row>
    <row r="9" spans="1:7" s="314" customFormat="1" x14ac:dyDescent="0.2">
      <c r="A9" s="327" t="s">
        <v>1593</v>
      </c>
      <c r="B9" s="327" t="s">
        <v>1594</v>
      </c>
      <c r="C9" s="328" t="s">
        <v>68</v>
      </c>
      <c r="D9" s="317">
        <v>9788896.9021499995</v>
      </c>
      <c r="E9" s="317">
        <v>2082539.6769300001</v>
      </c>
      <c r="F9" s="317">
        <v>7706357.2252200004</v>
      </c>
      <c r="G9" s="317">
        <v>7461952.7690300001</v>
      </c>
    </row>
    <row r="10" spans="1:7" s="314" customFormat="1" x14ac:dyDescent="0.2">
      <c r="A10" s="327" t="s">
        <v>1595</v>
      </c>
      <c r="B10" s="327" t="s">
        <v>1596</v>
      </c>
      <c r="C10" s="328" t="s">
        <v>68</v>
      </c>
      <c r="D10" s="317">
        <v>267340.67330999998</v>
      </c>
      <c r="E10" s="317">
        <v>196760.31675999999</v>
      </c>
      <c r="F10" s="317">
        <v>70580.356549999997</v>
      </c>
      <c r="G10" s="317">
        <v>86293.8024</v>
      </c>
    </row>
    <row r="11" spans="1:7" s="313" customFormat="1" x14ac:dyDescent="0.2">
      <c r="A11" s="837" t="s">
        <v>1597</v>
      </c>
      <c r="B11" s="837" t="s">
        <v>1598</v>
      </c>
      <c r="C11" s="843" t="s">
        <v>1599</v>
      </c>
      <c r="D11" s="864"/>
      <c r="E11" s="865">
        <v>0</v>
      </c>
      <c r="F11" s="864"/>
      <c r="G11" s="864"/>
    </row>
    <row r="12" spans="1:7" s="313" customFormat="1" x14ac:dyDescent="0.2">
      <c r="A12" s="837" t="s">
        <v>1600</v>
      </c>
      <c r="B12" s="837" t="s">
        <v>1601</v>
      </c>
      <c r="C12" s="843" t="s">
        <v>1602</v>
      </c>
      <c r="D12" s="864">
        <v>206870.19544000001</v>
      </c>
      <c r="E12" s="864">
        <v>148824.73418999999</v>
      </c>
      <c r="F12" s="864">
        <v>58045.46125</v>
      </c>
      <c r="G12" s="864">
        <v>70286.958799999993</v>
      </c>
    </row>
    <row r="13" spans="1:7" s="313" customFormat="1" x14ac:dyDescent="0.2">
      <c r="A13" s="837" t="s">
        <v>1603</v>
      </c>
      <c r="B13" s="837" t="s">
        <v>1604</v>
      </c>
      <c r="C13" s="843" t="s">
        <v>1605</v>
      </c>
      <c r="D13" s="864"/>
      <c r="E13" s="864"/>
      <c r="F13" s="864"/>
      <c r="G13" s="864"/>
    </row>
    <row r="14" spans="1:7" s="313" customFormat="1" x14ac:dyDescent="0.2">
      <c r="A14" s="837" t="s">
        <v>1606</v>
      </c>
      <c r="B14" s="837" t="s">
        <v>1607</v>
      </c>
      <c r="C14" s="843" t="s">
        <v>1608</v>
      </c>
      <c r="D14" s="864"/>
      <c r="E14" s="864"/>
      <c r="F14" s="864"/>
      <c r="G14" s="864"/>
    </row>
    <row r="15" spans="1:7" s="313" customFormat="1" x14ac:dyDescent="0.2">
      <c r="A15" s="837" t="s">
        <v>1609</v>
      </c>
      <c r="B15" s="837" t="s">
        <v>1610</v>
      </c>
      <c r="C15" s="843" t="s">
        <v>1611</v>
      </c>
      <c r="D15" s="864">
        <v>16744.255219999999</v>
      </c>
      <c r="E15" s="864">
        <v>16744.255219999999</v>
      </c>
      <c r="F15" s="864"/>
      <c r="G15" s="864"/>
    </row>
    <row r="16" spans="1:7" s="313" customFormat="1" x14ac:dyDescent="0.2">
      <c r="A16" s="837" t="s">
        <v>1612</v>
      </c>
      <c r="B16" s="837" t="s">
        <v>1613</v>
      </c>
      <c r="C16" s="843" t="s">
        <v>1614</v>
      </c>
      <c r="D16" s="864">
        <v>42541.086049999998</v>
      </c>
      <c r="E16" s="864">
        <v>31191.327350000003</v>
      </c>
      <c r="F16" s="864">
        <v>11349.758699999998</v>
      </c>
      <c r="G16" s="864">
        <v>15475.1086</v>
      </c>
    </row>
    <row r="17" spans="1:7" s="313" customFormat="1" x14ac:dyDescent="0.2">
      <c r="A17" s="837" t="s">
        <v>1615</v>
      </c>
      <c r="B17" s="837" t="s">
        <v>1616</v>
      </c>
      <c r="C17" s="843" t="s">
        <v>1617</v>
      </c>
      <c r="D17" s="864">
        <v>1185.1366</v>
      </c>
      <c r="E17" s="864"/>
      <c r="F17" s="864">
        <v>1185.1366</v>
      </c>
      <c r="G17" s="864">
        <v>531.73500000000001</v>
      </c>
    </row>
    <row r="18" spans="1:7" s="313" customFormat="1" x14ac:dyDescent="0.2">
      <c r="A18" s="840" t="s">
        <v>1618</v>
      </c>
      <c r="B18" s="837" t="s">
        <v>1619</v>
      </c>
      <c r="C18" s="843" t="s">
        <v>1620</v>
      </c>
      <c r="D18" s="864"/>
      <c r="E18" s="864"/>
      <c r="F18" s="864"/>
      <c r="G18" s="864"/>
    </row>
    <row r="19" spans="1:7" s="313" customFormat="1" x14ac:dyDescent="0.2">
      <c r="A19" s="840" t="s">
        <v>1621</v>
      </c>
      <c r="B19" s="837" t="s">
        <v>1622</v>
      </c>
      <c r="C19" s="843" t="s">
        <v>1623</v>
      </c>
      <c r="D19" s="864"/>
      <c r="E19" s="865">
        <v>0</v>
      </c>
      <c r="F19" s="864"/>
      <c r="G19" s="864"/>
    </row>
    <row r="20" spans="1:7" s="314" customFormat="1" x14ac:dyDescent="0.2">
      <c r="A20" s="329" t="s">
        <v>1624</v>
      </c>
      <c r="B20" s="329" t="s">
        <v>1625</v>
      </c>
      <c r="C20" s="330" t="s">
        <v>68</v>
      </c>
      <c r="D20" s="317">
        <v>6130716.0130200004</v>
      </c>
      <c r="E20" s="331">
        <v>1763391.5176600001</v>
      </c>
      <c r="F20" s="317">
        <v>4367324.4953600001</v>
      </c>
      <c r="G20" s="317">
        <v>4543956.6113799997</v>
      </c>
    </row>
    <row r="21" spans="1:7" s="313" customFormat="1" x14ac:dyDescent="0.2">
      <c r="A21" s="837" t="s">
        <v>1626</v>
      </c>
      <c r="B21" s="837" t="s">
        <v>357</v>
      </c>
      <c r="C21" s="843" t="s">
        <v>1627</v>
      </c>
      <c r="D21" s="864">
        <v>203864.41052</v>
      </c>
      <c r="E21" s="865">
        <v>0</v>
      </c>
      <c r="F21" s="864">
        <v>203864.41052</v>
      </c>
      <c r="G21" s="864">
        <v>113185.1379</v>
      </c>
    </row>
    <row r="22" spans="1:7" s="313" customFormat="1" x14ac:dyDescent="0.2">
      <c r="A22" s="837" t="s">
        <v>1628</v>
      </c>
      <c r="B22" s="837" t="s">
        <v>1629</v>
      </c>
      <c r="C22" s="843" t="s">
        <v>1630</v>
      </c>
      <c r="D22" s="864">
        <v>129</v>
      </c>
      <c r="E22" s="865">
        <v>0</v>
      </c>
      <c r="F22" s="864">
        <v>129</v>
      </c>
      <c r="G22" s="864">
        <v>11569</v>
      </c>
    </row>
    <row r="23" spans="1:7" s="313" customFormat="1" x14ac:dyDescent="0.2">
      <c r="A23" s="837" t="s">
        <v>1631</v>
      </c>
      <c r="B23" s="837" t="s">
        <v>1632</v>
      </c>
      <c r="C23" s="843" t="s">
        <v>1633</v>
      </c>
      <c r="D23" s="864">
        <v>3068997.1873600003</v>
      </c>
      <c r="E23" s="865">
        <v>700609.74954999995</v>
      </c>
      <c r="F23" s="864">
        <v>2368387.43781</v>
      </c>
      <c r="G23" s="864">
        <v>2493009.68738</v>
      </c>
    </row>
    <row r="24" spans="1:7" s="313" customFormat="1" ht="21" x14ac:dyDescent="0.2">
      <c r="A24" s="837" t="s">
        <v>1634</v>
      </c>
      <c r="B24" s="837" t="s">
        <v>1635</v>
      </c>
      <c r="C24" s="843" t="s">
        <v>1636</v>
      </c>
      <c r="D24" s="864">
        <v>1514519.31171</v>
      </c>
      <c r="E24" s="865">
        <v>893567.01762000006</v>
      </c>
      <c r="F24" s="864">
        <v>620952.29408999998</v>
      </c>
      <c r="G24" s="864">
        <v>714741.53028999991</v>
      </c>
    </row>
    <row r="25" spans="1:7" s="313" customFormat="1" x14ac:dyDescent="0.2">
      <c r="A25" s="837" t="s">
        <v>1637</v>
      </c>
      <c r="B25" s="837" t="s">
        <v>1638</v>
      </c>
      <c r="C25" s="843" t="s">
        <v>1639</v>
      </c>
      <c r="D25" s="864"/>
      <c r="E25" s="865">
        <v>0</v>
      </c>
      <c r="F25" s="864"/>
      <c r="G25" s="864"/>
    </row>
    <row r="26" spans="1:7" s="313" customFormat="1" x14ac:dyDescent="0.2">
      <c r="A26" s="837" t="s">
        <v>1640</v>
      </c>
      <c r="B26" s="837" t="s">
        <v>1641</v>
      </c>
      <c r="C26" s="843" t="s">
        <v>1642</v>
      </c>
      <c r="D26" s="864">
        <v>168978.90749000001</v>
      </c>
      <c r="E26" s="865">
        <v>168978.90749000001</v>
      </c>
      <c r="F26" s="864"/>
      <c r="G26" s="864"/>
    </row>
    <row r="27" spans="1:7" s="313" customFormat="1" x14ac:dyDescent="0.2">
      <c r="A27" s="837" t="s">
        <v>1643</v>
      </c>
      <c r="B27" s="837" t="s">
        <v>1644</v>
      </c>
      <c r="C27" s="843" t="s">
        <v>1645</v>
      </c>
      <c r="D27" s="864">
        <v>1130.0916000000002</v>
      </c>
      <c r="E27" s="865">
        <v>235.84299999999999</v>
      </c>
      <c r="F27" s="864">
        <v>894.24860000000001</v>
      </c>
      <c r="G27" s="864">
        <v>973.5086</v>
      </c>
    </row>
    <row r="28" spans="1:7" s="313" customFormat="1" x14ac:dyDescent="0.2">
      <c r="A28" s="837" t="s">
        <v>1646</v>
      </c>
      <c r="B28" s="837" t="s">
        <v>1647</v>
      </c>
      <c r="C28" s="843" t="s">
        <v>1648</v>
      </c>
      <c r="D28" s="864">
        <v>1089592.1753399998</v>
      </c>
      <c r="E28" s="865">
        <v>0</v>
      </c>
      <c r="F28" s="864">
        <v>1089592.1753399998</v>
      </c>
      <c r="G28" s="864">
        <v>1113225.8532100001</v>
      </c>
    </row>
    <row r="29" spans="1:7" s="313" customFormat="1" x14ac:dyDescent="0.2">
      <c r="A29" s="840" t="s">
        <v>1649</v>
      </c>
      <c r="B29" s="837" t="s">
        <v>1650</v>
      </c>
      <c r="C29" s="843" t="s">
        <v>1651</v>
      </c>
      <c r="D29" s="864">
        <v>1666.279</v>
      </c>
      <c r="E29" s="865">
        <v>0</v>
      </c>
      <c r="F29" s="864">
        <v>1666.279</v>
      </c>
      <c r="G29" s="864">
        <v>12369.164000000001</v>
      </c>
    </row>
    <row r="30" spans="1:7" s="313" customFormat="1" x14ac:dyDescent="0.2">
      <c r="A30" s="840" t="s">
        <v>1652</v>
      </c>
      <c r="B30" s="837" t="s">
        <v>1653</v>
      </c>
      <c r="C30" s="843" t="s">
        <v>1654</v>
      </c>
      <c r="D30" s="864">
        <v>81838.649999999994</v>
      </c>
      <c r="E30" s="865">
        <v>0</v>
      </c>
      <c r="F30" s="864">
        <v>81838.649999999994</v>
      </c>
      <c r="G30" s="864">
        <v>84882.73</v>
      </c>
    </row>
    <row r="31" spans="1:7" s="314" customFormat="1" x14ac:dyDescent="0.2">
      <c r="A31" s="327" t="s">
        <v>1655</v>
      </c>
      <c r="B31" s="327" t="s">
        <v>1656</v>
      </c>
      <c r="C31" s="328" t="s">
        <v>68</v>
      </c>
      <c r="D31" s="317">
        <v>1148795.5555</v>
      </c>
      <c r="E31" s="331">
        <v>122387.84251</v>
      </c>
      <c r="F31" s="317">
        <v>1026407.71299</v>
      </c>
      <c r="G31" s="317">
        <v>993251.48194000009</v>
      </c>
    </row>
    <row r="32" spans="1:7" s="313" customFormat="1" x14ac:dyDescent="0.2">
      <c r="A32" s="837" t="s">
        <v>1657</v>
      </c>
      <c r="B32" s="837" t="s">
        <v>1658</v>
      </c>
      <c r="C32" s="843" t="s">
        <v>1659</v>
      </c>
      <c r="D32" s="864">
        <v>923137.36135999998</v>
      </c>
      <c r="E32" s="865">
        <v>122387.84251</v>
      </c>
      <c r="F32" s="864">
        <v>800749.51884999999</v>
      </c>
      <c r="G32" s="864">
        <v>644154.55735000002</v>
      </c>
    </row>
    <row r="33" spans="1:7" s="313" customFormat="1" x14ac:dyDescent="0.2">
      <c r="A33" s="837" t="s">
        <v>1660</v>
      </c>
      <c r="B33" s="837" t="s">
        <v>1661</v>
      </c>
      <c r="C33" s="843" t="s">
        <v>1662</v>
      </c>
      <c r="D33" s="864">
        <v>6767.5959999999995</v>
      </c>
      <c r="E33" s="865">
        <v>0</v>
      </c>
      <c r="F33" s="864">
        <v>6767.5959999999995</v>
      </c>
      <c r="G33" s="864">
        <v>6767.5959999999995</v>
      </c>
    </row>
    <row r="34" spans="1:7" s="313" customFormat="1" x14ac:dyDescent="0.2">
      <c r="A34" s="837" t="s">
        <v>1663</v>
      </c>
      <c r="B34" s="837" t="s">
        <v>1664</v>
      </c>
      <c r="C34" s="843" t="s">
        <v>1665</v>
      </c>
      <c r="D34" s="864"/>
      <c r="E34" s="865">
        <v>0</v>
      </c>
      <c r="F34" s="864"/>
      <c r="G34" s="864">
        <v>200400</v>
      </c>
    </row>
    <row r="35" spans="1:7" s="313" customFormat="1" x14ac:dyDescent="0.2">
      <c r="A35" s="837" t="s">
        <v>1666</v>
      </c>
      <c r="B35" s="837" t="s">
        <v>1667</v>
      </c>
      <c r="C35" s="843" t="s">
        <v>1668</v>
      </c>
      <c r="D35" s="864">
        <v>95709.678510000012</v>
      </c>
      <c r="E35" s="865">
        <v>0</v>
      </c>
      <c r="F35" s="864">
        <v>95709.678510000012</v>
      </c>
      <c r="G35" s="864">
        <v>8000</v>
      </c>
    </row>
    <row r="36" spans="1:7" s="313" customFormat="1" x14ac:dyDescent="0.2">
      <c r="A36" s="837" t="s">
        <v>1669</v>
      </c>
      <c r="B36" s="837" t="s">
        <v>1670</v>
      </c>
      <c r="C36" s="843" t="s">
        <v>1671</v>
      </c>
      <c r="D36" s="864"/>
      <c r="E36" s="865">
        <v>0</v>
      </c>
      <c r="F36" s="864"/>
      <c r="G36" s="864"/>
    </row>
    <row r="37" spans="1:7" s="313" customFormat="1" x14ac:dyDescent="0.2">
      <c r="A37" s="837" t="s">
        <v>1672</v>
      </c>
      <c r="B37" s="837" t="s">
        <v>1673</v>
      </c>
      <c r="C37" s="843" t="s">
        <v>1674</v>
      </c>
      <c r="D37" s="864">
        <v>123180.91962999999</v>
      </c>
      <c r="E37" s="865">
        <v>0</v>
      </c>
      <c r="F37" s="864">
        <v>123180.91962999999</v>
      </c>
      <c r="G37" s="864">
        <v>133929.32858999999</v>
      </c>
    </row>
    <row r="38" spans="1:7" s="313" customFormat="1" x14ac:dyDescent="0.2">
      <c r="A38" s="837" t="s">
        <v>1675</v>
      </c>
      <c r="B38" s="837" t="s">
        <v>1676</v>
      </c>
      <c r="C38" s="843" t="s">
        <v>1677</v>
      </c>
      <c r="D38" s="864"/>
      <c r="E38" s="865">
        <v>0</v>
      </c>
      <c r="F38" s="864"/>
      <c r="G38" s="864"/>
    </row>
    <row r="39" spans="1:7" s="313" customFormat="1" x14ac:dyDescent="0.2">
      <c r="A39" s="837" t="s">
        <v>1678</v>
      </c>
      <c r="B39" s="837" t="s">
        <v>1679</v>
      </c>
      <c r="C39" s="843" t="s">
        <v>1680</v>
      </c>
      <c r="D39" s="864"/>
      <c r="E39" s="865">
        <v>0</v>
      </c>
      <c r="F39" s="864"/>
      <c r="G39" s="864"/>
    </row>
    <row r="40" spans="1:7" s="313" customFormat="1" x14ac:dyDescent="0.2">
      <c r="A40" s="315" t="s">
        <v>1681</v>
      </c>
      <c r="B40" s="315" t="s">
        <v>1682</v>
      </c>
      <c r="C40" s="332" t="s">
        <v>68</v>
      </c>
      <c r="D40" s="317">
        <v>2242044.6603200003</v>
      </c>
      <c r="E40" s="317">
        <v>0</v>
      </c>
      <c r="F40" s="317">
        <v>2242044.6603200003</v>
      </c>
      <c r="G40" s="317">
        <v>1838450.8733099999</v>
      </c>
    </row>
    <row r="41" spans="1:7" s="314" customFormat="1" x14ac:dyDescent="0.2">
      <c r="A41" s="842" t="s">
        <v>1683</v>
      </c>
      <c r="B41" s="842" t="s">
        <v>1684</v>
      </c>
      <c r="C41" s="866" t="s">
        <v>1685</v>
      </c>
      <c r="D41" s="864">
        <v>175091.51204</v>
      </c>
      <c r="E41" s="865">
        <v>0</v>
      </c>
      <c r="F41" s="864">
        <v>175091.51204</v>
      </c>
      <c r="G41" s="864">
        <v>64162.747200000005</v>
      </c>
    </row>
    <row r="42" spans="1:7" s="313" customFormat="1" x14ac:dyDescent="0.2">
      <c r="A42" s="837" t="s">
        <v>1686</v>
      </c>
      <c r="B42" s="837" t="s">
        <v>1687</v>
      </c>
      <c r="C42" s="843" t="s">
        <v>1688</v>
      </c>
      <c r="D42" s="864"/>
      <c r="E42" s="865">
        <v>0</v>
      </c>
      <c r="F42" s="864"/>
      <c r="G42" s="864"/>
    </row>
    <row r="43" spans="1:7" s="313" customFormat="1" x14ac:dyDescent="0.2">
      <c r="A43" s="837" t="s">
        <v>1689</v>
      </c>
      <c r="B43" s="837" t="s">
        <v>1690</v>
      </c>
      <c r="C43" s="843" t="s">
        <v>1691</v>
      </c>
      <c r="D43" s="864"/>
      <c r="E43" s="865">
        <v>0</v>
      </c>
      <c r="F43" s="864"/>
      <c r="G43" s="864"/>
    </row>
    <row r="44" spans="1:7" s="313" customFormat="1" x14ac:dyDescent="0.2">
      <c r="A44" s="837" t="s">
        <v>1692</v>
      </c>
      <c r="B44" s="837" t="s">
        <v>1693</v>
      </c>
      <c r="C44" s="843" t="s">
        <v>1694</v>
      </c>
      <c r="D44" s="864"/>
      <c r="E44" s="865">
        <v>0</v>
      </c>
      <c r="F44" s="864"/>
      <c r="G44" s="864"/>
    </row>
    <row r="45" spans="1:7" s="313" customFormat="1" x14ac:dyDescent="0.2">
      <c r="A45" s="837" t="s">
        <v>1695</v>
      </c>
      <c r="B45" s="837" t="s">
        <v>1696</v>
      </c>
      <c r="C45" s="843" t="s">
        <v>1697</v>
      </c>
      <c r="D45" s="864">
        <v>942698.41204999993</v>
      </c>
      <c r="E45" s="865">
        <v>0</v>
      </c>
      <c r="F45" s="864">
        <v>942698.41204999993</v>
      </c>
      <c r="G45" s="864">
        <v>937794.57497000007</v>
      </c>
    </row>
    <row r="46" spans="1:7" s="313" customFormat="1" x14ac:dyDescent="0.2">
      <c r="A46" s="837" t="s">
        <v>1698</v>
      </c>
      <c r="B46" s="837" t="s">
        <v>1699</v>
      </c>
      <c r="C46" s="843" t="s">
        <v>1700</v>
      </c>
      <c r="D46" s="864">
        <v>1124254.7362299999</v>
      </c>
      <c r="E46" s="865">
        <v>0</v>
      </c>
      <c r="F46" s="864">
        <v>1124254.7362299999</v>
      </c>
      <c r="G46" s="864">
        <v>836493.55114</v>
      </c>
    </row>
    <row r="47" spans="1:7" s="313" customFormat="1" x14ac:dyDescent="0.2">
      <c r="A47" s="315" t="s">
        <v>1701</v>
      </c>
      <c r="B47" s="315" t="s">
        <v>1702</v>
      </c>
      <c r="C47" s="332" t="s">
        <v>68</v>
      </c>
      <c r="D47" s="317">
        <v>6983874.9160099998</v>
      </c>
      <c r="E47" s="331">
        <v>27035.859039999999</v>
      </c>
      <c r="F47" s="317">
        <v>6956839.0569700003</v>
      </c>
      <c r="G47" s="317">
        <v>7146564.4086099993</v>
      </c>
    </row>
    <row r="48" spans="1:7" s="313" customFormat="1" x14ac:dyDescent="0.2">
      <c r="A48" s="315" t="s">
        <v>1703</v>
      </c>
      <c r="B48" s="315" t="s">
        <v>1704</v>
      </c>
      <c r="C48" s="332" t="s">
        <v>68</v>
      </c>
      <c r="D48" s="317">
        <v>19495.226070000001</v>
      </c>
      <c r="E48" s="317">
        <v>0</v>
      </c>
      <c r="F48" s="317">
        <v>19495.226070000001</v>
      </c>
      <c r="G48" s="317">
        <v>1507.7482299999999</v>
      </c>
    </row>
    <row r="49" spans="1:7" s="313" customFormat="1" x14ac:dyDescent="0.2">
      <c r="A49" s="837" t="s">
        <v>1705</v>
      </c>
      <c r="B49" s="837" t="s">
        <v>1706</v>
      </c>
      <c r="C49" s="843" t="s">
        <v>1707</v>
      </c>
      <c r="D49" s="864"/>
      <c r="E49" s="865">
        <v>0</v>
      </c>
      <c r="F49" s="864"/>
      <c r="G49" s="864"/>
    </row>
    <row r="50" spans="1:7" s="313" customFormat="1" x14ac:dyDescent="0.2">
      <c r="A50" s="837" t="s">
        <v>1708</v>
      </c>
      <c r="B50" s="837" t="s">
        <v>1709</v>
      </c>
      <c r="C50" s="843" t="s">
        <v>1710</v>
      </c>
      <c r="D50" s="864">
        <v>19495.226070000001</v>
      </c>
      <c r="E50" s="865">
        <v>0</v>
      </c>
      <c r="F50" s="864">
        <v>19495.226070000001</v>
      </c>
      <c r="G50" s="864">
        <v>1507.7482299999999</v>
      </c>
    </row>
    <row r="51" spans="1:7" s="313" customFormat="1" x14ac:dyDescent="0.2">
      <c r="A51" s="837" t="s">
        <v>1711</v>
      </c>
      <c r="B51" s="837" t="s">
        <v>1712</v>
      </c>
      <c r="C51" s="843" t="s">
        <v>1713</v>
      </c>
      <c r="D51" s="865">
        <v>0</v>
      </c>
      <c r="E51" s="865">
        <v>0</v>
      </c>
      <c r="F51" s="865">
        <v>0</v>
      </c>
      <c r="G51" s="865">
        <v>0</v>
      </c>
    </row>
    <row r="52" spans="1:7" s="313" customFormat="1" x14ac:dyDescent="0.2">
      <c r="A52" s="837" t="s">
        <v>1714</v>
      </c>
      <c r="B52" s="837" t="s">
        <v>1715</v>
      </c>
      <c r="C52" s="843" t="s">
        <v>1716</v>
      </c>
      <c r="D52" s="864"/>
      <c r="E52" s="865">
        <v>0</v>
      </c>
      <c r="F52" s="864"/>
      <c r="G52" s="864"/>
    </row>
    <row r="53" spans="1:7" s="313" customFormat="1" x14ac:dyDescent="0.2">
      <c r="A53" s="837" t="s">
        <v>1717</v>
      </c>
      <c r="B53" s="837" t="s">
        <v>1718</v>
      </c>
      <c r="C53" s="843" t="s">
        <v>1719</v>
      </c>
      <c r="D53" s="864"/>
      <c r="E53" s="865">
        <v>0</v>
      </c>
      <c r="F53" s="864"/>
      <c r="G53" s="864"/>
    </row>
    <row r="54" spans="1:7" s="313" customFormat="1" x14ac:dyDescent="0.2">
      <c r="A54" s="837" t="s">
        <v>1720</v>
      </c>
      <c r="B54" s="837" t="s">
        <v>1721</v>
      </c>
      <c r="C54" s="843" t="s">
        <v>1722</v>
      </c>
      <c r="D54" s="864"/>
      <c r="E54" s="865">
        <v>0</v>
      </c>
      <c r="F54" s="864"/>
      <c r="G54" s="864"/>
    </row>
    <row r="55" spans="1:7" s="313" customFormat="1" x14ac:dyDescent="0.2">
      <c r="A55" s="837" t="s">
        <v>1723</v>
      </c>
      <c r="B55" s="837" t="s">
        <v>1724</v>
      </c>
      <c r="C55" s="843" t="s">
        <v>1725</v>
      </c>
      <c r="D55" s="864"/>
      <c r="E55" s="865">
        <v>0</v>
      </c>
      <c r="F55" s="864"/>
      <c r="G55" s="864"/>
    </row>
    <row r="56" spans="1:7" s="313" customFormat="1" x14ac:dyDescent="0.2">
      <c r="A56" s="837" t="s">
        <v>1726</v>
      </c>
      <c r="B56" s="837" t="s">
        <v>1727</v>
      </c>
      <c r="C56" s="843" t="s">
        <v>1728</v>
      </c>
      <c r="D56" s="864"/>
      <c r="E56" s="865">
        <v>0</v>
      </c>
      <c r="F56" s="864"/>
      <c r="G56" s="864"/>
    </row>
    <row r="57" spans="1:7" s="313" customFormat="1" x14ac:dyDescent="0.2">
      <c r="A57" s="837" t="s">
        <v>1729</v>
      </c>
      <c r="B57" s="837" t="s">
        <v>1730</v>
      </c>
      <c r="C57" s="843" t="s">
        <v>1731</v>
      </c>
      <c r="D57" s="864"/>
      <c r="E57" s="865">
        <v>0</v>
      </c>
      <c r="F57" s="864"/>
      <c r="G57" s="864"/>
    </row>
    <row r="58" spans="1:7" s="313" customFormat="1" x14ac:dyDescent="0.2">
      <c r="A58" s="837" t="s">
        <v>1732</v>
      </c>
      <c r="B58" s="837" t="s">
        <v>1733</v>
      </c>
      <c r="C58" s="843" t="s">
        <v>1734</v>
      </c>
      <c r="D58" s="864"/>
      <c r="E58" s="865">
        <v>0</v>
      </c>
      <c r="F58" s="864"/>
      <c r="G58" s="864"/>
    </row>
    <row r="59" spans="1:7" s="313" customFormat="1" x14ac:dyDescent="0.2">
      <c r="A59" s="315" t="s">
        <v>1735</v>
      </c>
      <c r="B59" s="315" t="s">
        <v>1736</v>
      </c>
      <c r="C59" s="332" t="s">
        <v>68</v>
      </c>
      <c r="D59" s="317">
        <v>3170677.5896600001</v>
      </c>
      <c r="E59" s="331">
        <v>27035.859039999999</v>
      </c>
      <c r="F59" s="317">
        <v>3143641.73062</v>
      </c>
      <c r="G59" s="317">
        <v>2760348.1807900001</v>
      </c>
    </row>
    <row r="60" spans="1:7" s="313" customFormat="1" x14ac:dyDescent="0.2">
      <c r="A60" s="837" t="s">
        <v>1737</v>
      </c>
      <c r="B60" s="837" t="s">
        <v>1738</v>
      </c>
      <c r="C60" s="843" t="s">
        <v>1739</v>
      </c>
      <c r="D60" s="864">
        <v>34234.347759999997</v>
      </c>
      <c r="E60" s="865">
        <v>13660.88507</v>
      </c>
      <c r="F60" s="864">
        <v>20573.46269</v>
      </c>
      <c r="G60" s="864">
        <v>21928.095679999999</v>
      </c>
    </row>
    <row r="61" spans="1:7" s="313" customFormat="1" x14ac:dyDescent="0.2">
      <c r="A61" s="837" t="s">
        <v>1740</v>
      </c>
      <c r="B61" s="837" t="s">
        <v>1741</v>
      </c>
      <c r="C61" s="843" t="s">
        <v>1742</v>
      </c>
      <c r="D61" s="864"/>
      <c r="E61" s="865">
        <v>0</v>
      </c>
      <c r="F61" s="864"/>
      <c r="G61" s="864"/>
    </row>
    <row r="62" spans="1:7" s="313" customFormat="1" x14ac:dyDescent="0.2">
      <c r="A62" s="837" t="s">
        <v>1743</v>
      </c>
      <c r="B62" s="837" t="s">
        <v>1744</v>
      </c>
      <c r="C62" s="843" t="s">
        <v>1745</v>
      </c>
      <c r="D62" s="864"/>
      <c r="E62" s="865">
        <v>0</v>
      </c>
      <c r="F62" s="864"/>
      <c r="G62" s="864"/>
    </row>
    <row r="63" spans="1:7" s="313" customFormat="1" x14ac:dyDescent="0.2">
      <c r="A63" s="837" t="s">
        <v>1746</v>
      </c>
      <c r="B63" s="837" t="s">
        <v>1747</v>
      </c>
      <c r="C63" s="843" t="s">
        <v>1748</v>
      </c>
      <c r="D63" s="864">
        <v>4184.0420800000002</v>
      </c>
      <c r="E63" s="865">
        <v>0</v>
      </c>
      <c r="F63" s="864">
        <v>4184.0420800000002</v>
      </c>
      <c r="G63" s="864">
        <v>4725.4737999999998</v>
      </c>
    </row>
    <row r="64" spans="1:7" s="313" customFormat="1" x14ac:dyDescent="0.2">
      <c r="A64" s="837" t="s">
        <v>1749</v>
      </c>
      <c r="B64" s="837" t="s">
        <v>1750</v>
      </c>
      <c r="C64" s="843" t="s">
        <v>1751</v>
      </c>
      <c r="D64" s="864">
        <v>26472.99986</v>
      </c>
      <c r="E64" s="865">
        <v>12895.828720000001</v>
      </c>
      <c r="F64" s="864">
        <v>13577.17114</v>
      </c>
      <c r="G64" s="864">
        <v>15559.879919999999</v>
      </c>
    </row>
    <row r="65" spans="1:7" s="313" customFormat="1" x14ac:dyDescent="0.2">
      <c r="A65" s="837" t="s">
        <v>1752</v>
      </c>
      <c r="B65" s="837" t="s">
        <v>1753</v>
      </c>
      <c r="C65" s="843" t="s">
        <v>1754</v>
      </c>
      <c r="D65" s="864"/>
      <c r="E65" s="865">
        <v>0</v>
      </c>
      <c r="F65" s="864"/>
      <c r="G65" s="864">
        <v>63899.525450000001</v>
      </c>
    </row>
    <row r="66" spans="1:7" s="313" customFormat="1" x14ac:dyDescent="0.2">
      <c r="A66" s="837" t="s">
        <v>1755</v>
      </c>
      <c r="B66" s="837" t="s">
        <v>1756</v>
      </c>
      <c r="C66" s="843" t="s">
        <v>1757</v>
      </c>
      <c r="D66" s="864"/>
      <c r="E66" s="865">
        <v>0</v>
      </c>
      <c r="F66" s="864"/>
      <c r="G66" s="864"/>
    </row>
    <row r="67" spans="1:7" s="313" customFormat="1" x14ac:dyDescent="0.2">
      <c r="A67" s="837" t="s">
        <v>1758</v>
      </c>
      <c r="B67" s="837" t="s">
        <v>1759</v>
      </c>
      <c r="C67" s="843" t="s">
        <v>1760</v>
      </c>
      <c r="D67" s="864"/>
      <c r="E67" s="865">
        <v>0</v>
      </c>
      <c r="F67" s="864"/>
      <c r="G67" s="864"/>
    </row>
    <row r="68" spans="1:7" s="313" customFormat="1" x14ac:dyDescent="0.2">
      <c r="A68" s="837" t="s">
        <v>1761</v>
      </c>
      <c r="B68" s="837" t="s">
        <v>1762</v>
      </c>
      <c r="C68" s="843" t="s">
        <v>1763</v>
      </c>
      <c r="D68" s="864">
        <v>14.326000000000001</v>
      </c>
      <c r="E68" s="865">
        <v>0</v>
      </c>
      <c r="F68" s="864">
        <v>14.326000000000001</v>
      </c>
      <c r="G68" s="864">
        <v>2.6</v>
      </c>
    </row>
    <row r="69" spans="1:7" s="313" customFormat="1" x14ac:dyDescent="0.2">
      <c r="A69" s="837" t="s">
        <v>1764</v>
      </c>
      <c r="B69" s="837" t="s">
        <v>1765</v>
      </c>
      <c r="C69" s="843" t="s">
        <v>1766</v>
      </c>
      <c r="D69" s="864"/>
      <c r="E69" s="865">
        <v>0</v>
      </c>
      <c r="F69" s="864"/>
      <c r="G69" s="864"/>
    </row>
    <row r="70" spans="1:7" s="313" customFormat="1" x14ac:dyDescent="0.2">
      <c r="A70" s="837" t="s">
        <v>1767</v>
      </c>
      <c r="B70" s="837" t="s">
        <v>1768</v>
      </c>
      <c r="C70" s="843" t="s">
        <v>1769</v>
      </c>
      <c r="D70" s="865">
        <v>0</v>
      </c>
      <c r="E70" s="865">
        <v>0</v>
      </c>
      <c r="F70" s="865">
        <v>0</v>
      </c>
      <c r="G70" s="865">
        <v>0</v>
      </c>
    </row>
    <row r="71" spans="1:7" s="313" customFormat="1" x14ac:dyDescent="0.2">
      <c r="A71" s="837" t="s">
        <v>1770</v>
      </c>
      <c r="B71" s="837" t="s">
        <v>1771</v>
      </c>
      <c r="C71" s="843" t="s">
        <v>1772</v>
      </c>
      <c r="D71" s="864"/>
      <c r="E71" s="865">
        <v>0</v>
      </c>
      <c r="F71" s="864"/>
      <c r="G71" s="864"/>
    </row>
    <row r="72" spans="1:7" s="313" customFormat="1" x14ac:dyDescent="0.2">
      <c r="A72" s="837" t="s">
        <v>1773</v>
      </c>
      <c r="B72" s="837" t="s">
        <v>1774</v>
      </c>
      <c r="C72" s="843" t="s">
        <v>1775</v>
      </c>
      <c r="D72" s="865">
        <v>0</v>
      </c>
      <c r="E72" s="865">
        <v>0</v>
      </c>
      <c r="F72" s="865">
        <v>0</v>
      </c>
      <c r="G72" s="865">
        <v>0</v>
      </c>
    </row>
    <row r="73" spans="1:7" s="313" customFormat="1" x14ac:dyDescent="0.2">
      <c r="A73" s="837" t="s">
        <v>1776</v>
      </c>
      <c r="B73" s="837" t="s">
        <v>1777</v>
      </c>
      <c r="C73" s="843" t="s">
        <v>1778</v>
      </c>
      <c r="D73" s="864"/>
      <c r="E73" s="865">
        <v>0</v>
      </c>
      <c r="F73" s="864"/>
      <c r="G73" s="864"/>
    </row>
    <row r="74" spans="1:7" s="313" customFormat="1" x14ac:dyDescent="0.2">
      <c r="A74" s="837" t="s">
        <v>1779</v>
      </c>
      <c r="B74" s="837" t="s">
        <v>74</v>
      </c>
      <c r="C74" s="843" t="s">
        <v>1780</v>
      </c>
      <c r="D74" s="865">
        <v>0</v>
      </c>
      <c r="E74" s="865">
        <v>0</v>
      </c>
      <c r="F74" s="865">
        <v>0</v>
      </c>
      <c r="G74" s="865">
        <v>0</v>
      </c>
    </row>
    <row r="75" spans="1:7" s="313" customFormat="1" x14ac:dyDescent="0.2">
      <c r="A75" s="837" t="s">
        <v>1781</v>
      </c>
      <c r="B75" s="837" t="s">
        <v>1782</v>
      </c>
      <c r="C75" s="843" t="s">
        <v>1783</v>
      </c>
      <c r="D75" s="864"/>
      <c r="E75" s="865">
        <v>0</v>
      </c>
      <c r="F75" s="864"/>
      <c r="G75" s="864"/>
    </row>
    <row r="76" spans="1:7" s="313" customFormat="1" x14ac:dyDescent="0.2">
      <c r="A76" s="837" t="s">
        <v>1784</v>
      </c>
      <c r="B76" s="837" t="s">
        <v>1785</v>
      </c>
      <c r="C76" s="843" t="s">
        <v>1786</v>
      </c>
      <c r="D76" s="865">
        <v>0</v>
      </c>
      <c r="E76" s="865">
        <v>0</v>
      </c>
      <c r="F76" s="865">
        <v>0</v>
      </c>
      <c r="G76" s="865">
        <v>0</v>
      </c>
    </row>
    <row r="77" spans="1:7" s="313" customFormat="1" x14ac:dyDescent="0.2">
      <c r="A77" s="837" t="s">
        <v>1787</v>
      </c>
      <c r="B77" s="837" t="s">
        <v>1788</v>
      </c>
      <c r="C77" s="843" t="s">
        <v>1789</v>
      </c>
      <c r="D77" s="864">
        <v>8187.5439999999999</v>
      </c>
      <c r="E77" s="865">
        <v>0</v>
      </c>
      <c r="F77" s="864">
        <v>8187.5439999999999</v>
      </c>
      <c r="G77" s="864">
        <v>8616.9449999999997</v>
      </c>
    </row>
    <row r="78" spans="1:7" s="313" customFormat="1" x14ac:dyDescent="0.2">
      <c r="A78" s="840" t="s">
        <v>1790</v>
      </c>
      <c r="B78" s="840" t="s">
        <v>1791</v>
      </c>
      <c r="C78" s="867" t="s">
        <v>1792</v>
      </c>
      <c r="D78" s="865">
        <v>0</v>
      </c>
      <c r="E78" s="865">
        <v>0</v>
      </c>
      <c r="F78" s="865">
        <v>0</v>
      </c>
      <c r="G78" s="865">
        <v>0</v>
      </c>
    </row>
    <row r="79" spans="1:7" s="313" customFormat="1" x14ac:dyDescent="0.2">
      <c r="A79" s="840" t="s">
        <v>1793</v>
      </c>
      <c r="B79" s="840" t="s">
        <v>1794</v>
      </c>
      <c r="C79" s="867" t="s">
        <v>1795</v>
      </c>
      <c r="D79" s="864"/>
      <c r="E79" s="865">
        <v>0</v>
      </c>
      <c r="F79" s="864"/>
      <c r="G79" s="864"/>
    </row>
    <row r="80" spans="1:7" s="313" customFormat="1" x14ac:dyDescent="0.2">
      <c r="A80" s="840" t="s">
        <v>1796</v>
      </c>
      <c r="B80" s="840" t="s">
        <v>1797</v>
      </c>
      <c r="C80" s="867" t="s">
        <v>1798</v>
      </c>
      <c r="D80" s="864"/>
      <c r="E80" s="865">
        <v>0</v>
      </c>
      <c r="F80" s="864"/>
      <c r="G80" s="864"/>
    </row>
    <row r="81" spans="1:7" s="313" customFormat="1" x14ac:dyDescent="0.2">
      <c r="A81" s="840" t="s">
        <v>1799</v>
      </c>
      <c r="B81" s="840" t="s">
        <v>1800</v>
      </c>
      <c r="C81" s="867" t="s">
        <v>1801</v>
      </c>
      <c r="D81" s="865">
        <v>0</v>
      </c>
      <c r="E81" s="865">
        <v>0</v>
      </c>
      <c r="F81" s="865">
        <v>0</v>
      </c>
      <c r="G81" s="865">
        <v>0</v>
      </c>
    </row>
    <row r="82" spans="1:7" s="313" customFormat="1" x14ac:dyDescent="0.2">
      <c r="A82" s="840" t="s">
        <v>1802</v>
      </c>
      <c r="B82" s="840" t="s">
        <v>1803</v>
      </c>
      <c r="C82" s="867" t="s">
        <v>1804</v>
      </c>
      <c r="D82" s="864"/>
      <c r="E82" s="865">
        <v>0</v>
      </c>
      <c r="F82" s="864"/>
      <c r="G82" s="864"/>
    </row>
    <row r="83" spans="1:7" s="313" customFormat="1" x14ac:dyDescent="0.2">
      <c r="A83" s="840" t="s">
        <v>1805</v>
      </c>
      <c r="B83" s="837" t="s">
        <v>1806</v>
      </c>
      <c r="C83" s="843" t="s">
        <v>1807</v>
      </c>
      <c r="D83" s="865">
        <v>199080.31725999998</v>
      </c>
      <c r="E83" s="865">
        <v>0</v>
      </c>
      <c r="F83" s="865">
        <v>199080.31725999998</v>
      </c>
      <c r="G83" s="865">
        <v>187727.63462</v>
      </c>
    </row>
    <row r="84" spans="1:7" s="313" customFormat="1" x14ac:dyDescent="0.2">
      <c r="A84" s="840" t="s">
        <v>1808</v>
      </c>
      <c r="B84" s="840" t="s">
        <v>1809</v>
      </c>
      <c r="C84" s="843" t="s">
        <v>1810</v>
      </c>
      <c r="D84" s="864"/>
      <c r="E84" s="865">
        <v>0</v>
      </c>
      <c r="F84" s="864"/>
      <c r="G84" s="864"/>
    </row>
    <row r="85" spans="1:7" s="313" customFormat="1" x14ac:dyDescent="0.2">
      <c r="A85" s="840" t="s">
        <v>1811</v>
      </c>
      <c r="B85" s="837" t="s">
        <v>1812</v>
      </c>
      <c r="C85" s="843" t="s">
        <v>1813</v>
      </c>
      <c r="D85" s="865">
        <v>6745.0720700000002</v>
      </c>
      <c r="E85" s="865">
        <v>0</v>
      </c>
      <c r="F85" s="865">
        <v>6745.0720700000002</v>
      </c>
      <c r="G85" s="865">
        <v>16546.485699999997</v>
      </c>
    </row>
    <row r="86" spans="1:7" s="314" customFormat="1" x14ac:dyDescent="0.2">
      <c r="A86" s="840" t="s">
        <v>1814</v>
      </c>
      <c r="B86" s="837" t="s">
        <v>1815</v>
      </c>
      <c r="C86" s="843" t="s">
        <v>1816</v>
      </c>
      <c r="D86" s="864">
        <v>556.30137000000002</v>
      </c>
      <c r="E86" s="865">
        <v>0</v>
      </c>
      <c r="F86" s="864">
        <v>556.30137000000002</v>
      </c>
      <c r="G86" s="864">
        <v>3480.6576700000001</v>
      </c>
    </row>
    <row r="87" spans="1:7" s="313" customFormat="1" x14ac:dyDescent="0.2">
      <c r="A87" s="868" t="s">
        <v>1817</v>
      </c>
      <c r="B87" s="842" t="s">
        <v>1818</v>
      </c>
      <c r="C87" s="866" t="s">
        <v>1819</v>
      </c>
      <c r="D87" s="865">
        <v>2890590.5572800003</v>
      </c>
      <c r="E87" s="865">
        <v>0</v>
      </c>
      <c r="F87" s="865">
        <v>2890590.5572800003</v>
      </c>
      <c r="G87" s="865">
        <v>2437725.65765</v>
      </c>
    </row>
    <row r="88" spans="1:7" s="313" customFormat="1" x14ac:dyDescent="0.2">
      <c r="A88" s="860" t="s">
        <v>1820</v>
      </c>
      <c r="B88" s="844" t="s">
        <v>1821</v>
      </c>
      <c r="C88" s="845" t="s">
        <v>1822</v>
      </c>
      <c r="D88" s="869">
        <v>612.08197999999993</v>
      </c>
      <c r="E88" s="870">
        <v>479.14524999999998</v>
      </c>
      <c r="F88" s="869">
        <v>132.93673000000001</v>
      </c>
      <c r="G88" s="869">
        <v>135.22529999999998</v>
      </c>
    </row>
    <row r="89" spans="1:7" s="313" customFormat="1" x14ac:dyDescent="0.2">
      <c r="A89" s="315" t="s">
        <v>1823</v>
      </c>
      <c r="B89" s="315" t="s">
        <v>1824</v>
      </c>
      <c r="C89" s="332" t="s">
        <v>68</v>
      </c>
      <c r="D89" s="317">
        <v>3793702.1002800004</v>
      </c>
      <c r="E89" s="317">
        <v>0</v>
      </c>
      <c r="F89" s="317">
        <v>3793702.1002800004</v>
      </c>
      <c r="G89" s="317">
        <v>4384708.4795900006</v>
      </c>
    </row>
    <row r="90" spans="1:7" s="313" customFormat="1" x14ac:dyDescent="0.2">
      <c r="A90" s="847" t="s">
        <v>1825</v>
      </c>
      <c r="B90" s="847" t="s">
        <v>1826</v>
      </c>
      <c r="C90" s="871" t="s">
        <v>1827</v>
      </c>
      <c r="D90" s="872">
        <v>0</v>
      </c>
      <c r="E90" s="872">
        <v>0</v>
      </c>
      <c r="F90" s="872">
        <v>0</v>
      </c>
      <c r="G90" s="872">
        <v>0</v>
      </c>
    </row>
    <row r="91" spans="1:7" s="313" customFormat="1" x14ac:dyDescent="0.2">
      <c r="A91" s="837" t="s">
        <v>1828</v>
      </c>
      <c r="B91" s="837" t="s">
        <v>1829</v>
      </c>
      <c r="C91" s="843" t="s">
        <v>1830</v>
      </c>
      <c r="D91" s="864"/>
      <c r="E91" s="865">
        <v>0</v>
      </c>
      <c r="F91" s="864"/>
      <c r="G91" s="864"/>
    </row>
    <row r="92" spans="1:7" s="313" customFormat="1" x14ac:dyDescent="0.2">
      <c r="A92" s="837" t="s">
        <v>1831</v>
      </c>
      <c r="B92" s="837" t="s">
        <v>1832</v>
      </c>
      <c r="C92" s="843" t="s">
        <v>1833</v>
      </c>
      <c r="D92" s="865">
        <v>0</v>
      </c>
      <c r="E92" s="865">
        <v>0</v>
      </c>
      <c r="F92" s="865">
        <v>0</v>
      </c>
      <c r="G92" s="865">
        <v>0</v>
      </c>
    </row>
    <row r="93" spans="1:7" s="313" customFormat="1" x14ac:dyDescent="0.2">
      <c r="A93" s="837" t="s">
        <v>1834</v>
      </c>
      <c r="B93" s="837" t="s">
        <v>1835</v>
      </c>
      <c r="C93" s="843" t="s">
        <v>1836</v>
      </c>
      <c r="D93" s="865">
        <v>859156.11894000007</v>
      </c>
      <c r="E93" s="865">
        <v>0</v>
      </c>
      <c r="F93" s="865">
        <v>859156.11894000007</v>
      </c>
      <c r="G93" s="865">
        <v>896156.11894000007</v>
      </c>
    </row>
    <row r="94" spans="1:7" s="313" customFormat="1" x14ac:dyDescent="0.2">
      <c r="A94" s="837" t="s">
        <v>1837</v>
      </c>
      <c r="B94" s="837" t="s">
        <v>1838</v>
      </c>
      <c r="C94" s="843" t="s">
        <v>1839</v>
      </c>
      <c r="D94" s="865">
        <v>27128.678199999998</v>
      </c>
      <c r="E94" s="865">
        <v>0</v>
      </c>
      <c r="F94" s="865">
        <v>27128.678199999998</v>
      </c>
      <c r="G94" s="865">
        <v>5442.6925000000001</v>
      </c>
    </row>
    <row r="95" spans="1:7" s="313" customFormat="1" x14ac:dyDescent="0.2">
      <c r="A95" s="837" t="s">
        <v>1840</v>
      </c>
      <c r="B95" s="837" t="s">
        <v>1841</v>
      </c>
      <c r="C95" s="843" t="s">
        <v>1842</v>
      </c>
      <c r="D95" s="865">
        <v>8432.846230000001</v>
      </c>
      <c r="E95" s="865">
        <v>0</v>
      </c>
      <c r="F95" s="865">
        <v>8432.846230000001</v>
      </c>
      <c r="G95" s="865">
        <v>7134.3992900000003</v>
      </c>
    </row>
    <row r="96" spans="1:7" s="313" customFormat="1" x14ac:dyDescent="0.2">
      <c r="A96" s="837" t="s">
        <v>1846</v>
      </c>
      <c r="B96" s="837" t="s">
        <v>1847</v>
      </c>
      <c r="C96" s="843" t="s">
        <v>1848</v>
      </c>
      <c r="D96" s="865">
        <v>2149770.2510700002</v>
      </c>
      <c r="E96" s="865">
        <v>0</v>
      </c>
      <c r="F96" s="865">
        <v>2149770.2510700002</v>
      </c>
      <c r="G96" s="865">
        <v>2103979.6337299999</v>
      </c>
    </row>
    <row r="97" spans="1:7" s="313" customFormat="1" x14ac:dyDescent="0.2">
      <c r="A97" s="837" t="s">
        <v>1849</v>
      </c>
      <c r="B97" s="837" t="s">
        <v>1850</v>
      </c>
      <c r="C97" s="843" t="s">
        <v>1851</v>
      </c>
      <c r="D97" s="865">
        <v>748606.61803000001</v>
      </c>
      <c r="E97" s="865">
        <v>0</v>
      </c>
      <c r="F97" s="865">
        <v>748606.61803000001</v>
      </c>
      <c r="G97" s="865">
        <v>1371640.5544200002</v>
      </c>
    </row>
    <row r="98" spans="1:7" s="313" customFormat="1" x14ac:dyDescent="0.2">
      <c r="A98" s="837" t="s">
        <v>1852</v>
      </c>
      <c r="B98" s="837" t="s">
        <v>1853</v>
      </c>
      <c r="C98" s="843" t="s">
        <v>1854</v>
      </c>
      <c r="D98" s="865">
        <v>167.755</v>
      </c>
      <c r="E98" s="865">
        <v>0</v>
      </c>
      <c r="F98" s="865">
        <v>167.755</v>
      </c>
      <c r="G98" s="865">
        <v>55.256</v>
      </c>
    </row>
    <row r="99" spans="1:7" s="313" customFormat="1" x14ac:dyDescent="0.2">
      <c r="A99" s="837" t="s">
        <v>1855</v>
      </c>
      <c r="B99" s="837" t="s">
        <v>1856</v>
      </c>
      <c r="C99" s="843" t="s">
        <v>1857</v>
      </c>
      <c r="D99" s="865">
        <v>0</v>
      </c>
      <c r="E99" s="865">
        <v>0</v>
      </c>
      <c r="F99" s="865">
        <v>0</v>
      </c>
      <c r="G99" s="865">
        <v>0</v>
      </c>
    </row>
    <row r="100" spans="1:7" s="313" customFormat="1" x14ac:dyDescent="0.2">
      <c r="A100" s="844" t="s">
        <v>1858</v>
      </c>
      <c r="B100" s="844" t="s">
        <v>1859</v>
      </c>
      <c r="C100" s="845" t="s">
        <v>1860</v>
      </c>
      <c r="D100" s="869">
        <v>439.83280999999999</v>
      </c>
      <c r="E100" s="870">
        <v>0</v>
      </c>
      <c r="F100" s="869">
        <v>439.83280999999999</v>
      </c>
      <c r="G100" s="869">
        <v>299.82471000000004</v>
      </c>
    </row>
    <row r="101" spans="1:7" s="313" customFormat="1" x14ac:dyDescent="0.2"/>
    <row r="102" spans="1:7" s="313" customFormat="1" ht="12.75" customHeight="1" x14ac:dyDescent="0.2"/>
    <row r="103" spans="1:7" s="314" customFormat="1" ht="12.75" customHeight="1" x14ac:dyDescent="0.2">
      <c r="A103" s="873"/>
      <c r="B103" s="874"/>
      <c r="C103" s="875"/>
      <c r="D103" s="333">
        <v>1</v>
      </c>
      <c r="E103" s="333">
        <v>2</v>
      </c>
      <c r="F103" s="313"/>
      <c r="G103" s="313"/>
    </row>
    <row r="104" spans="1:7" s="314" customFormat="1" x14ac:dyDescent="0.2">
      <c r="A104" s="1146" t="s">
        <v>1584</v>
      </c>
      <c r="B104" s="1147"/>
      <c r="C104" s="1152" t="s">
        <v>1585</v>
      </c>
      <c r="D104" s="1143" t="s">
        <v>1586</v>
      </c>
      <c r="E104" s="1144"/>
    </row>
    <row r="105" spans="1:7" s="314" customFormat="1" x14ac:dyDescent="0.2">
      <c r="A105" s="1150"/>
      <c r="B105" s="1151"/>
      <c r="C105" s="1157"/>
      <c r="D105" s="334" t="s">
        <v>1587</v>
      </c>
      <c r="E105" s="324" t="s">
        <v>1588</v>
      </c>
    </row>
    <row r="106" spans="1:7" s="314" customFormat="1" x14ac:dyDescent="0.2">
      <c r="A106" s="327"/>
      <c r="B106" s="327" t="s">
        <v>1861</v>
      </c>
      <c r="C106" s="328" t="s">
        <v>68</v>
      </c>
      <c r="D106" s="317">
        <v>14663196.282190001</v>
      </c>
      <c r="E106" s="317">
        <v>14608517.177639998</v>
      </c>
    </row>
    <row r="107" spans="1:7" s="314" customFormat="1" x14ac:dyDescent="0.2">
      <c r="A107" s="327" t="s">
        <v>1862</v>
      </c>
      <c r="B107" s="327" t="s">
        <v>1863</v>
      </c>
      <c r="C107" s="328" t="s">
        <v>68</v>
      </c>
      <c r="D107" s="317">
        <v>8393627.6113399994</v>
      </c>
      <c r="E107" s="317">
        <v>8853116.3580900002</v>
      </c>
    </row>
    <row r="108" spans="1:7" s="313" customFormat="1" x14ac:dyDescent="0.2">
      <c r="A108" s="327" t="s">
        <v>1864</v>
      </c>
      <c r="B108" s="327" t="s">
        <v>1865</v>
      </c>
      <c r="C108" s="328" t="s">
        <v>68</v>
      </c>
      <c r="D108" s="317">
        <v>-1180215.85815</v>
      </c>
      <c r="E108" s="317">
        <v>-534152.28436000005</v>
      </c>
      <c r="F108" s="314"/>
      <c r="G108" s="314"/>
    </row>
    <row r="109" spans="1:7" s="313" customFormat="1" x14ac:dyDescent="0.2">
      <c r="A109" s="837" t="s">
        <v>1866</v>
      </c>
      <c r="B109" s="837" t="s">
        <v>1867</v>
      </c>
      <c r="C109" s="843" t="s">
        <v>1868</v>
      </c>
      <c r="D109" s="864">
        <v>-2531928.8020799998</v>
      </c>
      <c r="E109" s="864">
        <v>-2245934.1863699998</v>
      </c>
    </row>
    <row r="110" spans="1:7" s="313" customFormat="1" x14ac:dyDescent="0.2">
      <c r="A110" s="837" t="s">
        <v>1869</v>
      </c>
      <c r="B110" s="837" t="s">
        <v>1870</v>
      </c>
      <c r="C110" s="843" t="s">
        <v>1871</v>
      </c>
      <c r="D110" s="864">
        <v>2487455.8468499999</v>
      </c>
      <c r="E110" s="864">
        <v>2842454.8984300001</v>
      </c>
    </row>
    <row r="111" spans="1:7" s="313" customFormat="1" x14ac:dyDescent="0.2">
      <c r="A111" s="837" t="s">
        <v>1872</v>
      </c>
      <c r="B111" s="837" t="s">
        <v>1873</v>
      </c>
      <c r="C111" s="843" t="s">
        <v>1874</v>
      </c>
      <c r="D111" s="864"/>
      <c r="E111" s="864"/>
    </row>
    <row r="112" spans="1:7" s="313" customFormat="1" x14ac:dyDescent="0.2">
      <c r="A112" s="837" t="s">
        <v>1875</v>
      </c>
      <c r="B112" s="837" t="s">
        <v>1876</v>
      </c>
      <c r="C112" s="843" t="s">
        <v>1877</v>
      </c>
      <c r="D112" s="864">
        <v>-1201274.2319200002</v>
      </c>
      <c r="E112" s="864">
        <v>-1201274.2319200002</v>
      </c>
    </row>
    <row r="113" spans="1:7" s="313" customFormat="1" x14ac:dyDescent="0.2">
      <c r="A113" s="837" t="s">
        <v>1878</v>
      </c>
      <c r="B113" s="837" t="s">
        <v>1879</v>
      </c>
      <c r="C113" s="843" t="s">
        <v>1880</v>
      </c>
      <c r="D113" s="864">
        <v>68696.604599999991</v>
      </c>
      <c r="E113" s="864">
        <v>73266.511099999989</v>
      </c>
    </row>
    <row r="114" spans="1:7" s="314" customFormat="1" x14ac:dyDescent="0.2">
      <c r="A114" s="837" t="s">
        <v>1881</v>
      </c>
      <c r="B114" s="837" t="s">
        <v>1882</v>
      </c>
      <c r="C114" s="843" t="s">
        <v>1883</v>
      </c>
      <c r="D114" s="864">
        <v>-3165.2755999999999</v>
      </c>
      <c r="E114" s="864">
        <v>-2665.2755999999999</v>
      </c>
      <c r="F114" s="313"/>
      <c r="G114" s="313"/>
    </row>
    <row r="115" spans="1:7" s="313" customFormat="1" x14ac:dyDescent="0.2">
      <c r="A115" s="327" t="s">
        <v>1884</v>
      </c>
      <c r="B115" s="327" t="s">
        <v>1885</v>
      </c>
      <c r="C115" s="328" t="s">
        <v>68</v>
      </c>
      <c r="D115" s="317">
        <v>834645.10265000002</v>
      </c>
      <c r="E115" s="317">
        <v>1579668.0090300001</v>
      </c>
      <c r="F115" s="314"/>
      <c r="G115" s="314"/>
    </row>
    <row r="116" spans="1:7" s="314" customFormat="1" x14ac:dyDescent="0.2">
      <c r="A116" s="837" t="s">
        <v>1901</v>
      </c>
      <c r="B116" s="837" t="s">
        <v>1902</v>
      </c>
      <c r="C116" s="843" t="s">
        <v>1903</v>
      </c>
      <c r="D116" s="864">
        <v>834645.10265000002</v>
      </c>
      <c r="E116" s="864">
        <v>1579668.0090300001</v>
      </c>
      <c r="F116" s="313"/>
      <c r="G116" s="313"/>
    </row>
    <row r="117" spans="1:7" s="313" customFormat="1" x14ac:dyDescent="0.2">
      <c r="A117" s="327" t="s">
        <v>1904</v>
      </c>
      <c r="B117" s="327" t="s">
        <v>1905</v>
      </c>
      <c r="C117" s="328" t="s">
        <v>68</v>
      </c>
      <c r="D117" s="317">
        <v>8739198.3668399993</v>
      </c>
      <c r="E117" s="317">
        <v>7807600.6334199999</v>
      </c>
      <c r="F117" s="314"/>
      <c r="G117" s="314"/>
    </row>
    <row r="118" spans="1:7" s="313" customFormat="1" x14ac:dyDescent="0.2">
      <c r="A118" s="837" t="s">
        <v>1906</v>
      </c>
      <c r="B118" s="837" t="s">
        <v>1907</v>
      </c>
      <c r="C118" s="843" t="s">
        <v>68</v>
      </c>
      <c r="D118" s="864">
        <v>931597.73341999995</v>
      </c>
      <c r="E118" s="864">
        <v>1442156.1931800002</v>
      </c>
    </row>
    <row r="119" spans="1:7" s="313" customFormat="1" x14ac:dyDescent="0.2">
      <c r="A119" s="837" t="s">
        <v>1908</v>
      </c>
      <c r="B119" s="837" t="s">
        <v>1909</v>
      </c>
      <c r="C119" s="843" t="s">
        <v>1910</v>
      </c>
      <c r="D119" s="864"/>
      <c r="E119" s="864"/>
    </row>
    <row r="120" spans="1:7" s="314" customFormat="1" x14ac:dyDescent="0.2">
      <c r="A120" s="837" t="s">
        <v>1911</v>
      </c>
      <c r="B120" s="837" t="s">
        <v>1912</v>
      </c>
      <c r="C120" s="843" t="s">
        <v>1913</v>
      </c>
      <c r="D120" s="864">
        <v>7807600.6334199999</v>
      </c>
      <c r="E120" s="864">
        <v>6365444.4402399994</v>
      </c>
      <c r="F120" s="313"/>
      <c r="G120" s="313"/>
    </row>
    <row r="121" spans="1:7" s="314" customFormat="1" x14ac:dyDescent="0.2">
      <c r="A121" s="327" t="s">
        <v>1914</v>
      </c>
      <c r="B121" s="327" t="s">
        <v>1915</v>
      </c>
      <c r="C121" s="328" t="s">
        <v>68</v>
      </c>
      <c r="D121" s="317">
        <v>6269568.6708500003</v>
      </c>
      <c r="E121" s="317">
        <v>5755400.8195500001</v>
      </c>
    </row>
    <row r="122" spans="1:7" s="313" customFormat="1" x14ac:dyDescent="0.2">
      <c r="A122" s="327" t="s">
        <v>1916</v>
      </c>
      <c r="B122" s="327" t="s">
        <v>1917</v>
      </c>
      <c r="C122" s="328" t="s">
        <v>68</v>
      </c>
      <c r="D122" s="317">
        <v>0</v>
      </c>
      <c r="E122" s="317">
        <v>0</v>
      </c>
      <c r="F122" s="314"/>
      <c r="G122" s="314"/>
    </row>
    <row r="123" spans="1:7" s="314" customFormat="1" x14ac:dyDescent="0.2">
      <c r="A123" s="837" t="s">
        <v>1918</v>
      </c>
      <c r="B123" s="837" t="s">
        <v>1917</v>
      </c>
      <c r="C123" s="843" t="s">
        <v>1919</v>
      </c>
      <c r="D123" s="864"/>
      <c r="E123" s="864"/>
      <c r="F123" s="313"/>
      <c r="G123" s="313"/>
    </row>
    <row r="124" spans="1:7" s="313" customFormat="1" x14ac:dyDescent="0.2">
      <c r="A124" s="327" t="s">
        <v>1920</v>
      </c>
      <c r="B124" s="327" t="s">
        <v>1921</v>
      </c>
      <c r="C124" s="328" t="s">
        <v>68</v>
      </c>
      <c r="D124" s="317">
        <v>4616674.7338300003</v>
      </c>
      <c r="E124" s="317">
        <v>4466230.5767600005</v>
      </c>
      <c r="F124" s="314"/>
      <c r="G124" s="314"/>
    </row>
    <row r="125" spans="1:7" s="313" customFormat="1" x14ac:dyDescent="0.2">
      <c r="A125" s="837" t="s">
        <v>1922</v>
      </c>
      <c r="B125" s="837" t="s">
        <v>1923</v>
      </c>
      <c r="C125" s="843" t="s">
        <v>1924</v>
      </c>
      <c r="D125" s="864">
        <v>1787876.53094</v>
      </c>
      <c r="E125" s="864">
        <v>2184067.6431999998</v>
      </c>
    </row>
    <row r="126" spans="1:7" s="313" customFormat="1" x14ac:dyDescent="0.2">
      <c r="A126" s="837" t="s">
        <v>1925</v>
      </c>
      <c r="B126" s="837" t="s">
        <v>1926</v>
      </c>
      <c r="C126" s="843" t="s">
        <v>1927</v>
      </c>
      <c r="D126" s="864"/>
      <c r="E126" s="864"/>
    </row>
    <row r="127" spans="1:7" s="313" customFormat="1" x14ac:dyDescent="0.2">
      <c r="A127" s="837" t="s">
        <v>1928</v>
      </c>
      <c r="B127" s="837" t="s">
        <v>1929</v>
      </c>
      <c r="C127" s="843" t="s">
        <v>1930</v>
      </c>
      <c r="D127" s="864"/>
      <c r="E127" s="864"/>
    </row>
    <row r="128" spans="1:7" s="313" customFormat="1" x14ac:dyDescent="0.2">
      <c r="A128" s="837" t="s">
        <v>1931</v>
      </c>
      <c r="B128" s="837" t="s">
        <v>1932</v>
      </c>
      <c r="C128" s="843" t="s">
        <v>1933</v>
      </c>
      <c r="D128" s="864"/>
      <c r="E128" s="864"/>
    </row>
    <row r="129" spans="1:7" s="313" customFormat="1" x14ac:dyDescent="0.2">
      <c r="A129" s="837" t="s">
        <v>1934</v>
      </c>
      <c r="B129" s="837" t="s">
        <v>1935</v>
      </c>
      <c r="C129" s="843" t="s">
        <v>1936</v>
      </c>
      <c r="D129" s="864"/>
      <c r="E129" s="864"/>
    </row>
    <row r="130" spans="1:7" s="313" customFormat="1" x14ac:dyDescent="0.2">
      <c r="A130" s="837" t="s">
        <v>1937</v>
      </c>
      <c r="B130" s="837" t="s">
        <v>1938</v>
      </c>
      <c r="C130" s="843" t="s">
        <v>1939</v>
      </c>
      <c r="D130" s="864"/>
      <c r="E130" s="864"/>
    </row>
    <row r="131" spans="1:7" s="313" customFormat="1" x14ac:dyDescent="0.2">
      <c r="A131" s="837" t="s">
        <v>1940</v>
      </c>
      <c r="B131" s="837" t="s">
        <v>1941</v>
      </c>
      <c r="C131" s="843" t="s">
        <v>1942</v>
      </c>
      <c r="D131" s="864">
        <v>192862.6409</v>
      </c>
      <c r="E131" s="864">
        <v>224834.71189999999</v>
      </c>
    </row>
    <row r="132" spans="1:7" s="313" customFormat="1" x14ac:dyDescent="0.2">
      <c r="A132" s="837" t="s">
        <v>1943</v>
      </c>
      <c r="B132" s="837" t="s">
        <v>1944</v>
      </c>
      <c r="C132" s="843" t="s">
        <v>1945</v>
      </c>
      <c r="D132" s="864">
        <v>2635935.5619899998</v>
      </c>
      <c r="E132" s="864">
        <v>2057328.22166</v>
      </c>
    </row>
    <row r="133" spans="1:7" s="313" customFormat="1" x14ac:dyDescent="0.2">
      <c r="A133" s="327" t="s">
        <v>1946</v>
      </c>
      <c r="B133" s="327" t="s">
        <v>1947</v>
      </c>
      <c r="C133" s="328" t="s">
        <v>68</v>
      </c>
      <c r="D133" s="317">
        <v>1652893.9370200001</v>
      </c>
      <c r="E133" s="317">
        <v>1289170.24279</v>
      </c>
      <c r="F133" s="314"/>
      <c r="G133" s="314"/>
    </row>
    <row r="134" spans="1:7" s="313" customFormat="1" x14ac:dyDescent="0.2">
      <c r="A134" s="837" t="s">
        <v>1948</v>
      </c>
      <c r="B134" s="837" t="s">
        <v>1949</v>
      </c>
      <c r="C134" s="843" t="s">
        <v>1950</v>
      </c>
      <c r="D134" s="864"/>
      <c r="E134" s="864"/>
    </row>
    <row r="135" spans="1:7" s="313" customFormat="1" x14ac:dyDescent="0.2">
      <c r="A135" s="837" t="s">
        <v>1951</v>
      </c>
      <c r="B135" s="837" t="s">
        <v>1952</v>
      </c>
      <c r="C135" s="843" t="s">
        <v>1953</v>
      </c>
      <c r="D135" s="864"/>
      <c r="E135" s="864"/>
    </row>
    <row r="136" spans="1:7" s="313" customFormat="1" x14ac:dyDescent="0.2">
      <c r="A136" s="837" t="s">
        <v>1954</v>
      </c>
      <c r="B136" s="837" t="s">
        <v>1955</v>
      </c>
      <c r="C136" s="843" t="s">
        <v>1956</v>
      </c>
      <c r="D136" s="864"/>
      <c r="E136" s="864"/>
    </row>
    <row r="137" spans="1:7" s="313" customFormat="1" x14ac:dyDescent="0.2">
      <c r="A137" s="837" t="s">
        <v>1957</v>
      </c>
      <c r="B137" s="837" t="s">
        <v>1958</v>
      </c>
      <c r="C137" s="843" t="s">
        <v>1959</v>
      </c>
      <c r="D137" s="864"/>
      <c r="E137" s="864"/>
    </row>
    <row r="138" spans="1:7" s="313" customFormat="1" x14ac:dyDescent="0.2">
      <c r="A138" s="837" t="s">
        <v>1960</v>
      </c>
      <c r="B138" s="837" t="s">
        <v>1961</v>
      </c>
      <c r="C138" s="843" t="s">
        <v>1962</v>
      </c>
      <c r="D138" s="864">
        <v>75214.977599999998</v>
      </c>
      <c r="E138" s="864">
        <v>139781.27587000001</v>
      </c>
    </row>
    <row r="139" spans="1:7" s="313" customFormat="1" x14ac:dyDescent="0.2">
      <c r="A139" s="837" t="s">
        <v>1963</v>
      </c>
      <c r="B139" s="837" t="s">
        <v>1964</v>
      </c>
      <c r="C139" s="843" t="s">
        <v>1965</v>
      </c>
      <c r="D139" s="864"/>
      <c r="E139" s="864"/>
    </row>
    <row r="140" spans="1:7" s="313" customFormat="1" x14ac:dyDescent="0.2">
      <c r="A140" s="837" t="s">
        <v>1966</v>
      </c>
      <c r="B140" s="837" t="s">
        <v>1967</v>
      </c>
      <c r="C140" s="843" t="s">
        <v>1968</v>
      </c>
      <c r="D140" s="864">
        <v>374.19038</v>
      </c>
      <c r="E140" s="864">
        <v>35.982680000000002</v>
      </c>
    </row>
    <row r="141" spans="1:7" s="313" customFormat="1" x14ac:dyDescent="0.2">
      <c r="A141" s="837" t="s">
        <v>1969</v>
      </c>
      <c r="B141" s="837" t="s">
        <v>1970</v>
      </c>
      <c r="C141" s="843" t="s">
        <v>1971</v>
      </c>
      <c r="D141" s="864"/>
      <c r="E141" s="864"/>
    </row>
    <row r="142" spans="1:7" s="313" customFormat="1" x14ac:dyDescent="0.2">
      <c r="A142" s="837" t="s">
        <v>1972</v>
      </c>
      <c r="B142" s="837" t="s">
        <v>1973</v>
      </c>
      <c r="C142" s="843" t="s">
        <v>1974</v>
      </c>
      <c r="D142" s="864"/>
      <c r="E142" s="864"/>
    </row>
    <row r="143" spans="1:7" s="313" customFormat="1" ht="12.75" customHeight="1" x14ac:dyDescent="0.2">
      <c r="A143" s="837" t="s">
        <v>1975</v>
      </c>
      <c r="B143" s="837" t="s">
        <v>1976</v>
      </c>
      <c r="C143" s="843" t="s">
        <v>1977</v>
      </c>
      <c r="D143" s="864">
        <v>93.072999999999993</v>
      </c>
      <c r="E143" s="864">
        <v>53.665999999999997</v>
      </c>
    </row>
    <row r="144" spans="1:7" s="313" customFormat="1" ht="12.75" customHeight="1" x14ac:dyDescent="0.2">
      <c r="A144" s="837" t="s">
        <v>1978</v>
      </c>
      <c r="B144" s="837" t="s">
        <v>1979</v>
      </c>
      <c r="C144" s="843" t="s">
        <v>1980</v>
      </c>
      <c r="D144" s="864">
        <v>23994.373</v>
      </c>
      <c r="E144" s="864">
        <v>21721.575000000001</v>
      </c>
    </row>
    <row r="145" spans="1:5" s="313" customFormat="1" ht="12.75" customHeight="1" x14ac:dyDescent="0.2">
      <c r="A145" s="837" t="s">
        <v>1981</v>
      </c>
      <c r="B145" s="837" t="s">
        <v>1765</v>
      </c>
      <c r="C145" s="843" t="s">
        <v>1766</v>
      </c>
      <c r="D145" s="864">
        <v>9595.2520000000004</v>
      </c>
      <c r="E145" s="864">
        <v>8638.9989999999998</v>
      </c>
    </row>
    <row r="146" spans="1:5" s="313" customFormat="1" ht="12.75" customHeight="1" x14ac:dyDescent="0.2">
      <c r="A146" s="837" t="s">
        <v>1982</v>
      </c>
      <c r="B146" s="837" t="s">
        <v>1768</v>
      </c>
      <c r="C146" s="843" t="s">
        <v>1769</v>
      </c>
      <c r="D146" s="864">
        <v>4327.4979999999996</v>
      </c>
      <c r="E146" s="864">
        <v>3905.8429999999998</v>
      </c>
    </row>
    <row r="147" spans="1:5" s="313" customFormat="1" ht="12.75" customHeight="1" x14ac:dyDescent="0.2">
      <c r="A147" s="837" t="s">
        <v>1983</v>
      </c>
      <c r="B147" s="837" t="s">
        <v>1771</v>
      </c>
      <c r="C147" s="843" t="s">
        <v>1772</v>
      </c>
      <c r="D147" s="864"/>
      <c r="E147" s="864"/>
    </row>
    <row r="148" spans="1:5" s="313" customFormat="1" ht="12.75" customHeight="1" x14ac:dyDescent="0.2">
      <c r="A148" s="837" t="s">
        <v>1984</v>
      </c>
      <c r="B148" s="837" t="s">
        <v>1774</v>
      </c>
      <c r="C148" s="843" t="s">
        <v>1775</v>
      </c>
      <c r="D148" s="864"/>
      <c r="E148" s="864"/>
    </row>
    <row r="149" spans="1:5" s="313" customFormat="1" ht="12.75" customHeight="1" x14ac:dyDescent="0.2">
      <c r="A149" s="837" t="s">
        <v>1985</v>
      </c>
      <c r="B149" s="837" t="s">
        <v>1777</v>
      </c>
      <c r="C149" s="843" t="s">
        <v>1778</v>
      </c>
      <c r="D149" s="864">
        <v>4554.732</v>
      </c>
      <c r="E149" s="864">
        <v>3905.9679999999998</v>
      </c>
    </row>
    <row r="150" spans="1:5" s="313" customFormat="1" ht="12.75" customHeight="1" x14ac:dyDescent="0.2">
      <c r="A150" s="837" t="s">
        <v>1986</v>
      </c>
      <c r="B150" s="837" t="s">
        <v>74</v>
      </c>
      <c r="C150" s="843" t="s">
        <v>1780</v>
      </c>
      <c r="D150" s="864">
        <v>13852.023999999999</v>
      </c>
      <c r="E150" s="864">
        <v>7124.6989999999996</v>
      </c>
    </row>
    <row r="151" spans="1:5" s="313" customFormat="1" ht="12.75" customHeight="1" x14ac:dyDescent="0.2">
      <c r="A151" s="837" t="s">
        <v>1987</v>
      </c>
      <c r="B151" s="837" t="s">
        <v>1988</v>
      </c>
      <c r="C151" s="843" t="s">
        <v>1989</v>
      </c>
      <c r="D151" s="864">
        <v>126131.70315999999</v>
      </c>
      <c r="E151" s="864">
        <v>84406.437609999994</v>
      </c>
    </row>
    <row r="152" spans="1:5" s="313" customFormat="1" ht="12.75" customHeight="1" x14ac:dyDescent="0.2">
      <c r="A152" s="837" t="s">
        <v>1990</v>
      </c>
      <c r="B152" s="837" t="s">
        <v>1991</v>
      </c>
      <c r="C152" s="843" t="s">
        <v>1992</v>
      </c>
      <c r="D152" s="864">
        <v>9644.5750000000007</v>
      </c>
      <c r="E152" s="864">
        <v>9589.0910000000003</v>
      </c>
    </row>
    <row r="153" spans="1:5" s="313" customFormat="1" ht="12.75" customHeight="1" x14ac:dyDescent="0.2">
      <c r="A153" s="837" t="s">
        <v>1993</v>
      </c>
      <c r="B153" s="837" t="s">
        <v>1994</v>
      </c>
      <c r="C153" s="843" t="s">
        <v>1995</v>
      </c>
      <c r="D153" s="864">
        <v>23080.882809999999</v>
      </c>
      <c r="E153" s="864">
        <v>24636.198929999999</v>
      </c>
    </row>
    <row r="154" spans="1:5" s="313" customFormat="1" ht="12.75" customHeight="1" x14ac:dyDescent="0.2">
      <c r="A154" s="837" t="s">
        <v>1996</v>
      </c>
      <c r="B154" s="837" t="s">
        <v>1997</v>
      </c>
      <c r="C154" s="843" t="s">
        <v>1998</v>
      </c>
      <c r="D154" s="864"/>
      <c r="E154" s="864"/>
    </row>
    <row r="155" spans="1:5" s="313" customFormat="1" ht="12.75" customHeight="1" x14ac:dyDescent="0.2">
      <c r="A155" s="837" t="s">
        <v>1999</v>
      </c>
      <c r="B155" s="837" t="s">
        <v>1794</v>
      </c>
      <c r="C155" s="843" t="s">
        <v>1795</v>
      </c>
      <c r="D155" s="864"/>
      <c r="E155" s="864"/>
    </row>
    <row r="156" spans="1:5" s="313" customFormat="1" ht="12.75" customHeight="1" x14ac:dyDescent="0.2">
      <c r="A156" s="837" t="s">
        <v>2000</v>
      </c>
      <c r="B156" s="837" t="s">
        <v>2001</v>
      </c>
      <c r="C156" s="843" t="s">
        <v>2002</v>
      </c>
      <c r="D156" s="864"/>
      <c r="E156" s="864"/>
    </row>
    <row r="157" spans="1:5" s="313" customFormat="1" ht="12.75" customHeight="1" x14ac:dyDescent="0.2">
      <c r="A157" s="837" t="s">
        <v>2003</v>
      </c>
      <c r="B157" s="837" t="s">
        <v>2004</v>
      </c>
      <c r="C157" s="843" t="s">
        <v>2005</v>
      </c>
      <c r="D157" s="864"/>
      <c r="E157" s="864"/>
    </row>
    <row r="158" spans="1:5" s="313" customFormat="1" ht="12.75" customHeight="1" x14ac:dyDescent="0.2">
      <c r="A158" s="837" t="s">
        <v>2006</v>
      </c>
      <c r="B158" s="837" t="s">
        <v>2007</v>
      </c>
      <c r="C158" s="843" t="s">
        <v>2008</v>
      </c>
      <c r="D158" s="864"/>
      <c r="E158" s="864"/>
    </row>
    <row r="159" spans="1:5" s="313" customFormat="1" ht="12.75" customHeight="1" x14ac:dyDescent="0.2">
      <c r="A159" s="837" t="s">
        <v>2009</v>
      </c>
      <c r="B159" s="837" t="s">
        <v>2010</v>
      </c>
      <c r="C159" s="843" t="s">
        <v>2011</v>
      </c>
      <c r="D159" s="864">
        <v>36590.058259999998</v>
      </c>
      <c r="E159" s="864">
        <v>30035.010449999998</v>
      </c>
    </row>
    <row r="160" spans="1:5" s="313" customFormat="1" ht="12.75" customHeight="1" x14ac:dyDescent="0.2">
      <c r="A160" s="837" t="s">
        <v>2012</v>
      </c>
      <c r="B160" s="840" t="s">
        <v>1809</v>
      </c>
      <c r="C160" s="843" t="s">
        <v>1810</v>
      </c>
      <c r="D160" s="864">
        <v>352.11099999999999</v>
      </c>
      <c r="E160" s="864">
        <v>3.8248699999999998</v>
      </c>
    </row>
    <row r="161" spans="1:5" s="313" customFormat="1" ht="12.75" customHeight="1" x14ac:dyDescent="0.2">
      <c r="A161" s="840" t="s">
        <v>2013</v>
      </c>
      <c r="B161" s="837" t="s">
        <v>2014</v>
      </c>
      <c r="C161" s="843" t="s">
        <v>2015</v>
      </c>
      <c r="D161" s="864"/>
      <c r="E161" s="864">
        <v>2550.6799999999998</v>
      </c>
    </row>
    <row r="162" spans="1:5" s="313" customFormat="1" ht="12.75" customHeight="1" x14ac:dyDescent="0.2">
      <c r="A162" s="840" t="s">
        <v>2016</v>
      </c>
      <c r="B162" s="837" t="s">
        <v>2017</v>
      </c>
      <c r="C162" s="843" t="s">
        <v>2018</v>
      </c>
      <c r="D162" s="864"/>
      <c r="E162" s="864"/>
    </row>
    <row r="163" spans="1:5" s="313" customFormat="1" ht="12.75" customHeight="1" x14ac:dyDescent="0.2">
      <c r="A163" s="840" t="s">
        <v>2019</v>
      </c>
      <c r="B163" s="837" t="s">
        <v>2020</v>
      </c>
      <c r="C163" s="843" t="s">
        <v>2021</v>
      </c>
      <c r="D163" s="864">
        <v>1297011.9507500001</v>
      </c>
      <c r="E163" s="864">
        <v>945530.50138000003</v>
      </c>
    </row>
    <row r="164" spans="1:5" s="313" customFormat="1" ht="12.75" customHeight="1" x14ac:dyDescent="0.2">
      <c r="A164" s="860" t="s">
        <v>2022</v>
      </c>
      <c r="B164" s="844" t="s">
        <v>2023</v>
      </c>
      <c r="C164" s="845" t="s">
        <v>2024</v>
      </c>
      <c r="D164" s="869">
        <v>28076.536059999999</v>
      </c>
      <c r="E164" s="869">
        <v>7250.49</v>
      </c>
    </row>
    <row r="165" spans="1:5" s="313" customFormat="1" x14ac:dyDescent="0.2"/>
    <row r="166" spans="1:5" s="313" customFormat="1" x14ac:dyDescent="0.2"/>
    <row r="167" spans="1:5" s="313" customFormat="1" x14ac:dyDescent="0.2"/>
    <row r="168" spans="1:5" s="313" customFormat="1" x14ac:dyDescent="0.2"/>
    <row r="169" spans="1:5" s="313" customFormat="1" x14ac:dyDescent="0.2"/>
    <row r="170" spans="1:5" s="313" customFormat="1" x14ac:dyDescent="0.2"/>
    <row r="171" spans="1:5" s="313" customFormat="1" x14ac:dyDescent="0.2"/>
    <row r="172" spans="1:5" s="313" customFormat="1" x14ac:dyDescent="0.2"/>
    <row r="173" spans="1:5" s="313" customFormat="1" x14ac:dyDescent="0.2"/>
    <row r="174" spans="1:5" s="313" customFormat="1" x14ac:dyDescent="0.2"/>
    <row r="175" spans="1:5" s="313" customFormat="1" x14ac:dyDescent="0.2"/>
    <row r="176" spans="1:5" s="313" customFormat="1" x14ac:dyDescent="0.2"/>
    <row r="177" s="313" customFormat="1" x14ac:dyDescent="0.2"/>
    <row r="178" s="313" customFormat="1" x14ac:dyDescent="0.2"/>
    <row r="179" s="313" customFormat="1" x14ac:dyDescent="0.2"/>
    <row r="180" s="313" customFormat="1" x14ac:dyDescent="0.2"/>
    <row r="181" s="313" customFormat="1" x14ac:dyDescent="0.2"/>
    <row r="182" s="313" customFormat="1" x14ac:dyDescent="0.2"/>
    <row r="183" s="313" customFormat="1" x14ac:dyDescent="0.2"/>
    <row r="184" s="313" customFormat="1" x14ac:dyDescent="0.2"/>
    <row r="185" s="313" customFormat="1" x14ac:dyDescent="0.2"/>
    <row r="186" s="313" customFormat="1" x14ac:dyDescent="0.2"/>
    <row r="187" s="313" customFormat="1" x14ac:dyDescent="0.2"/>
    <row r="188" s="313" customFormat="1" x14ac:dyDescent="0.2"/>
    <row r="189" s="313" customFormat="1" x14ac:dyDescent="0.2"/>
    <row r="190" s="313" customFormat="1" x14ac:dyDescent="0.2"/>
    <row r="191" s="313" customFormat="1" x14ac:dyDescent="0.2"/>
    <row r="192" s="313" customFormat="1" x14ac:dyDescent="0.2"/>
    <row r="193" s="313" customFormat="1" x14ac:dyDescent="0.2"/>
    <row r="194" s="313" customFormat="1" x14ac:dyDescent="0.2"/>
    <row r="195" s="313" customFormat="1" x14ac:dyDescent="0.2"/>
    <row r="196" s="313" customFormat="1" x14ac:dyDescent="0.2"/>
    <row r="197" s="313" customFormat="1" x14ac:dyDescent="0.2"/>
    <row r="198" s="313" customFormat="1" x14ac:dyDescent="0.2"/>
    <row r="199" s="313" customFormat="1" x14ac:dyDescent="0.2"/>
    <row r="200" s="313" customFormat="1" x14ac:dyDescent="0.2"/>
    <row r="201" s="313" customFormat="1" x14ac:dyDescent="0.2"/>
    <row r="202" s="313" customFormat="1" x14ac:dyDescent="0.2"/>
    <row r="203" s="313" customFormat="1" x14ac:dyDescent="0.2"/>
    <row r="204" s="313" customFormat="1" x14ac:dyDescent="0.2"/>
    <row r="205" s="313" customFormat="1" x14ac:dyDescent="0.2"/>
    <row r="206" s="313" customFormat="1" x14ac:dyDescent="0.2"/>
    <row r="207" s="313" customFormat="1" x14ac:dyDescent="0.2"/>
    <row r="208" s="313" customFormat="1" x14ac:dyDescent="0.2"/>
    <row r="209" s="313" customFormat="1" x14ac:dyDescent="0.2"/>
    <row r="210" s="313" customFormat="1" x14ac:dyDescent="0.2"/>
    <row r="211" s="313" customFormat="1" x14ac:dyDescent="0.2"/>
    <row r="212" s="313" customFormat="1" x14ac:dyDescent="0.2"/>
    <row r="213" s="313" customFormat="1" x14ac:dyDescent="0.2"/>
    <row r="214" s="313" customFormat="1" x14ac:dyDescent="0.2"/>
    <row r="215" s="313" customFormat="1" x14ac:dyDescent="0.2"/>
    <row r="216" s="313" customFormat="1" x14ac:dyDescent="0.2"/>
    <row r="217" s="313" customFormat="1" x14ac:dyDescent="0.2"/>
    <row r="218" s="313" customFormat="1" x14ac:dyDescent="0.2"/>
    <row r="219" s="313" customFormat="1" x14ac:dyDescent="0.2"/>
    <row r="220" s="313" customFormat="1" x14ac:dyDescent="0.2"/>
    <row r="221" s="313" customFormat="1" x14ac:dyDescent="0.2"/>
    <row r="222" s="313" customFormat="1" x14ac:dyDescent="0.2"/>
    <row r="223" s="313" customFormat="1" x14ac:dyDescent="0.2"/>
    <row r="224" s="313" customFormat="1" x14ac:dyDescent="0.2"/>
    <row r="225" s="313" customFormat="1" x14ac:dyDescent="0.2"/>
    <row r="226" s="313" customFormat="1" x14ac:dyDescent="0.2"/>
    <row r="227" s="313" customFormat="1" x14ac:dyDescent="0.2"/>
    <row r="228" s="313" customFormat="1" x14ac:dyDescent="0.2"/>
    <row r="229" s="313" customFormat="1" x14ac:dyDescent="0.2"/>
    <row r="230" s="313" customFormat="1" x14ac:dyDescent="0.2"/>
    <row r="231" s="313" customFormat="1" x14ac:dyDescent="0.2"/>
    <row r="232" s="313" customFormat="1" x14ac:dyDescent="0.2"/>
    <row r="233" s="313" customFormat="1" x14ac:dyDescent="0.2"/>
    <row r="234" s="313" customFormat="1" x14ac:dyDescent="0.2"/>
    <row r="235" s="313" customFormat="1" x14ac:dyDescent="0.2"/>
    <row r="236" s="313" customFormat="1" x14ac:dyDescent="0.2"/>
    <row r="237" s="313" customFormat="1" x14ac:dyDescent="0.2"/>
    <row r="238" s="313" customFormat="1" x14ac:dyDescent="0.2"/>
    <row r="239" s="313" customFormat="1" x14ac:dyDescent="0.2"/>
    <row r="240" s="313" customFormat="1" x14ac:dyDescent="0.2"/>
    <row r="241" s="313" customFormat="1" x14ac:dyDescent="0.2"/>
    <row r="242" s="313" customFormat="1" x14ac:dyDescent="0.2"/>
    <row r="243" s="313" customFormat="1" x14ac:dyDescent="0.2"/>
    <row r="244" s="313" customFormat="1" x14ac:dyDescent="0.2"/>
    <row r="245" s="313" customFormat="1" x14ac:dyDescent="0.2"/>
    <row r="246" s="313" customFormat="1" x14ac:dyDescent="0.2"/>
    <row r="247" s="313" customFormat="1" x14ac:dyDescent="0.2"/>
    <row r="248" s="313" customFormat="1" x14ac:dyDescent="0.2"/>
    <row r="249" s="313" customFormat="1" x14ac:dyDescent="0.2"/>
    <row r="250" s="313" customFormat="1" x14ac:dyDescent="0.2"/>
    <row r="251" s="313" customFormat="1" x14ac:dyDescent="0.2"/>
    <row r="252" s="313" customFormat="1" x14ac:dyDescent="0.2"/>
    <row r="253" s="313" customFormat="1" x14ac:dyDescent="0.2"/>
    <row r="254" s="313" customFormat="1" x14ac:dyDescent="0.2"/>
    <row r="255" s="313" customFormat="1" x14ac:dyDescent="0.2"/>
    <row r="256" s="313" customFormat="1" x14ac:dyDescent="0.2"/>
    <row r="257" s="313" customFormat="1" x14ac:dyDescent="0.2"/>
    <row r="258" s="313" customFormat="1" x14ac:dyDescent="0.2"/>
  </sheetData>
  <mergeCells count="10">
    <mergeCell ref="A104:B105"/>
    <mergeCell ref="C104:C105"/>
    <mergeCell ref="D104:E104"/>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66" firstPageNumber="499" fitToHeight="2" orientation="portrait" useFirstPageNumber="1" r:id="rId1"/>
  <headerFooter alignWithMargins="0">
    <oddHeader>&amp;L&amp;"Tahoma,Kurzíva"Závěrečný účet za rok 2020&amp;R&amp;"Tahoma,Kurzíva"Tabulka č. 31</oddHeader>
    <oddFooter>&amp;C&amp;"Tahoma,Obyčejné"&amp;P</oddFooter>
  </headerFooter>
  <rowBreaks count="1" manualBreakCount="1">
    <brk id="88" max="6"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B5023-B7C0-4A0A-898A-7C6BA305938A}">
  <dimension ref="A1:G211"/>
  <sheetViews>
    <sheetView showGridLines="0" zoomScaleNormal="100" zoomScaleSheetLayoutView="100" workbookViewId="0">
      <selection activeCell="H3" sqref="H3"/>
    </sheetView>
  </sheetViews>
  <sheetFormatPr defaultRowHeight="12.75" x14ac:dyDescent="0.2"/>
  <cols>
    <col min="1" max="1" width="7" style="337" customWidth="1"/>
    <col min="2" max="2" width="45.42578125" style="313" customWidth="1"/>
    <col min="3" max="3" width="8.7109375" style="174" customWidth="1"/>
    <col min="4" max="7" width="13.85546875" style="861" customWidth="1"/>
    <col min="8" max="8" width="9.140625" style="313" customWidth="1"/>
    <col min="9" max="16384" width="9.140625" style="313"/>
  </cols>
  <sheetData>
    <row r="1" spans="1:7" ht="18" customHeight="1" x14ac:dyDescent="0.2">
      <c r="A1" s="1145" t="s">
        <v>5012</v>
      </c>
      <c r="B1" s="1145"/>
      <c r="C1" s="1145"/>
      <c r="D1" s="1145"/>
      <c r="E1" s="1145"/>
      <c r="F1" s="1145"/>
      <c r="G1" s="1145"/>
    </row>
    <row r="2" spans="1:7" ht="18" customHeight="1" x14ac:dyDescent="0.2">
      <c r="A2" s="1086" t="s">
        <v>2026</v>
      </c>
      <c r="B2" s="1086"/>
      <c r="C2" s="1086"/>
      <c r="D2" s="1086"/>
      <c r="E2" s="1086"/>
      <c r="F2" s="1086"/>
      <c r="G2" s="1086"/>
    </row>
    <row r="3" spans="1:7" x14ac:dyDescent="0.2">
      <c r="A3" s="313"/>
      <c r="D3" s="836"/>
      <c r="E3" s="836"/>
      <c r="F3" s="836"/>
      <c r="G3" s="836"/>
    </row>
    <row r="4" spans="1:7" x14ac:dyDescent="0.2">
      <c r="A4" s="310"/>
      <c r="B4" s="310"/>
      <c r="C4" s="311"/>
      <c r="D4" s="312">
        <v>1</v>
      </c>
      <c r="E4" s="312">
        <v>2</v>
      </c>
      <c r="F4" s="312">
        <v>3</v>
      </c>
      <c r="G4" s="312">
        <v>4</v>
      </c>
    </row>
    <row r="5" spans="1:7" s="335" customFormat="1" ht="12.75" customHeight="1" x14ac:dyDescent="0.2">
      <c r="A5" s="1146" t="s">
        <v>1584</v>
      </c>
      <c r="B5" s="1147"/>
      <c r="C5" s="1152" t="s">
        <v>1585</v>
      </c>
      <c r="D5" s="1158" t="s">
        <v>1586</v>
      </c>
      <c r="E5" s="1159"/>
      <c r="F5" s="1159"/>
      <c r="G5" s="1160"/>
    </row>
    <row r="6" spans="1:7" s="314" customFormat="1" x14ac:dyDescent="0.2">
      <c r="A6" s="1148"/>
      <c r="B6" s="1149"/>
      <c r="C6" s="1153"/>
      <c r="D6" s="1161" t="s">
        <v>1587</v>
      </c>
      <c r="E6" s="1162"/>
      <c r="F6" s="1163"/>
      <c r="G6" s="1164" t="s">
        <v>1588</v>
      </c>
    </row>
    <row r="7" spans="1:7" s="314" customFormat="1" x14ac:dyDescent="0.2">
      <c r="A7" s="1150"/>
      <c r="B7" s="1151"/>
      <c r="C7" s="1157"/>
      <c r="D7" s="326" t="s">
        <v>1589</v>
      </c>
      <c r="E7" s="326" t="s">
        <v>1590</v>
      </c>
      <c r="F7" s="326" t="s">
        <v>1591</v>
      </c>
      <c r="G7" s="1165"/>
    </row>
    <row r="8" spans="1:7" s="314" customFormat="1" x14ac:dyDescent="0.2">
      <c r="A8" s="327"/>
      <c r="B8" s="327" t="s">
        <v>1592</v>
      </c>
      <c r="C8" s="328" t="s">
        <v>68</v>
      </c>
      <c r="D8" s="317">
        <v>60562360.417750008</v>
      </c>
      <c r="E8" s="317">
        <v>16383652.075749999</v>
      </c>
      <c r="F8" s="317">
        <v>44178708.342</v>
      </c>
      <c r="G8" s="317">
        <v>41764708.33196</v>
      </c>
    </row>
    <row r="9" spans="1:7" s="336" customFormat="1" x14ac:dyDescent="0.2">
      <c r="A9" s="327" t="s">
        <v>1593</v>
      </c>
      <c r="B9" s="327" t="s">
        <v>1594</v>
      </c>
      <c r="C9" s="328" t="s">
        <v>68</v>
      </c>
      <c r="D9" s="317">
        <v>55869520.314180002</v>
      </c>
      <c r="E9" s="317">
        <v>16376366.567180002</v>
      </c>
      <c r="F9" s="317">
        <v>39493153.747000001</v>
      </c>
      <c r="G9" s="317">
        <v>37941389.266030006</v>
      </c>
    </row>
    <row r="10" spans="1:7" s="336" customFormat="1" x14ac:dyDescent="0.2">
      <c r="A10" s="327" t="s">
        <v>1595</v>
      </c>
      <c r="B10" s="327" t="s">
        <v>1596</v>
      </c>
      <c r="C10" s="328" t="s">
        <v>68</v>
      </c>
      <c r="D10" s="317">
        <v>388761.21739000001</v>
      </c>
      <c r="E10" s="317">
        <v>280784.61480000004</v>
      </c>
      <c r="F10" s="317">
        <v>107976.60258999999</v>
      </c>
      <c r="G10" s="317">
        <v>102678.12040000001</v>
      </c>
    </row>
    <row r="11" spans="1:7" x14ac:dyDescent="0.2">
      <c r="A11" s="837" t="s">
        <v>1597</v>
      </c>
      <c r="B11" s="837" t="s">
        <v>1598</v>
      </c>
      <c r="C11" s="843" t="s">
        <v>1599</v>
      </c>
      <c r="D11" s="876">
        <v>275.25</v>
      </c>
      <c r="E11" s="876">
        <v>269.09249999999997</v>
      </c>
      <c r="F11" s="876">
        <v>6.1574999999999998</v>
      </c>
      <c r="G11" s="876">
        <v>6.1574999999999998</v>
      </c>
    </row>
    <row r="12" spans="1:7" x14ac:dyDescent="0.2">
      <c r="A12" s="837" t="s">
        <v>1600</v>
      </c>
      <c r="B12" s="837" t="s">
        <v>1601</v>
      </c>
      <c r="C12" s="843" t="s">
        <v>1602</v>
      </c>
      <c r="D12" s="839">
        <v>281486.51783999993</v>
      </c>
      <c r="E12" s="876">
        <v>181443.34059000001</v>
      </c>
      <c r="F12" s="839">
        <v>100043.17724999999</v>
      </c>
      <c r="G12" s="876">
        <v>98659.752760000003</v>
      </c>
    </row>
    <row r="13" spans="1:7" x14ac:dyDescent="0.2">
      <c r="A13" s="837" t="s">
        <v>1603</v>
      </c>
      <c r="B13" s="837" t="s">
        <v>1604</v>
      </c>
      <c r="C13" s="843" t="s">
        <v>1605</v>
      </c>
      <c r="D13" s="839">
        <v>848.21304000000009</v>
      </c>
      <c r="E13" s="876">
        <v>229.21</v>
      </c>
      <c r="F13" s="839">
        <v>619.00304000000006</v>
      </c>
      <c r="G13" s="876">
        <v>614.30903999999998</v>
      </c>
    </row>
    <row r="14" spans="1:7" x14ac:dyDescent="0.2">
      <c r="A14" s="837" t="s">
        <v>1606</v>
      </c>
      <c r="B14" s="837" t="s">
        <v>1607</v>
      </c>
      <c r="C14" s="843" t="s">
        <v>1608</v>
      </c>
      <c r="D14" s="839"/>
      <c r="E14" s="876">
        <v>0</v>
      </c>
      <c r="F14" s="839"/>
      <c r="G14" s="876">
        <v>0</v>
      </c>
    </row>
    <row r="15" spans="1:7" x14ac:dyDescent="0.2">
      <c r="A15" s="837" t="s">
        <v>1609</v>
      </c>
      <c r="B15" s="837" t="s">
        <v>1610</v>
      </c>
      <c r="C15" s="843" t="s">
        <v>1611</v>
      </c>
      <c r="D15" s="839">
        <v>87927.026110000006</v>
      </c>
      <c r="E15" s="876">
        <v>87927.026110000006</v>
      </c>
      <c r="F15" s="839"/>
      <c r="G15" s="876">
        <v>0</v>
      </c>
    </row>
    <row r="16" spans="1:7" x14ac:dyDescent="0.2">
      <c r="A16" s="837" t="s">
        <v>1612</v>
      </c>
      <c r="B16" s="837" t="s">
        <v>1613</v>
      </c>
      <c r="C16" s="843" t="s">
        <v>1614</v>
      </c>
      <c r="D16" s="839">
        <v>15985.3624</v>
      </c>
      <c r="E16" s="876">
        <v>8952.1155999999992</v>
      </c>
      <c r="F16" s="839">
        <v>7033.2467999999999</v>
      </c>
      <c r="G16" s="876">
        <v>3018.3377999999998</v>
      </c>
    </row>
    <row r="17" spans="1:7" x14ac:dyDescent="0.2">
      <c r="A17" s="837" t="s">
        <v>1615</v>
      </c>
      <c r="B17" s="837" t="s">
        <v>1616</v>
      </c>
      <c r="C17" s="843" t="s">
        <v>1617</v>
      </c>
      <c r="D17" s="839">
        <v>2238.848</v>
      </c>
      <c r="E17" s="876">
        <v>1963.83</v>
      </c>
      <c r="F17" s="839">
        <v>275.01799999999997</v>
      </c>
      <c r="G17" s="876">
        <v>379.56329999999997</v>
      </c>
    </row>
    <row r="18" spans="1:7" x14ac:dyDescent="0.2">
      <c r="A18" s="837" t="s">
        <v>1618</v>
      </c>
      <c r="B18" s="837" t="s">
        <v>1619</v>
      </c>
      <c r="C18" s="843" t="s">
        <v>1620</v>
      </c>
      <c r="D18" s="839"/>
      <c r="E18" s="876">
        <v>0</v>
      </c>
      <c r="F18" s="839"/>
      <c r="G18" s="876">
        <v>0</v>
      </c>
    </row>
    <row r="19" spans="1:7" x14ac:dyDescent="0.2">
      <c r="A19" s="840" t="s">
        <v>1621</v>
      </c>
      <c r="B19" s="837" t="s">
        <v>1622</v>
      </c>
      <c r="C19" s="843" t="s">
        <v>1623</v>
      </c>
      <c r="D19" s="839"/>
      <c r="E19" s="876">
        <v>0</v>
      </c>
      <c r="F19" s="839"/>
      <c r="G19" s="876">
        <v>0</v>
      </c>
    </row>
    <row r="20" spans="1:7" s="336" customFormat="1" x14ac:dyDescent="0.2">
      <c r="A20" s="327" t="s">
        <v>1624</v>
      </c>
      <c r="B20" s="327" t="s">
        <v>1625</v>
      </c>
      <c r="C20" s="328" t="s">
        <v>68</v>
      </c>
      <c r="D20" s="317">
        <v>55477713.17588</v>
      </c>
      <c r="E20" s="317">
        <v>16095581.952380002</v>
      </c>
      <c r="F20" s="317">
        <v>39382131.223500006</v>
      </c>
      <c r="G20" s="317">
        <v>37835963.888750002</v>
      </c>
    </row>
    <row r="21" spans="1:7" x14ac:dyDescent="0.2">
      <c r="A21" s="837" t="s">
        <v>1626</v>
      </c>
      <c r="B21" s="837" t="s">
        <v>357</v>
      </c>
      <c r="C21" s="843" t="s">
        <v>1627</v>
      </c>
      <c r="D21" s="876">
        <v>4647249.6959499996</v>
      </c>
      <c r="E21" s="876">
        <v>0</v>
      </c>
      <c r="F21" s="876">
        <v>4647249.6959499996</v>
      </c>
      <c r="G21" s="876">
        <v>4613291.9736700002</v>
      </c>
    </row>
    <row r="22" spans="1:7" x14ac:dyDescent="0.2">
      <c r="A22" s="837" t="s">
        <v>1628</v>
      </c>
      <c r="B22" s="837" t="s">
        <v>1629</v>
      </c>
      <c r="C22" s="843" t="s">
        <v>1630</v>
      </c>
      <c r="D22" s="839">
        <v>36136.31136</v>
      </c>
      <c r="E22" s="876">
        <v>0</v>
      </c>
      <c r="F22" s="839">
        <v>36136.31136</v>
      </c>
      <c r="G22" s="876">
        <v>20657.433649999999</v>
      </c>
    </row>
    <row r="23" spans="1:7" x14ac:dyDescent="0.2">
      <c r="A23" s="837" t="s">
        <v>1631</v>
      </c>
      <c r="B23" s="837" t="s">
        <v>1632</v>
      </c>
      <c r="C23" s="843" t="s">
        <v>1633</v>
      </c>
      <c r="D23" s="839">
        <v>39488657.592720002</v>
      </c>
      <c r="E23" s="876">
        <v>7984871.0081100008</v>
      </c>
      <c r="F23" s="839">
        <v>31503786.58461</v>
      </c>
      <c r="G23" s="876">
        <v>30421548.393209998</v>
      </c>
    </row>
    <row r="24" spans="1:7" ht="21" x14ac:dyDescent="0.2">
      <c r="A24" s="837" t="s">
        <v>1634</v>
      </c>
      <c r="B24" s="837" t="s">
        <v>1635</v>
      </c>
      <c r="C24" s="843" t="s">
        <v>1636</v>
      </c>
      <c r="D24" s="839">
        <v>7246835.4066200005</v>
      </c>
      <c r="E24" s="876">
        <v>4835569.8460200001</v>
      </c>
      <c r="F24" s="839">
        <v>2411265.5606000004</v>
      </c>
      <c r="G24" s="876">
        <v>2180283.4002800002</v>
      </c>
    </row>
    <row r="25" spans="1:7" x14ac:dyDescent="0.2">
      <c r="A25" s="837" t="s">
        <v>1637</v>
      </c>
      <c r="B25" s="837" t="s">
        <v>1638</v>
      </c>
      <c r="C25" s="843" t="s">
        <v>1639</v>
      </c>
      <c r="D25" s="839"/>
      <c r="E25" s="876">
        <v>0</v>
      </c>
      <c r="F25" s="839"/>
      <c r="G25" s="876">
        <v>0</v>
      </c>
    </row>
    <row r="26" spans="1:7" x14ac:dyDescent="0.2">
      <c r="A26" s="837" t="s">
        <v>1640</v>
      </c>
      <c r="B26" s="837" t="s">
        <v>1641</v>
      </c>
      <c r="C26" s="843" t="s">
        <v>1642</v>
      </c>
      <c r="D26" s="839">
        <v>3274960.3712499999</v>
      </c>
      <c r="E26" s="876">
        <v>3274960.3712499999</v>
      </c>
      <c r="F26" s="839"/>
      <c r="G26" s="876">
        <v>0</v>
      </c>
    </row>
    <row r="27" spans="1:7" x14ac:dyDescent="0.2">
      <c r="A27" s="837" t="s">
        <v>1643</v>
      </c>
      <c r="B27" s="837" t="s">
        <v>1644</v>
      </c>
      <c r="C27" s="843" t="s">
        <v>1645</v>
      </c>
      <c r="D27" s="839">
        <v>418.24349000000001</v>
      </c>
      <c r="E27" s="876">
        <v>180.727</v>
      </c>
      <c r="F27" s="839">
        <v>237.51649</v>
      </c>
      <c r="G27" s="876">
        <v>229.73841000000002</v>
      </c>
    </row>
    <row r="28" spans="1:7" x14ac:dyDescent="0.2">
      <c r="A28" s="837" t="s">
        <v>1646</v>
      </c>
      <c r="B28" s="837" t="s">
        <v>1647</v>
      </c>
      <c r="C28" s="843" t="s">
        <v>1648</v>
      </c>
      <c r="D28" s="839">
        <v>782985.80048999994</v>
      </c>
      <c r="E28" s="876">
        <v>0</v>
      </c>
      <c r="F28" s="839">
        <v>782985.80048999994</v>
      </c>
      <c r="G28" s="876">
        <v>599116.21352999995</v>
      </c>
    </row>
    <row r="29" spans="1:7" x14ac:dyDescent="0.2">
      <c r="A29" s="837" t="s">
        <v>1649</v>
      </c>
      <c r="B29" s="837" t="s">
        <v>1650</v>
      </c>
      <c r="C29" s="843" t="s">
        <v>1651</v>
      </c>
      <c r="D29" s="839">
        <v>469.75400000000002</v>
      </c>
      <c r="E29" s="876">
        <v>0</v>
      </c>
      <c r="F29" s="839">
        <v>469.75400000000002</v>
      </c>
      <c r="G29" s="876">
        <v>836.73599999999999</v>
      </c>
    </row>
    <row r="30" spans="1:7" x14ac:dyDescent="0.2">
      <c r="A30" s="840" t="s">
        <v>1652</v>
      </c>
      <c r="B30" s="837" t="s">
        <v>1653</v>
      </c>
      <c r="C30" s="843" t="s">
        <v>1654</v>
      </c>
      <c r="D30" s="839"/>
      <c r="E30" s="839"/>
      <c r="F30" s="839"/>
      <c r="G30" s="839"/>
    </row>
    <row r="31" spans="1:7" s="336" customFormat="1" x14ac:dyDescent="0.2">
      <c r="A31" s="327" t="s">
        <v>1655</v>
      </c>
      <c r="B31" s="327" t="s">
        <v>1656</v>
      </c>
      <c r="C31" s="328" t="s">
        <v>68</v>
      </c>
      <c r="D31" s="317">
        <v>150.98166000000001</v>
      </c>
      <c r="E31" s="317">
        <v>0</v>
      </c>
      <c r="F31" s="317">
        <v>150.98166000000001</v>
      </c>
      <c r="G31" s="317">
        <v>299.68571999999995</v>
      </c>
    </row>
    <row r="32" spans="1:7" x14ac:dyDescent="0.2">
      <c r="A32" s="837" t="s">
        <v>1657</v>
      </c>
      <c r="B32" s="837" t="s">
        <v>1658</v>
      </c>
      <c r="C32" s="843" t="s">
        <v>1659</v>
      </c>
      <c r="D32" s="876">
        <v>0</v>
      </c>
      <c r="E32" s="876">
        <v>0</v>
      </c>
      <c r="F32" s="876">
        <v>0</v>
      </c>
      <c r="G32" s="876">
        <v>0</v>
      </c>
    </row>
    <row r="33" spans="1:7" x14ac:dyDescent="0.2">
      <c r="A33" s="837" t="s">
        <v>1660</v>
      </c>
      <c r="B33" s="837" t="s">
        <v>1661</v>
      </c>
      <c r="C33" s="843" t="s">
        <v>1662</v>
      </c>
      <c r="D33" s="876">
        <v>0</v>
      </c>
      <c r="E33" s="876">
        <v>0</v>
      </c>
      <c r="F33" s="876">
        <v>0</v>
      </c>
      <c r="G33" s="876">
        <v>0</v>
      </c>
    </row>
    <row r="34" spans="1:7" x14ac:dyDescent="0.2">
      <c r="A34" s="837" t="s">
        <v>1663</v>
      </c>
      <c r="B34" s="837" t="s">
        <v>1664</v>
      </c>
      <c r="C34" s="843" t="s">
        <v>1665</v>
      </c>
      <c r="D34" s="876">
        <v>0</v>
      </c>
      <c r="E34" s="876">
        <v>0</v>
      </c>
      <c r="F34" s="876">
        <v>0</v>
      </c>
      <c r="G34" s="876">
        <v>0</v>
      </c>
    </row>
    <row r="35" spans="1:7" x14ac:dyDescent="0.2">
      <c r="A35" s="837" t="s">
        <v>1669</v>
      </c>
      <c r="B35" s="837" t="s">
        <v>1670</v>
      </c>
      <c r="C35" s="843" t="s">
        <v>1671</v>
      </c>
      <c r="D35" s="839"/>
      <c r="E35" s="876">
        <v>0</v>
      </c>
      <c r="F35" s="839"/>
      <c r="G35" s="876">
        <v>0</v>
      </c>
    </row>
    <row r="36" spans="1:7" x14ac:dyDescent="0.2">
      <c r="A36" s="837" t="s">
        <v>1672</v>
      </c>
      <c r="B36" s="837" t="s">
        <v>1673</v>
      </c>
      <c r="C36" s="843" t="s">
        <v>1674</v>
      </c>
      <c r="D36" s="839">
        <v>150.98166000000001</v>
      </c>
      <c r="E36" s="876">
        <v>0</v>
      </c>
      <c r="F36" s="839">
        <v>150.98166000000001</v>
      </c>
      <c r="G36" s="876">
        <v>299.68571999999995</v>
      </c>
    </row>
    <row r="37" spans="1:7" s="336" customFormat="1" x14ac:dyDescent="0.2">
      <c r="A37" s="327" t="s">
        <v>1681</v>
      </c>
      <c r="B37" s="327" t="s">
        <v>1682</v>
      </c>
      <c r="C37" s="328" t="s">
        <v>68</v>
      </c>
      <c r="D37" s="317">
        <v>2894.9392499999999</v>
      </c>
      <c r="E37" s="317">
        <v>0</v>
      </c>
      <c r="F37" s="317">
        <v>2894.9392499999999</v>
      </c>
      <c r="G37" s="317">
        <v>2447.57116</v>
      </c>
    </row>
    <row r="38" spans="1:7" x14ac:dyDescent="0.2">
      <c r="A38" s="837" t="s">
        <v>1683</v>
      </c>
      <c r="B38" s="837" t="s">
        <v>1684</v>
      </c>
      <c r="C38" s="843" t="s">
        <v>1685</v>
      </c>
      <c r="D38" s="839"/>
      <c r="E38" s="876">
        <v>0</v>
      </c>
      <c r="F38" s="839"/>
      <c r="G38" s="876">
        <v>0</v>
      </c>
    </row>
    <row r="39" spans="1:7" x14ac:dyDescent="0.2">
      <c r="A39" s="837" t="s">
        <v>1686</v>
      </c>
      <c r="B39" s="837" t="s">
        <v>1687</v>
      </c>
      <c r="C39" s="843" t="s">
        <v>1688</v>
      </c>
      <c r="D39" s="839"/>
      <c r="E39" s="876">
        <v>0</v>
      </c>
      <c r="F39" s="839"/>
      <c r="G39" s="876">
        <v>0</v>
      </c>
    </row>
    <row r="40" spans="1:7" x14ac:dyDescent="0.2">
      <c r="A40" s="837" t="s">
        <v>1689</v>
      </c>
      <c r="B40" s="837" t="s">
        <v>1690</v>
      </c>
      <c r="C40" s="843" t="s">
        <v>1691</v>
      </c>
      <c r="D40" s="839">
        <v>723.56637000000001</v>
      </c>
      <c r="E40" s="876">
        <v>0</v>
      </c>
      <c r="F40" s="839">
        <v>723.56637000000001</v>
      </c>
      <c r="G40" s="876">
        <v>737.88234999999997</v>
      </c>
    </row>
    <row r="41" spans="1:7" x14ac:dyDescent="0.2">
      <c r="A41" s="837" t="s">
        <v>1695</v>
      </c>
      <c r="B41" s="837" t="s">
        <v>1696</v>
      </c>
      <c r="C41" s="843" t="s">
        <v>1697</v>
      </c>
      <c r="D41" s="839">
        <v>2171.3728799999999</v>
      </c>
      <c r="E41" s="876">
        <v>0</v>
      </c>
      <c r="F41" s="839">
        <v>2171.3728799999999</v>
      </c>
      <c r="G41" s="876">
        <v>1709.6888100000001</v>
      </c>
    </row>
    <row r="42" spans="1:7" x14ac:dyDescent="0.2">
      <c r="A42" s="837" t="s">
        <v>1698</v>
      </c>
      <c r="B42" s="842" t="s">
        <v>1699</v>
      </c>
      <c r="C42" s="866" t="s">
        <v>1700</v>
      </c>
      <c r="D42" s="839"/>
      <c r="E42" s="876">
        <v>0</v>
      </c>
      <c r="F42" s="839"/>
      <c r="G42" s="876">
        <v>0</v>
      </c>
    </row>
    <row r="43" spans="1:7" s="336" customFormat="1" x14ac:dyDescent="0.2">
      <c r="A43" s="327" t="s">
        <v>1701</v>
      </c>
      <c r="B43" s="327" t="s">
        <v>1702</v>
      </c>
      <c r="C43" s="328" t="s">
        <v>68</v>
      </c>
      <c r="D43" s="317">
        <v>4692840.1035700003</v>
      </c>
      <c r="E43" s="317">
        <v>7285.50857</v>
      </c>
      <c r="F43" s="317">
        <v>4685554.5950000007</v>
      </c>
      <c r="G43" s="317">
        <v>3823319.0659300005</v>
      </c>
    </row>
    <row r="44" spans="1:7" x14ac:dyDescent="0.2">
      <c r="A44" s="315" t="s">
        <v>1703</v>
      </c>
      <c r="B44" s="315" t="s">
        <v>1704</v>
      </c>
      <c r="C44" s="332" t="s">
        <v>68</v>
      </c>
      <c r="D44" s="317">
        <v>410916.65902999998</v>
      </c>
      <c r="E44" s="317">
        <v>0</v>
      </c>
      <c r="F44" s="317">
        <v>410916.65902999998</v>
      </c>
      <c r="G44" s="317">
        <v>340631.86155999999</v>
      </c>
    </row>
    <row r="45" spans="1:7" x14ac:dyDescent="0.2">
      <c r="A45" s="837" t="s">
        <v>1705</v>
      </c>
      <c r="B45" s="837" t="s">
        <v>1706</v>
      </c>
      <c r="C45" s="843" t="s">
        <v>1707</v>
      </c>
      <c r="D45" s="839"/>
      <c r="E45" s="876">
        <v>0</v>
      </c>
      <c r="F45" s="839"/>
      <c r="G45" s="876">
        <v>0</v>
      </c>
    </row>
    <row r="46" spans="1:7" x14ac:dyDescent="0.2">
      <c r="A46" s="837" t="s">
        <v>1708</v>
      </c>
      <c r="B46" s="837" t="s">
        <v>1709</v>
      </c>
      <c r="C46" s="843" t="s">
        <v>1710</v>
      </c>
      <c r="D46" s="839">
        <v>341644.80562</v>
      </c>
      <c r="E46" s="876">
        <v>0</v>
      </c>
      <c r="F46" s="839">
        <v>341644.80562</v>
      </c>
      <c r="G46" s="876">
        <v>269490.40812000004</v>
      </c>
    </row>
    <row r="47" spans="1:7" x14ac:dyDescent="0.2">
      <c r="A47" s="837" t="s">
        <v>1711</v>
      </c>
      <c r="B47" s="837" t="s">
        <v>1712</v>
      </c>
      <c r="C47" s="843" t="s">
        <v>1713</v>
      </c>
      <c r="D47" s="839">
        <v>4439.8495499999999</v>
      </c>
      <c r="E47" s="876">
        <v>0</v>
      </c>
      <c r="F47" s="839">
        <v>4439.8495499999999</v>
      </c>
      <c r="G47" s="876">
        <v>2020.6515399999998</v>
      </c>
    </row>
    <row r="48" spans="1:7" x14ac:dyDescent="0.2">
      <c r="A48" s="837" t="s">
        <v>1714</v>
      </c>
      <c r="B48" s="837" t="s">
        <v>1715</v>
      </c>
      <c r="C48" s="843" t="s">
        <v>1716</v>
      </c>
      <c r="D48" s="839">
        <v>7265.1841900000009</v>
      </c>
      <c r="E48" s="876">
        <v>0</v>
      </c>
      <c r="F48" s="839">
        <v>7265.1841900000009</v>
      </c>
      <c r="G48" s="876">
        <v>7248.1003499999997</v>
      </c>
    </row>
    <row r="49" spans="1:7" x14ac:dyDescent="0.2">
      <c r="A49" s="837" t="s">
        <v>1717</v>
      </c>
      <c r="B49" s="837" t="s">
        <v>1718</v>
      </c>
      <c r="C49" s="843" t="s">
        <v>1719</v>
      </c>
      <c r="D49" s="839"/>
      <c r="E49" s="876">
        <v>0</v>
      </c>
      <c r="F49" s="839"/>
      <c r="G49" s="876">
        <v>0</v>
      </c>
    </row>
    <row r="50" spans="1:7" x14ac:dyDescent="0.2">
      <c r="A50" s="837" t="s">
        <v>1720</v>
      </c>
      <c r="B50" s="837" t="s">
        <v>1721</v>
      </c>
      <c r="C50" s="843" t="s">
        <v>1722</v>
      </c>
      <c r="D50" s="839">
        <v>12912.302449999999</v>
      </c>
      <c r="E50" s="876">
        <v>0</v>
      </c>
      <c r="F50" s="839">
        <v>12912.302449999999</v>
      </c>
      <c r="G50" s="876">
        <v>16535.101340000001</v>
      </c>
    </row>
    <row r="51" spans="1:7" x14ac:dyDescent="0.2">
      <c r="A51" s="837" t="s">
        <v>1723</v>
      </c>
      <c r="B51" s="837" t="s">
        <v>1724</v>
      </c>
      <c r="C51" s="843" t="s">
        <v>1725</v>
      </c>
      <c r="D51" s="839"/>
      <c r="E51" s="876">
        <v>0</v>
      </c>
      <c r="F51" s="839"/>
      <c r="G51" s="876">
        <v>0</v>
      </c>
    </row>
    <row r="52" spans="1:7" x14ac:dyDescent="0.2">
      <c r="A52" s="837" t="s">
        <v>1726</v>
      </c>
      <c r="B52" s="837" t="s">
        <v>1727</v>
      </c>
      <c r="C52" s="843" t="s">
        <v>1728</v>
      </c>
      <c r="D52" s="839">
        <v>42171.261159999995</v>
      </c>
      <c r="E52" s="876">
        <v>0</v>
      </c>
      <c r="F52" s="839">
        <v>42171.261159999995</v>
      </c>
      <c r="G52" s="876">
        <v>42874.988920000003</v>
      </c>
    </row>
    <row r="53" spans="1:7" x14ac:dyDescent="0.2">
      <c r="A53" s="837" t="s">
        <v>1729</v>
      </c>
      <c r="B53" s="837" t="s">
        <v>1730</v>
      </c>
      <c r="C53" s="843" t="s">
        <v>1731</v>
      </c>
      <c r="D53" s="839">
        <v>131.27812</v>
      </c>
      <c r="E53" s="876">
        <v>0</v>
      </c>
      <c r="F53" s="839">
        <v>131.27812</v>
      </c>
      <c r="G53" s="876">
        <v>94.493700000000004</v>
      </c>
    </row>
    <row r="54" spans="1:7" s="336" customFormat="1" x14ac:dyDescent="0.2">
      <c r="A54" s="842" t="s">
        <v>1732</v>
      </c>
      <c r="B54" s="842" t="s">
        <v>1733</v>
      </c>
      <c r="C54" s="866" t="s">
        <v>1734</v>
      </c>
      <c r="D54" s="839">
        <v>2351.9779399999998</v>
      </c>
      <c r="E54" s="876">
        <v>0</v>
      </c>
      <c r="F54" s="839">
        <v>2351.9779399999998</v>
      </c>
      <c r="G54" s="876">
        <v>2368.1175899999998</v>
      </c>
    </row>
    <row r="55" spans="1:7" x14ac:dyDescent="0.2">
      <c r="A55" s="315" t="s">
        <v>1735</v>
      </c>
      <c r="B55" s="315" t="s">
        <v>1736</v>
      </c>
      <c r="C55" s="332" t="s">
        <v>68</v>
      </c>
      <c r="D55" s="317">
        <v>1422177.6984599999</v>
      </c>
      <c r="E55" s="317">
        <v>7285.50857</v>
      </c>
      <c r="F55" s="317">
        <v>1414892.18989</v>
      </c>
      <c r="G55" s="317">
        <v>1125922.6108099998</v>
      </c>
    </row>
    <row r="56" spans="1:7" x14ac:dyDescent="0.2">
      <c r="A56" s="847" t="s">
        <v>1737</v>
      </c>
      <c r="B56" s="847" t="s">
        <v>1738</v>
      </c>
      <c r="C56" s="871" t="s">
        <v>1739</v>
      </c>
      <c r="D56" s="839">
        <v>637802.50263</v>
      </c>
      <c r="E56" s="876">
        <v>4012.9765699999998</v>
      </c>
      <c r="F56" s="839">
        <v>633789.52606000006</v>
      </c>
      <c r="G56" s="876">
        <v>560793.95788999996</v>
      </c>
    </row>
    <row r="57" spans="1:7" x14ac:dyDescent="0.2">
      <c r="A57" s="837" t="s">
        <v>1746</v>
      </c>
      <c r="B57" s="837" t="s">
        <v>1747</v>
      </c>
      <c r="C57" s="843" t="s">
        <v>1748</v>
      </c>
      <c r="D57" s="839">
        <v>23098.903770000001</v>
      </c>
      <c r="E57" s="876">
        <v>0</v>
      </c>
      <c r="F57" s="839">
        <v>23098.903770000001</v>
      </c>
      <c r="G57" s="876">
        <v>29997.728890000002</v>
      </c>
    </row>
    <row r="58" spans="1:7" x14ac:dyDescent="0.2">
      <c r="A58" s="837" t="s">
        <v>1749</v>
      </c>
      <c r="B58" s="837" t="s">
        <v>1750</v>
      </c>
      <c r="C58" s="843" t="s">
        <v>1751</v>
      </c>
      <c r="D58" s="839">
        <v>13291.240519999999</v>
      </c>
      <c r="E58" s="876">
        <v>0</v>
      </c>
      <c r="F58" s="839">
        <v>13291.240519999999</v>
      </c>
      <c r="G58" s="876">
        <v>13161.00158</v>
      </c>
    </row>
    <row r="59" spans="1:7" x14ac:dyDescent="0.2">
      <c r="A59" s="837" t="s">
        <v>1752</v>
      </c>
      <c r="B59" s="837" t="s">
        <v>1753</v>
      </c>
      <c r="C59" s="843" t="s">
        <v>1754</v>
      </c>
      <c r="D59" s="839"/>
      <c r="E59" s="876">
        <v>0</v>
      </c>
      <c r="F59" s="839"/>
      <c r="G59" s="876">
        <v>0</v>
      </c>
    </row>
    <row r="60" spans="1:7" x14ac:dyDescent="0.2">
      <c r="A60" s="837" t="s">
        <v>1761</v>
      </c>
      <c r="B60" s="837" t="s">
        <v>1762</v>
      </c>
      <c r="C60" s="843" t="s">
        <v>1763</v>
      </c>
      <c r="D60" s="839">
        <v>3714.1321399999997</v>
      </c>
      <c r="E60" s="876">
        <v>0</v>
      </c>
      <c r="F60" s="839">
        <v>3714.1321399999997</v>
      </c>
      <c r="G60" s="876">
        <v>3249.4818</v>
      </c>
    </row>
    <row r="61" spans="1:7" x14ac:dyDescent="0.2">
      <c r="A61" s="837" t="s">
        <v>1764</v>
      </c>
      <c r="B61" s="837" t="s">
        <v>1765</v>
      </c>
      <c r="C61" s="843" t="s">
        <v>1766</v>
      </c>
      <c r="D61" s="876">
        <v>0</v>
      </c>
      <c r="E61" s="876">
        <v>0</v>
      </c>
      <c r="F61" s="876">
        <v>0</v>
      </c>
      <c r="G61" s="876">
        <v>0</v>
      </c>
    </row>
    <row r="62" spans="1:7" x14ac:dyDescent="0.2">
      <c r="A62" s="837" t="s">
        <v>1767</v>
      </c>
      <c r="B62" s="837" t="s">
        <v>1768</v>
      </c>
      <c r="C62" s="843" t="s">
        <v>1769</v>
      </c>
      <c r="D62" s="876">
        <v>0</v>
      </c>
      <c r="E62" s="876">
        <v>0</v>
      </c>
      <c r="F62" s="876">
        <v>0</v>
      </c>
      <c r="G62" s="876">
        <v>0</v>
      </c>
    </row>
    <row r="63" spans="1:7" x14ac:dyDescent="0.2">
      <c r="A63" s="837" t="s">
        <v>1770</v>
      </c>
      <c r="B63" s="837" t="s">
        <v>1771</v>
      </c>
      <c r="C63" s="843" t="s">
        <v>1772</v>
      </c>
      <c r="D63" s="876">
        <v>0</v>
      </c>
      <c r="E63" s="876">
        <v>0</v>
      </c>
      <c r="F63" s="876">
        <v>0</v>
      </c>
      <c r="G63" s="876">
        <v>0</v>
      </c>
    </row>
    <row r="64" spans="1:7" x14ac:dyDescent="0.2">
      <c r="A64" s="837" t="s">
        <v>1773</v>
      </c>
      <c r="B64" s="837" t="s">
        <v>1774</v>
      </c>
      <c r="C64" s="843" t="s">
        <v>1775</v>
      </c>
      <c r="D64" s="876">
        <v>5066.2190000000001</v>
      </c>
      <c r="E64" s="876">
        <v>0</v>
      </c>
      <c r="F64" s="876">
        <v>5066.2190000000001</v>
      </c>
      <c r="G64" s="876">
        <v>5880.1949999999997</v>
      </c>
    </row>
    <row r="65" spans="1:7" x14ac:dyDescent="0.2">
      <c r="A65" s="837" t="s">
        <v>1776</v>
      </c>
      <c r="B65" s="837" t="s">
        <v>1777</v>
      </c>
      <c r="C65" s="843" t="s">
        <v>1778</v>
      </c>
      <c r="D65" s="876">
        <v>38.942999999999998</v>
      </c>
      <c r="E65" s="876">
        <v>0</v>
      </c>
      <c r="F65" s="876">
        <v>38.942999999999998</v>
      </c>
      <c r="G65" s="876">
        <v>87.094999999999999</v>
      </c>
    </row>
    <row r="66" spans="1:7" x14ac:dyDescent="0.2">
      <c r="A66" s="837" t="s">
        <v>1779</v>
      </c>
      <c r="B66" s="837" t="s">
        <v>74</v>
      </c>
      <c r="C66" s="843" t="s">
        <v>1780</v>
      </c>
      <c r="D66" s="876">
        <v>1662.9884500000001</v>
      </c>
      <c r="E66" s="876">
        <v>0</v>
      </c>
      <c r="F66" s="876">
        <v>1662.9884500000001</v>
      </c>
      <c r="G66" s="876">
        <v>8203.0805099999998</v>
      </c>
    </row>
    <row r="67" spans="1:7" x14ac:dyDescent="0.2">
      <c r="A67" s="837" t="s">
        <v>1781</v>
      </c>
      <c r="B67" s="837" t="s">
        <v>1782</v>
      </c>
      <c r="C67" s="843" t="s">
        <v>1783</v>
      </c>
      <c r="D67" s="876">
        <v>29.515999999999998</v>
      </c>
      <c r="E67" s="876">
        <v>0</v>
      </c>
      <c r="F67" s="876">
        <v>29.515999999999998</v>
      </c>
      <c r="G67" s="876">
        <v>60.8</v>
      </c>
    </row>
    <row r="68" spans="1:7" x14ac:dyDescent="0.2">
      <c r="A68" s="837" t="s">
        <v>1784</v>
      </c>
      <c r="B68" s="837" t="s">
        <v>1785</v>
      </c>
      <c r="C68" s="843" t="s">
        <v>1786</v>
      </c>
      <c r="D68" s="876">
        <v>2840.8545600000002</v>
      </c>
      <c r="E68" s="876">
        <v>0</v>
      </c>
      <c r="F68" s="876">
        <v>2840.8545600000002</v>
      </c>
      <c r="G68" s="876">
        <v>2503.6406200000001</v>
      </c>
    </row>
    <row r="69" spans="1:7" x14ac:dyDescent="0.2">
      <c r="A69" s="837" t="s">
        <v>1787</v>
      </c>
      <c r="B69" s="837" t="s">
        <v>1788</v>
      </c>
      <c r="C69" s="843" t="s">
        <v>1789</v>
      </c>
      <c r="D69" s="876">
        <v>37233.744789999997</v>
      </c>
      <c r="E69" s="876">
        <v>0</v>
      </c>
      <c r="F69" s="876">
        <v>37233.744789999997</v>
      </c>
      <c r="G69" s="876">
        <v>38083.26354</v>
      </c>
    </row>
    <row r="70" spans="1:7" x14ac:dyDescent="0.2">
      <c r="A70" s="837" t="s">
        <v>1805</v>
      </c>
      <c r="B70" s="837" t="s">
        <v>1806</v>
      </c>
      <c r="C70" s="843" t="s">
        <v>1807</v>
      </c>
      <c r="D70" s="876">
        <v>1017.9245999999999</v>
      </c>
      <c r="E70" s="876">
        <v>0</v>
      </c>
      <c r="F70" s="876">
        <v>1017.9245999999999</v>
      </c>
      <c r="G70" s="876">
        <v>582.99941999999999</v>
      </c>
    </row>
    <row r="71" spans="1:7" x14ac:dyDescent="0.2">
      <c r="A71" s="837" t="s">
        <v>1811</v>
      </c>
      <c r="B71" s="837" t="s">
        <v>1812</v>
      </c>
      <c r="C71" s="843" t="s">
        <v>1813</v>
      </c>
      <c r="D71" s="876">
        <v>21919.050200000001</v>
      </c>
      <c r="E71" s="876">
        <v>0</v>
      </c>
      <c r="F71" s="876">
        <v>21919.050200000001</v>
      </c>
      <c r="G71" s="876">
        <v>21009.268199999999</v>
      </c>
    </row>
    <row r="72" spans="1:7" x14ac:dyDescent="0.2">
      <c r="A72" s="837" t="s">
        <v>1814</v>
      </c>
      <c r="B72" s="837" t="s">
        <v>1815</v>
      </c>
      <c r="C72" s="843" t="s">
        <v>1816</v>
      </c>
      <c r="D72" s="876">
        <v>4279.3997199999994</v>
      </c>
      <c r="E72" s="876">
        <v>0</v>
      </c>
      <c r="F72" s="876">
        <v>4279.3997199999994</v>
      </c>
      <c r="G72" s="876">
        <v>4730.6381799999999</v>
      </c>
    </row>
    <row r="73" spans="1:7" x14ac:dyDescent="0.2">
      <c r="A73" s="837" t="s">
        <v>1817</v>
      </c>
      <c r="B73" s="837" t="s">
        <v>1818</v>
      </c>
      <c r="C73" s="843" t="s">
        <v>1819</v>
      </c>
      <c r="D73" s="876">
        <v>636337.17928000004</v>
      </c>
      <c r="E73" s="876">
        <v>0</v>
      </c>
      <c r="F73" s="876">
        <v>636337.17928000004</v>
      </c>
      <c r="G73" s="876">
        <v>406768.51208000001</v>
      </c>
    </row>
    <row r="74" spans="1:7" s="336" customFormat="1" x14ac:dyDescent="0.2">
      <c r="A74" s="877" t="s">
        <v>1820</v>
      </c>
      <c r="B74" s="877" t="s">
        <v>1821</v>
      </c>
      <c r="C74" s="878" t="s">
        <v>1822</v>
      </c>
      <c r="D74" s="879">
        <v>33845.099799999996</v>
      </c>
      <c r="E74" s="879">
        <v>3272.5320000000002</v>
      </c>
      <c r="F74" s="879">
        <v>30572.567799999997</v>
      </c>
      <c r="G74" s="879">
        <v>30810.948100000001</v>
      </c>
    </row>
    <row r="75" spans="1:7" s="336" customFormat="1" x14ac:dyDescent="0.2">
      <c r="A75" s="327" t="s">
        <v>1823</v>
      </c>
      <c r="B75" s="327" t="s">
        <v>1824</v>
      </c>
      <c r="C75" s="328" t="s">
        <v>68</v>
      </c>
      <c r="D75" s="317">
        <v>2859745.74608</v>
      </c>
      <c r="E75" s="317">
        <v>0</v>
      </c>
      <c r="F75" s="317">
        <v>2859745.74608</v>
      </c>
      <c r="G75" s="317">
        <v>2356764.59356</v>
      </c>
    </row>
    <row r="76" spans="1:7" s="336" customFormat="1" x14ac:dyDescent="0.2">
      <c r="A76" s="842" t="s">
        <v>1825</v>
      </c>
      <c r="B76" s="842" t="s">
        <v>1826</v>
      </c>
      <c r="C76" s="866" t="s">
        <v>1827</v>
      </c>
      <c r="D76" s="839"/>
      <c r="E76" s="839"/>
      <c r="F76" s="839"/>
      <c r="G76" s="839"/>
    </row>
    <row r="77" spans="1:7" x14ac:dyDescent="0.2">
      <c r="A77" s="837" t="s">
        <v>1828</v>
      </c>
      <c r="B77" s="837" t="s">
        <v>1829</v>
      </c>
      <c r="C77" s="843" t="s">
        <v>1830</v>
      </c>
      <c r="D77" s="839"/>
      <c r="E77" s="839"/>
      <c r="F77" s="839"/>
      <c r="G77" s="839"/>
    </row>
    <row r="78" spans="1:7" x14ac:dyDescent="0.2">
      <c r="A78" s="837" t="s">
        <v>1831</v>
      </c>
      <c r="B78" s="837" t="s">
        <v>1832</v>
      </c>
      <c r="C78" s="843" t="s">
        <v>1833</v>
      </c>
      <c r="D78" s="839"/>
      <c r="E78" s="839"/>
      <c r="F78" s="839"/>
      <c r="G78" s="839"/>
    </row>
    <row r="79" spans="1:7" x14ac:dyDescent="0.2">
      <c r="A79" s="837" t="s">
        <v>1834</v>
      </c>
      <c r="B79" s="837" t="s">
        <v>1835</v>
      </c>
      <c r="C79" s="843" t="s">
        <v>1836</v>
      </c>
      <c r="D79" s="839">
        <v>18888.720740000001</v>
      </c>
      <c r="E79" s="839"/>
      <c r="F79" s="839">
        <v>18888.720740000001</v>
      </c>
      <c r="G79" s="839">
        <v>6490.8177599999999</v>
      </c>
    </row>
    <row r="80" spans="1:7" x14ac:dyDescent="0.2">
      <c r="A80" s="837" t="s">
        <v>1837</v>
      </c>
      <c r="B80" s="837" t="s">
        <v>1838</v>
      </c>
      <c r="C80" s="843" t="s">
        <v>1839</v>
      </c>
      <c r="D80" s="839">
        <v>60391.339769999999</v>
      </c>
      <c r="E80" s="839"/>
      <c r="F80" s="839">
        <v>60391.339769999999</v>
      </c>
      <c r="G80" s="839">
        <v>51379.154750000002</v>
      </c>
    </row>
    <row r="81" spans="1:7" x14ac:dyDescent="0.2">
      <c r="A81" s="837" t="s">
        <v>1840</v>
      </c>
      <c r="B81" s="837" t="s">
        <v>1841</v>
      </c>
      <c r="C81" s="843" t="s">
        <v>1842</v>
      </c>
      <c r="D81" s="839">
        <v>2661648.3407000001</v>
      </c>
      <c r="E81" s="839"/>
      <c r="F81" s="839">
        <v>2661648.3407000001</v>
      </c>
      <c r="G81" s="839">
        <v>2215396.8145300001</v>
      </c>
    </row>
    <row r="82" spans="1:7" x14ac:dyDescent="0.2">
      <c r="A82" s="837" t="s">
        <v>1843</v>
      </c>
      <c r="B82" s="837" t="s">
        <v>1844</v>
      </c>
      <c r="C82" s="843" t="s">
        <v>1845</v>
      </c>
      <c r="D82" s="839">
        <v>102086.04725999999</v>
      </c>
      <c r="E82" s="839"/>
      <c r="F82" s="839">
        <v>102086.04725999999</v>
      </c>
      <c r="G82" s="839">
        <v>68480.67448999999</v>
      </c>
    </row>
    <row r="83" spans="1:7" x14ac:dyDescent="0.2">
      <c r="A83" s="837" t="s">
        <v>1852</v>
      </c>
      <c r="B83" s="837" t="s">
        <v>1853</v>
      </c>
      <c r="C83" s="843" t="s">
        <v>1854</v>
      </c>
      <c r="D83" s="839">
        <v>3704.3009399999996</v>
      </c>
      <c r="E83" s="839"/>
      <c r="F83" s="839">
        <v>3704.3009399999996</v>
      </c>
      <c r="G83" s="839">
        <v>2884.55204</v>
      </c>
    </row>
    <row r="84" spans="1:7" x14ac:dyDescent="0.2">
      <c r="A84" s="837" t="s">
        <v>1855</v>
      </c>
      <c r="B84" s="837" t="s">
        <v>1856</v>
      </c>
      <c r="C84" s="843" t="s">
        <v>1857</v>
      </c>
      <c r="D84" s="839">
        <v>3</v>
      </c>
      <c r="E84" s="839"/>
      <c r="F84" s="839">
        <v>3</v>
      </c>
      <c r="G84" s="839">
        <v>3.121</v>
      </c>
    </row>
    <row r="85" spans="1:7" x14ac:dyDescent="0.2">
      <c r="A85" s="844" t="s">
        <v>1858</v>
      </c>
      <c r="B85" s="844" t="s">
        <v>1859</v>
      </c>
      <c r="C85" s="845" t="s">
        <v>1860</v>
      </c>
      <c r="D85" s="846">
        <v>13023.99667</v>
      </c>
      <c r="E85" s="846"/>
      <c r="F85" s="846">
        <v>13023.99667</v>
      </c>
      <c r="G85" s="846">
        <v>12129.458989999999</v>
      </c>
    </row>
    <row r="86" spans="1:7" x14ac:dyDescent="0.2">
      <c r="A86" s="880"/>
      <c r="B86" s="880"/>
      <c r="C86" s="880"/>
      <c r="D86" s="881"/>
      <c r="E86" s="882"/>
      <c r="F86" s="881"/>
      <c r="G86" s="881"/>
    </row>
    <row r="87" spans="1:7" x14ac:dyDescent="0.2">
      <c r="A87" s="880"/>
      <c r="B87" s="880"/>
      <c r="C87" s="880"/>
      <c r="D87" s="881"/>
      <c r="E87" s="882"/>
      <c r="F87" s="881"/>
      <c r="G87" s="881"/>
    </row>
    <row r="88" spans="1:7" ht="12.75" customHeight="1" x14ac:dyDescent="0.2">
      <c r="A88" s="873"/>
      <c r="B88" s="874"/>
      <c r="C88" s="875"/>
      <c r="D88" s="323">
        <v>1</v>
      </c>
      <c r="E88" s="323">
        <v>2</v>
      </c>
      <c r="F88" s="856"/>
      <c r="G88" s="857"/>
    </row>
    <row r="89" spans="1:7" s="314" customFormat="1" ht="14.25" customHeight="1" x14ac:dyDescent="0.2">
      <c r="A89" s="1146" t="s">
        <v>1584</v>
      </c>
      <c r="B89" s="1147"/>
      <c r="C89" s="1152" t="s">
        <v>1585</v>
      </c>
      <c r="D89" s="1166" t="s">
        <v>1586</v>
      </c>
      <c r="E89" s="1166"/>
      <c r="F89" s="856"/>
      <c r="G89" s="857"/>
    </row>
    <row r="90" spans="1:7" s="314" customFormat="1" x14ac:dyDescent="0.2">
      <c r="A90" s="1150"/>
      <c r="B90" s="1151"/>
      <c r="C90" s="1157"/>
      <c r="D90" s="602" t="s">
        <v>1587</v>
      </c>
      <c r="E90" s="324" t="s">
        <v>1588</v>
      </c>
      <c r="F90" s="856"/>
      <c r="G90" s="857"/>
    </row>
    <row r="91" spans="1:7" s="336" customFormat="1" x14ac:dyDescent="0.2">
      <c r="A91" s="327"/>
      <c r="B91" s="327" t="s">
        <v>1861</v>
      </c>
      <c r="C91" s="328" t="s">
        <v>68</v>
      </c>
      <c r="D91" s="317">
        <v>44178708.342</v>
      </c>
      <c r="E91" s="317">
        <v>41764708.33196</v>
      </c>
      <c r="F91" s="854"/>
      <c r="G91" s="855"/>
    </row>
    <row r="92" spans="1:7" s="336" customFormat="1" x14ac:dyDescent="0.2">
      <c r="A92" s="327" t="s">
        <v>1862</v>
      </c>
      <c r="B92" s="327" t="s">
        <v>1863</v>
      </c>
      <c r="C92" s="328" t="s">
        <v>68</v>
      </c>
      <c r="D92" s="317">
        <v>40909740.697829999</v>
      </c>
      <c r="E92" s="317">
        <v>39093291.966650002</v>
      </c>
      <c r="F92" s="854"/>
      <c r="G92" s="855"/>
    </row>
    <row r="93" spans="1:7" s="336" customFormat="1" x14ac:dyDescent="0.2">
      <c r="A93" s="327" t="s">
        <v>1864</v>
      </c>
      <c r="B93" s="327" t="s">
        <v>1865</v>
      </c>
      <c r="C93" s="328" t="s">
        <v>68</v>
      </c>
      <c r="D93" s="317">
        <v>40184267.731869996</v>
      </c>
      <c r="E93" s="317">
        <v>38578895.248210005</v>
      </c>
      <c r="F93" s="854"/>
      <c r="G93" s="855"/>
    </row>
    <row r="94" spans="1:7" x14ac:dyDescent="0.2">
      <c r="A94" s="837" t="s">
        <v>1866</v>
      </c>
      <c r="B94" s="837" t="s">
        <v>1867</v>
      </c>
      <c r="C94" s="843" t="s">
        <v>1868</v>
      </c>
      <c r="D94" s="839">
        <v>32681397.52189</v>
      </c>
      <c r="E94" s="839">
        <v>31572361.896790002</v>
      </c>
      <c r="F94" s="856"/>
      <c r="G94" s="857"/>
    </row>
    <row r="95" spans="1:7" x14ac:dyDescent="0.2">
      <c r="A95" s="837" t="s">
        <v>1869</v>
      </c>
      <c r="B95" s="837" t="s">
        <v>1870</v>
      </c>
      <c r="C95" s="843" t="s">
        <v>1871</v>
      </c>
      <c r="D95" s="876">
        <v>8122437.0738600008</v>
      </c>
      <c r="E95" s="876">
        <v>7621180.14549</v>
      </c>
      <c r="F95" s="856"/>
      <c r="G95" s="849"/>
    </row>
    <row r="96" spans="1:7" x14ac:dyDescent="0.2">
      <c r="A96" s="837" t="s">
        <v>1872</v>
      </c>
      <c r="B96" s="837" t="s">
        <v>1873</v>
      </c>
      <c r="C96" s="843" t="s">
        <v>1874</v>
      </c>
      <c r="D96" s="876">
        <v>0</v>
      </c>
      <c r="E96" s="876">
        <v>0</v>
      </c>
      <c r="F96" s="858"/>
      <c r="G96" s="849"/>
    </row>
    <row r="97" spans="1:7" x14ac:dyDescent="0.2">
      <c r="A97" s="837" t="s">
        <v>1875</v>
      </c>
      <c r="B97" s="837" t="s">
        <v>1876</v>
      </c>
      <c r="C97" s="843" t="s">
        <v>1877</v>
      </c>
      <c r="D97" s="876">
        <v>-633073.82501000003</v>
      </c>
      <c r="E97" s="876">
        <v>-625675.42061999999</v>
      </c>
      <c r="F97" s="858"/>
      <c r="G97" s="849"/>
    </row>
    <row r="98" spans="1:7" x14ac:dyDescent="0.2">
      <c r="A98" s="837" t="s">
        <v>1878</v>
      </c>
      <c r="B98" s="837" t="s">
        <v>1879</v>
      </c>
      <c r="C98" s="843" t="s">
        <v>1880</v>
      </c>
      <c r="D98" s="876">
        <v>0</v>
      </c>
      <c r="E98" s="876">
        <v>0</v>
      </c>
      <c r="F98" s="858"/>
      <c r="G98" s="849"/>
    </row>
    <row r="99" spans="1:7" x14ac:dyDescent="0.2">
      <c r="A99" s="837" t="s">
        <v>1881</v>
      </c>
      <c r="B99" s="837" t="s">
        <v>1882</v>
      </c>
      <c r="C99" s="843" t="s">
        <v>1883</v>
      </c>
      <c r="D99" s="876">
        <v>13506.96113</v>
      </c>
      <c r="E99" s="876">
        <v>11028.626550000001</v>
      </c>
      <c r="F99" s="858"/>
      <c r="G99" s="849"/>
    </row>
    <row r="100" spans="1:7" s="336" customFormat="1" x14ac:dyDescent="0.2">
      <c r="A100" s="327" t="s">
        <v>1884</v>
      </c>
      <c r="B100" s="327" t="s">
        <v>1885</v>
      </c>
      <c r="C100" s="328" t="s">
        <v>68</v>
      </c>
      <c r="D100" s="317">
        <v>1084984.2030800001</v>
      </c>
      <c r="E100" s="317">
        <v>983342.05895000009</v>
      </c>
      <c r="F100" s="854"/>
      <c r="G100" s="855"/>
    </row>
    <row r="101" spans="1:7" x14ac:dyDescent="0.2">
      <c r="A101" s="837" t="s">
        <v>1886</v>
      </c>
      <c r="B101" s="837" t="s">
        <v>1887</v>
      </c>
      <c r="C101" s="843" t="s">
        <v>1888</v>
      </c>
      <c r="D101" s="839">
        <v>71126.467480000007</v>
      </c>
      <c r="E101" s="839">
        <v>65690.354879999999</v>
      </c>
      <c r="F101" s="856"/>
      <c r="G101" s="857"/>
    </row>
    <row r="102" spans="1:7" x14ac:dyDescent="0.2">
      <c r="A102" s="837" t="s">
        <v>1889</v>
      </c>
      <c r="B102" s="837" t="s">
        <v>1890</v>
      </c>
      <c r="C102" s="843" t="s">
        <v>1891</v>
      </c>
      <c r="D102" s="876">
        <v>112828.47042</v>
      </c>
      <c r="E102" s="876">
        <v>78663.843909999996</v>
      </c>
      <c r="F102" s="856"/>
      <c r="G102" s="857"/>
    </row>
    <row r="103" spans="1:7" ht="13.5" customHeight="1" x14ac:dyDescent="0.2">
      <c r="A103" s="837" t="s">
        <v>1892</v>
      </c>
      <c r="B103" s="837" t="s">
        <v>1893</v>
      </c>
      <c r="C103" s="843" t="s">
        <v>1894</v>
      </c>
      <c r="D103" s="876">
        <v>173633.94241999998</v>
      </c>
      <c r="E103" s="876">
        <v>171130.62003999998</v>
      </c>
      <c r="F103" s="856"/>
      <c r="G103" s="857"/>
    </row>
    <row r="104" spans="1:7" x14ac:dyDescent="0.2">
      <c r="A104" s="837" t="s">
        <v>1895</v>
      </c>
      <c r="B104" s="837" t="s">
        <v>1896</v>
      </c>
      <c r="C104" s="843" t="s">
        <v>1897</v>
      </c>
      <c r="D104" s="876">
        <v>48974.048079999993</v>
      </c>
      <c r="E104" s="876">
        <v>45867.363080000003</v>
      </c>
      <c r="F104" s="858"/>
      <c r="G104" s="849"/>
    </row>
    <row r="105" spans="1:7" x14ac:dyDescent="0.2">
      <c r="A105" s="837" t="s">
        <v>1898</v>
      </c>
      <c r="B105" s="837" t="s">
        <v>1899</v>
      </c>
      <c r="C105" s="843" t="s">
        <v>1900</v>
      </c>
      <c r="D105" s="876">
        <v>678421.27468000003</v>
      </c>
      <c r="E105" s="876">
        <v>621989.87704000005</v>
      </c>
      <c r="F105" s="856"/>
      <c r="G105" s="857"/>
    </row>
    <row r="106" spans="1:7" s="336" customFormat="1" x14ac:dyDescent="0.2">
      <c r="A106" s="327" t="s">
        <v>1904</v>
      </c>
      <c r="B106" s="327" t="s">
        <v>1905</v>
      </c>
      <c r="C106" s="328" t="s">
        <v>68</v>
      </c>
      <c r="D106" s="317">
        <v>-359511.23712000001</v>
      </c>
      <c r="E106" s="317">
        <v>-468945.34051000001</v>
      </c>
      <c r="F106" s="854"/>
      <c r="G106" s="855"/>
    </row>
    <row r="107" spans="1:7" x14ac:dyDescent="0.2">
      <c r="A107" s="837" t="s">
        <v>1906</v>
      </c>
      <c r="B107" s="837" t="s">
        <v>1907</v>
      </c>
      <c r="C107" s="843" t="s">
        <v>68</v>
      </c>
      <c r="D107" s="839">
        <v>143224.65763</v>
      </c>
      <c r="E107" s="839">
        <v>-52824.501149999996</v>
      </c>
      <c r="F107" s="856"/>
      <c r="G107" s="849"/>
    </row>
    <row r="108" spans="1:7" x14ac:dyDescent="0.2">
      <c r="A108" s="837" t="s">
        <v>1908</v>
      </c>
      <c r="B108" s="837" t="s">
        <v>1909</v>
      </c>
      <c r="C108" s="843" t="s">
        <v>1910</v>
      </c>
      <c r="D108" s="876">
        <v>0</v>
      </c>
      <c r="E108" s="876">
        <v>175.5634</v>
      </c>
      <c r="F108" s="858"/>
      <c r="G108" s="857"/>
    </row>
    <row r="109" spans="1:7" x14ac:dyDescent="0.2">
      <c r="A109" s="837" t="s">
        <v>1911</v>
      </c>
      <c r="B109" s="837" t="s">
        <v>1912</v>
      </c>
      <c r="C109" s="843" t="s">
        <v>1913</v>
      </c>
      <c r="D109" s="876">
        <v>-502735.89474999998</v>
      </c>
      <c r="E109" s="876">
        <v>-416296.40275999997</v>
      </c>
      <c r="F109" s="858"/>
      <c r="G109" s="849"/>
    </row>
    <row r="110" spans="1:7" s="336" customFormat="1" x14ac:dyDescent="0.2">
      <c r="A110" s="327" t="s">
        <v>1914</v>
      </c>
      <c r="B110" s="327" t="s">
        <v>1915</v>
      </c>
      <c r="C110" s="328" t="s">
        <v>68</v>
      </c>
      <c r="D110" s="317">
        <v>3268967.6441699998</v>
      </c>
      <c r="E110" s="317">
        <v>2671416.3653099998</v>
      </c>
      <c r="F110" s="854"/>
      <c r="G110" s="855"/>
    </row>
    <row r="111" spans="1:7" s="336" customFormat="1" x14ac:dyDescent="0.2">
      <c r="A111" s="327" t="s">
        <v>1916</v>
      </c>
      <c r="B111" s="327" t="s">
        <v>1917</v>
      </c>
      <c r="C111" s="328" t="s">
        <v>68</v>
      </c>
      <c r="D111" s="317">
        <v>18441.03</v>
      </c>
      <c r="E111" s="317">
        <v>100</v>
      </c>
      <c r="F111" s="854"/>
      <c r="G111" s="855"/>
    </row>
    <row r="112" spans="1:7" x14ac:dyDescent="0.2">
      <c r="A112" s="837" t="s">
        <v>1918</v>
      </c>
      <c r="B112" s="837" t="s">
        <v>1917</v>
      </c>
      <c r="C112" s="843" t="s">
        <v>1919</v>
      </c>
      <c r="D112" s="839">
        <v>18441.03</v>
      </c>
      <c r="E112" s="839">
        <v>100</v>
      </c>
      <c r="F112" s="858"/>
      <c r="G112" s="849"/>
    </row>
    <row r="113" spans="1:7" s="336" customFormat="1" x14ac:dyDescent="0.2">
      <c r="A113" s="327" t="s">
        <v>1920</v>
      </c>
      <c r="B113" s="327" t="s">
        <v>1921</v>
      </c>
      <c r="C113" s="328" t="s">
        <v>68</v>
      </c>
      <c r="D113" s="317">
        <v>627258.01798</v>
      </c>
      <c r="E113" s="317">
        <v>484386.56703999994</v>
      </c>
      <c r="F113" s="854"/>
      <c r="G113" s="855"/>
    </row>
    <row r="114" spans="1:7" x14ac:dyDescent="0.2">
      <c r="A114" s="837" t="s">
        <v>1922</v>
      </c>
      <c r="B114" s="837" t="s">
        <v>1923</v>
      </c>
      <c r="C114" s="843" t="s">
        <v>1924</v>
      </c>
      <c r="D114" s="839">
        <v>18506.5864</v>
      </c>
      <c r="E114" s="839">
        <v>19983</v>
      </c>
      <c r="F114" s="858"/>
      <c r="G114" s="849"/>
    </row>
    <row r="115" spans="1:7" x14ac:dyDescent="0.2">
      <c r="A115" s="837" t="s">
        <v>1925</v>
      </c>
      <c r="B115" s="837" t="s">
        <v>1926</v>
      </c>
      <c r="C115" s="843" t="s">
        <v>1927</v>
      </c>
      <c r="D115" s="876">
        <v>173091.51204</v>
      </c>
      <c r="E115" s="876">
        <v>62162.747199999998</v>
      </c>
      <c r="F115" s="858"/>
      <c r="G115" s="849"/>
    </row>
    <row r="116" spans="1:7" x14ac:dyDescent="0.2">
      <c r="A116" s="837" t="s">
        <v>1931</v>
      </c>
      <c r="B116" s="837" t="s">
        <v>1932</v>
      </c>
      <c r="C116" s="843" t="s">
        <v>1933</v>
      </c>
      <c r="D116" s="876">
        <v>6755.7359999999999</v>
      </c>
      <c r="E116" s="876">
        <v>53391.398999999998</v>
      </c>
      <c r="F116" s="858"/>
      <c r="G116" s="849"/>
    </row>
    <row r="117" spans="1:7" x14ac:dyDescent="0.2">
      <c r="A117" s="837" t="s">
        <v>1940</v>
      </c>
      <c r="B117" s="837" t="s">
        <v>1941</v>
      </c>
      <c r="C117" s="843" t="s">
        <v>1942</v>
      </c>
      <c r="D117" s="876">
        <v>3084.0091000000002</v>
      </c>
      <c r="E117" s="876">
        <v>3373.1011000000003</v>
      </c>
      <c r="F117" s="858"/>
      <c r="G117" s="849"/>
    </row>
    <row r="118" spans="1:7" x14ac:dyDescent="0.2">
      <c r="A118" s="837" t="s">
        <v>1943</v>
      </c>
      <c r="B118" s="837" t="s">
        <v>1944</v>
      </c>
      <c r="C118" s="843" t="s">
        <v>1945</v>
      </c>
      <c r="D118" s="876">
        <v>425820.17444000003</v>
      </c>
      <c r="E118" s="876">
        <v>345476.31974000001</v>
      </c>
      <c r="F118" s="858"/>
      <c r="G118" s="849"/>
    </row>
    <row r="119" spans="1:7" s="336" customFormat="1" x14ac:dyDescent="0.2">
      <c r="A119" s="327" t="s">
        <v>1946</v>
      </c>
      <c r="B119" s="327" t="s">
        <v>1947</v>
      </c>
      <c r="C119" s="328" t="s">
        <v>68</v>
      </c>
      <c r="D119" s="317">
        <v>2623268.5961900004</v>
      </c>
      <c r="E119" s="317">
        <v>2186929.7982699997</v>
      </c>
      <c r="F119" s="854"/>
      <c r="G119" s="855"/>
    </row>
    <row r="120" spans="1:7" x14ac:dyDescent="0.2">
      <c r="A120" s="837" t="s">
        <v>1948</v>
      </c>
      <c r="B120" s="837" t="s">
        <v>1949</v>
      </c>
      <c r="C120" s="843" t="s">
        <v>1950</v>
      </c>
      <c r="D120" s="839">
        <v>39300</v>
      </c>
      <c r="E120" s="839">
        <v>70800</v>
      </c>
      <c r="F120" s="858"/>
      <c r="G120" s="849"/>
    </row>
    <row r="121" spans="1:7" x14ac:dyDescent="0.2">
      <c r="A121" s="837" t="s">
        <v>1957</v>
      </c>
      <c r="B121" s="837" t="s">
        <v>1958</v>
      </c>
      <c r="C121" s="843" t="s">
        <v>1959</v>
      </c>
      <c r="D121" s="876">
        <v>0</v>
      </c>
      <c r="E121" s="876">
        <v>0</v>
      </c>
      <c r="F121" s="858"/>
      <c r="G121" s="849"/>
    </row>
    <row r="122" spans="1:7" x14ac:dyDescent="0.2">
      <c r="A122" s="837" t="s">
        <v>1960</v>
      </c>
      <c r="B122" s="837" t="s">
        <v>1961</v>
      </c>
      <c r="C122" s="843" t="s">
        <v>1962</v>
      </c>
      <c r="D122" s="876">
        <v>630652.76708999998</v>
      </c>
      <c r="E122" s="876">
        <v>646823.10681999999</v>
      </c>
      <c r="F122" s="856"/>
      <c r="G122" s="857"/>
    </row>
    <row r="123" spans="1:7" x14ac:dyDescent="0.2">
      <c r="A123" s="837" t="s">
        <v>1966</v>
      </c>
      <c r="B123" s="837" t="s">
        <v>1967</v>
      </c>
      <c r="C123" s="843" t="s">
        <v>1968</v>
      </c>
      <c r="D123" s="876">
        <v>125798.05670999999</v>
      </c>
      <c r="E123" s="876">
        <v>74281.910300000003</v>
      </c>
      <c r="F123" s="856"/>
      <c r="G123" s="857"/>
    </row>
    <row r="124" spans="1:7" x14ac:dyDescent="0.2">
      <c r="A124" s="837" t="s">
        <v>1972</v>
      </c>
      <c r="B124" s="837" t="s">
        <v>1973</v>
      </c>
      <c r="C124" s="843" t="s">
        <v>1974</v>
      </c>
      <c r="D124" s="876">
        <v>0</v>
      </c>
      <c r="E124" s="876">
        <v>63399.525450000001</v>
      </c>
      <c r="F124" s="858"/>
      <c r="G124" s="849"/>
    </row>
    <row r="125" spans="1:7" ht="12.75" customHeight="1" x14ac:dyDescent="0.2">
      <c r="A125" s="837" t="s">
        <v>1975</v>
      </c>
      <c r="B125" s="837" t="s">
        <v>1976</v>
      </c>
      <c r="C125" s="843" t="s">
        <v>1977</v>
      </c>
      <c r="D125" s="876">
        <v>632076.23959999997</v>
      </c>
      <c r="E125" s="876">
        <v>540612.38400000008</v>
      </c>
      <c r="F125" s="856"/>
      <c r="G125" s="857"/>
    </row>
    <row r="126" spans="1:7" ht="12.75" customHeight="1" x14ac:dyDescent="0.2">
      <c r="A126" s="837" t="s">
        <v>1978</v>
      </c>
      <c r="B126" s="837" t="s">
        <v>1979</v>
      </c>
      <c r="C126" s="843" t="s">
        <v>1980</v>
      </c>
      <c r="D126" s="876">
        <v>26460.206300000002</v>
      </c>
      <c r="E126" s="876">
        <v>22975.251199999999</v>
      </c>
      <c r="F126" s="856"/>
      <c r="G126" s="857"/>
    </row>
    <row r="127" spans="1:7" ht="12.75" customHeight="1" x14ac:dyDescent="0.2">
      <c r="A127" s="837" t="s">
        <v>1981</v>
      </c>
      <c r="B127" s="837" t="s">
        <v>1765</v>
      </c>
      <c r="C127" s="843" t="s">
        <v>1766</v>
      </c>
      <c r="D127" s="876">
        <v>264624.03772999998</v>
      </c>
      <c r="E127" s="876">
        <v>226463.50405000002</v>
      </c>
      <c r="F127" s="856"/>
      <c r="G127" s="857"/>
    </row>
    <row r="128" spans="1:7" ht="12.75" customHeight="1" x14ac:dyDescent="0.2">
      <c r="A128" s="837" t="s">
        <v>1982</v>
      </c>
      <c r="B128" s="837" t="s">
        <v>1768</v>
      </c>
      <c r="C128" s="843" t="s">
        <v>1769</v>
      </c>
      <c r="D128" s="876">
        <v>117412.08443999999</v>
      </c>
      <c r="E128" s="876">
        <v>100357.35</v>
      </c>
      <c r="F128" s="856"/>
      <c r="G128" s="857"/>
    </row>
    <row r="129" spans="1:7" ht="12.75" customHeight="1" x14ac:dyDescent="0.2">
      <c r="A129" s="837" t="s">
        <v>1983</v>
      </c>
      <c r="B129" s="837" t="s">
        <v>1771</v>
      </c>
      <c r="C129" s="843" t="s">
        <v>1772</v>
      </c>
      <c r="D129" s="876">
        <v>0</v>
      </c>
      <c r="E129" s="876">
        <v>0</v>
      </c>
      <c r="F129" s="856"/>
      <c r="G129" s="857"/>
    </row>
    <row r="130" spans="1:7" ht="12.75" customHeight="1" x14ac:dyDescent="0.2">
      <c r="A130" s="837" t="s">
        <v>1984</v>
      </c>
      <c r="B130" s="837" t="s">
        <v>1774</v>
      </c>
      <c r="C130" s="843" t="s">
        <v>1775</v>
      </c>
      <c r="D130" s="876">
        <v>9893.43</v>
      </c>
      <c r="E130" s="876">
        <v>562.65372000000002</v>
      </c>
      <c r="F130" s="858"/>
      <c r="G130" s="849"/>
    </row>
    <row r="131" spans="1:7" ht="12.75" customHeight="1" x14ac:dyDescent="0.2">
      <c r="A131" s="837" t="s">
        <v>1985</v>
      </c>
      <c r="B131" s="837" t="s">
        <v>1777</v>
      </c>
      <c r="C131" s="843" t="s">
        <v>1778</v>
      </c>
      <c r="D131" s="876">
        <v>128650.58899999999</v>
      </c>
      <c r="E131" s="876">
        <v>104164.91100000001</v>
      </c>
      <c r="F131" s="856"/>
      <c r="G131" s="857"/>
    </row>
    <row r="132" spans="1:7" ht="12.75" customHeight="1" x14ac:dyDescent="0.2">
      <c r="A132" s="837" t="s">
        <v>1986</v>
      </c>
      <c r="B132" s="837" t="s">
        <v>74</v>
      </c>
      <c r="C132" s="843" t="s">
        <v>1780</v>
      </c>
      <c r="D132" s="876">
        <v>9729.1631999999991</v>
      </c>
      <c r="E132" s="876">
        <v>5669.6387400000003</v>
      </c>
      <c r="F132" s="858"/>
      <c r="G132" s="849"/>
    </row>
    <row r="133" spans="1:7" ht="12.75" customHeight="1" x14ac:dyDescent="0.2">
      <c r="A133" s="837" t="s">
        <v>1987</v>
      </c>
      <c r="B133" s="837" t="s">
        <v>1988</v>
      </c>
      <c r="C133" s="843" t="s">
        <v>1989</v>
      </c>
      <c r="D133" s="876">
        <v>0</v>
      </c>
      <c r="E133" s="876">
        <v>0</v>
      </c>
      <c r="F133" s="856"/>
      <c r="G133" s="857"/>
    </row>
    <row r="134" spans="1:7" ht="12.75" customHeight="1" x14ac:dyDescent="0.2">
      <c r="A134" s="837" t="s">
        <v>1990</v>
      </c>
      <c r="B134" s="837" t="s">
        <v>1991</v>
      </c>
      <c r="C134" s="843" t="s">
        <v>1992</v>
      </c>
      <c r="D134" s="876">
        <v>2268.7993700000002</v>
      </c>
      <c r="E134" s="876">
        <v>2798.4488300000003</v>
      </c>
      <c r="F134" s="858"/>
      <c r="G134" s="849"/>
    </row>
    <row r="135" spans="1:7" ht="12.75" customHeight="1" x14ac:dyDescent="0.2">
      <c r="A135" s="837" t="s">
        <v>1993</v>
      </c>
      <c r="B135" s="837" t="s">
        <v>1994</v>
      </c>
      <c r="C135" s="843" t="s">
        <v>1995</v>
      </c>
      <c r="D135" s="876">
        <v>4682.1220600000006</v>
      </c>
      <c r="E135" s="876">
        <v>915.95830000000001</v>
      </c>
      <c r="F135" s="856"/>
      <c r="G135" s="857"/>
    </row>
    <row r="136" spans="1:7" ht="12.75" customHeight="1" x14ac:dyDescent="0.2">
      <c r="A136" s="837" t="s">
        <v>2009</v>
      </c>
      <c r="B136" s="837" t="s">
        <v>2010</v>
      </c>
      <c r="C136" s="843" t="s">
        <v>2011</v>
      </c>
      <c r="D136" s="876">
        <v>171575.87745</v>
      </c>
      <c r="E136" s="876">
        <v>89568.315090000004</v>
      </c>
      <c r="F136" s="858"/>
      <c r="G136" s="849"/>
    </row>
    <row r="137" spans="1:7" ht="12.75" customHeight="1" x14ac:dyDescent="0.2">
      <c r="A137" s="840" t="s">
        <v>2013</v>
      </c>
      <c r="B137" s="837" t="s">
        <v>2014</v>
      </c>
      <c r="C137" s="843" t="s">
        <v>2015</v>
      </c>
      <c r="D137" s="876">
        <v>19255.581249999999</v>
      </c>
      <c r="E137" s="876">
        <v>19620.85122</v>
      </c>
      <c r="F137" s="856"/>
      <c r="G137" s="857"/>
    </row>
    <row r="138" spans="1:7" ht="12.75" customHeight="1" x14ac:dyDescent="0.2">
      <c r="A138" s="837" t="s">
        <v>2016</v>
      </c>
      <c r="B138" s="837" t="s">
        <v>2017</v>
      </c>
      <c r="C138" s="843" t="s">
        <v>2018</v>
      </c>
      <c r="D138" s="876">
        <v>35352.088899999995</v>
      </c>
      <c r="E138" s="876">
        <v>29089.226449999998</v>
      </c>
      <c r="F138" s="858"/>
      <c r="G138" s="849"/>
    </row>
    <row r="139" spans="1:7" ht="12.75" customHeight="1" x14ac:dyDescent="0.2">
      <c r="A139" s="837" t="s">
        <v>2019</v>
      </c>
      <c r="B139" s="837" t="s">
        <v>2020</v>
      </c>
      <c r="C139" s="843" t="s">
        <v>2021</v>
      </c>
      <c r="D139" s="876">
        <v>315498.34328999999</v>
      </c>
      <c r="E139" s="876">
        <v>110895.98037</v>
      </c>
      <c r="F139" s="856"/>
      <c r="G139" s="857"/>
    </row>
    <row r="140" spans="1:7" ht="12.75" customHeight="1" x14ac:dyDescent="0.2">
      <c r="A140" s="844" t="s">
        <v>2022</v>
      </c>
      <c r="B140" s="844" t="s">
        <v>2023</v>
      </c>
      <c r="C140" s="845" t="s">
        <v>2024</v>
      </c>
      <c r="D140" s="846">
        <v>90039.209799999997</v>
      </c>
      <c r="E140" s="846">
        <v>77930.782730000021</v>
      </c>
      <c r="F140" s="858"/>
      <c r="G140" s="849"/>
    </row>
    <row r="141" spans="1:7" x14ac:dyDescent="0.2">
      <c r="A141" s="313"/>
      <c r="D141" s="836"/>
      <c r="E141" s="836"/>
      <c r="F141" s="836"/>
      <c r="G141" s="836"/>
    </row>
    <row r="142" spans="1:7" x14ac:dyDescent="0.2">
      <c r="A142" s="313"/>
      <c r="D142" s="836"/>
      <c r="E142" s="836"/>
      <c r="F142" s="836"/>
      <c r="G142" s="836"/>
    </row>
    <row r="143" spans="1:7" x14ac:dyDescent="0.2">
      <c r="A143" s="313"/>
      <c r="D143" s="836"/>
      <c r="E143" s="836"/>
      <c r="F143" s="836"/>
      <c r="G143" s="836"/>
    </row>
    <row r="144" spans="1:7" x14ac:dyDescent="0.2">
      <c r="A144" s="313"/>
      <c r="D144" s="836"/>
      <c r="E144" s="836"/>
      <c r="F144" s="836"/>
      <c r="G144" s="836"/>
    </row>
    <row r="145" spans="1:7" x14ac:dyDescent="0.2">
      <c r="A145" s="313"/>
      <c r="D145" s="836"/>
      <c r="E145" s="836"/>
      <c r="F145" s="836"/>
      <c r="G145" s="836"/>
    </row>
    <row r="146" spans="1:7" x14ac:dyDescent="0.2">
      <c r="A146" s="313"/>
      <c r="D146" s="836"/>
      <c r="E146" s="836"/>
      <c r="F146" s="836"/>
      <c r="G146" s="836"/>
    </row>
    <row r="147" spans="1:7" x14ac:dyDescent="0.2">
      <c r="A147" s="313"/>
      <c r="D147" s="836"/>
      <c r="E147" s="836"/>
      <c r="F147" s="836"/>
      <c r="G147" s="836"/>
    </row>
    <row r="148" spans="1:7" x14ac:dyDescent="0.2">
      <c r="A148" s="313"/>
      <c r="D148" s="836"/>
      <c r="E148" s="836"/>
      <c r="F148" s="836"/>
      <c r="G148" s="836"/>
    </row>
    <row r="149" spans="1:7" x14ac:dyDescent="0.2">
      <c r="A149" s="313"/>
      <c r="D149" s="836"/>
      <c r="E149" s="836"/>
      <c r="F149" s="836"/>
      <c r="G149" s="836"/>
    </row>
    <row r="150" spans="1:7" x14ac:dyDescent="0.2">
      <c r="A150" s="313"/>
      <c r="D150" s="836"/>
      <c r="E150" s="836"/>
      <c r="F150" s="836"/>
      <c r="G150" s="836"/>
    </row>
    <row r="151" spans="1:7" x14ac:dyDescent="0.2">
      <c r="A151" s="313"/>
      <c r="D151" s="836"/>
      <c r="E151" s="836"/>
      <c r="F151" s="836"/>
      <c r="G151" s="836"/>
    </row>
    <row r="152" spans="1:7" x14ac:dyDescent="0.2">
      <c r="A152" s="313"/>
      <c r="D152" s="836"/>
      <c r="E152" s="836"/>
      <c r="F152" s="836"/>
      <c r="G152" s="836"/>
    </row>
    <row r="153" spans="1:7" x14ac:dyDescent="0.2">
      <c r="A153" s="313"/>
      <c r="D153" s="836"/>
      <c r="E153" s="836"/>
      <c r="F153" s="836"/>
      <c r="G153" s="836"/>
    </row>
    <row r="154" spans="1:7" x14ac:dyDescent="0.2">
      <c r="A154" s="313"/>
      <c r="D154" s="836"/>
      <c r="E154" s="836"/>
      <c r="F154" s="836"/>
      <c r="G154" s="836"/>
    </row>
    <row r="155" spans="1:7" x14ac:dyDescent="0.2">
      <c r="A155" s="313"/>
      <c r="D155" s="836"/>
      <c r="E155" s="836"/>
      <c r="F155" s="836"/>
      <c r="G155" s="836"/>
    </row>
    <row r="156" spans="1:7" x14ac:dyDescent="0.2">
      <c r="A156" s="313"/>
      <c r="D156" s="836"/>
      <c r="E156" s="836"/>
      <c r="F156" s="836"/>
      <c r="G156" s="836"/>
    </row>
    <row r="157" spans="1:7" x14ac:dyDescent="0.2">
      <c r="A157" s="313"/>
      <c r="D157" s="836"/>
      <c r="E157" s="836"/>
      <c r="F157" s="836"/>
      <c r="G157" s="836"/>
    </row>
    <row r="158" spans="1:7" x14ac:dyDescent="0.2">
      <c r="A158" s="313"/>
      <c r="D158" s="836"/>
      <c r="E158" s="836"/>
      <c r="F158" s="836"/>
      <c r="G158" s="836"/>
    </row>
    <row r="159" spans="1:7" x14ac:dyDescent="0.2">
      <c r="A159" s="313"/>
      <c r="D159" s="836"/>
      <c r="E159" s="836"/>
      <c r="F159" s="836"/>
      <c r="G159" s="836"/>
    </row>
    <row r="160" spans="1:7" x14ac:dyDescent="0.2">
      <c r="A160" s="313"/>
      <c r="D160" s="836"/>
      <c r="E160" s="836"/>
      <c r="F160" s="836"/>
      <c r="G160" s="836"/>
    </row>
    <row r="161" spans="1:7" x14ac:dyDescent="0.2">
      <c r="A161" s="313"/>
      <c r="D161" s="836"/>
      <c r="E161" s="836"/>
      <c r="F161" s="836"/>
      <c r="G161" s="836"/>
    </row>
    <row r="162" spans="1:7" x14ac:dyDescent="0.2">
      <c r="A162" s="313"/>
      <c r="D162" s="836"/>
      <c r="E162" s="836"/>
      <c r="F162" s="836"/>
      <c r="G162" s="836"/>
    </row>
    <row r="163" spans="1:7" x14ac:dyDescent="0.2">
      <c r="A163" s="313"/>
      <c r="D163" s="836"/>
      <c r="E163" s="836"/>
      <c r="F163" s="836"/>
      <c r="G163" s="836"/>
    </row>
    <row r="164" spans="1:7" x14ac:dyDescent="0.2">
      <c r="A164" s="313"/>
      <c r="D164" s="836"/>
      <c r="E164" s="836"/>
      <c r="F164" s="836"/>
      <c r="G164" s="836"/>
    </row>
    <row r="165" spans="1:7" x14ac:dyDescent="0.2">
      <c r="A165" s="313"/>
      <c r="D165" s="836"/>
      <c r="E165" s="836"/>
      <c r="F165" s="836"/>
      <c r="G165" s="836"/>
    </row>
    <row r="166" spans="1:7" x14ac:dyDescent="0.2">
      <c r="A166" s="313"/>
      <c r="D166" s="836"/>
      <c r="E166" s="836"/>
      <c r="F166" s="836"/>
      <c r="G166" s="836"/>
    </row>
    <row r="167" spans="1:7" x14ac:dyDescent="0.2">
      <c r="A167" s="313"/>
      <c r="D167" s="836"/>
      <c r="E167" s="836"/>
      <c r="F167" s="836"/>
      <c r="G167" s="836"/>
    </row>
    <row r="168" spans="1:7" x14ac:dyDescent="0.2">
      <c r="A168" s="313"/>
      <c r="D168" s="836"/>
      <c r="E168" s="836"/>
      <c r="F168" s="836"/>
      <c r="G168" s="836"/>
    </row>
    <row r="169" spans="1:7" x14ac:dyDescent="0.2">
      <c r="A169" s="313"/>
      <c r="D169" s="836"/>
      <c r="E169" s="836"/>
      <c r="F169" s="836"/>
      <c r="G169" s="836"/>
    </row>
    <row r="170" spans="1:7" x14ac:dyDescent="0.2">
      <c r="A170" s="313"/>
      <c r="D170" s="836"/>
      <c r="E170" s="836"/>
      <c r="F170" s="836"/>
      <c r="G170" s="836"/>
    </row>
    <row r="171" spans="1:7" x14ac:dyDescent="0.2">
      <c r="A171" s="313"/>
      <c r="D171" s="836"/>
      <c r="E171" s="836"/>
      <c r="F171" s="836"/>
      <c r="G171" s="836"/>
    </row>
    <row r="172" spans="1:7" x14ac:dyDescent="0.2">
      <c r="A172" s="313"/>
      <c r="D172" s="836"/>
      <c r="E172" s="836"/>
      <c r="F172" s="836"/>
      <c r="G172" s="836"/>
    </row>
    <row r="173" spans="1:7" x14ac:dyDescent="0.2">
      <c r="A173" s="313"/>
      <c r="D173" s="836"/>
      <c r="E173" s="836"/>
      <c r="F173" s="836"/>
      <c r="G173" s="836"/>
    </row>
    <row r="174" spans="1:7" x14ac:dyDescent="0.2">
      <c r="A174" s="313"/>
      <c r="D174" s="836"/>
      <c r="E174" s="836"/>
      <c r="F174" s="836"/>
      <c r="G174" s="836"/>
    </row>
    <row r="175" spans="1:7" x14ac:dyDescent="0.2">
      <c r="A175" s="313"/>
      <c r="D175" s="836"/>
      <c r="E175" s="836"/>
      <c r="F175" s="836"/>
      <c r="G175" s="836"/>
    </row>
    <row r="176" spans="1:7" x14ac:dyDescent="0.2">
      <c r="A176" s="313"/>
      <c r="D176" s="836"/>
      <c r="E176" s="836"/>
      <c r="F176" s="836"/>
      <c r="G176" s="836"/>
    </row>
    <row r="177" spans="1:7" x14ac:dyDescent="0.2">
      <c r="A177" s="313"/>
      <c r="D177" s="836"/>
      <c r="E177" s="836"/>
      <c r="F177" s="836"/>
      <c r="G177" s="836"/>
    </row>
    <row r="178" spans="1:7" x14ac:dyDescent="0.2">
      <c r="A178" s="313"/>
      <c r="D178" s="836"/>
      <c r="E178" s="836"/>
      <c r="F178" s="836"/>
      <c r="G178" s="836"/>
    </row>
    <row r="179" spans="1:7" x14ac:dyDescent="0.2">
      <c r="A179" s="313"/>
      <c r="D179" s="836"/>
      <c r="E179" s="836"/>
      <c r="F179" s="836"/>
      <c r="G179" s="836"/>
    </row>
    <row r="180" spans="1:7" x14ac:dyDescent="0.2">
      <c r="A180" s="313"/>
      <c r="D180" s="836"/>
      <c r="E180" s="836"/>
      <c r="F180" s="836"/>
      <c r="G180" s="836"/>
    </row>
    <row r="181" spans="1:7" x14ac:dyDescent="0.2">
      <c r="A181" s="313"/>
      <c r="D181" s="836"/>
      <c r="E181" s="836"/>
      <c r="F181" s="836"/>
      <c r="G181" s="836"/>
    </row>
    <row r="182" spans="1:7" x14ac:dyDescent="0.2">
      <c r="A182" s="313"/>
      <c r="D182" s="836"/>
      <c r="E182" s="836"/>
      <c r="F182" s="836"/>
      <c r="G182" s="836"/>
    </row>
    <row r="183" spans="1:7" x14ac:dyDescent="0.2">
      <c r="A183" s="313"/>
      <c r="D183" s="836"/>
      <c r="E183" s="836"/>
      <c r="F183" s="836"/>
      <c r="G183" s="836"/>
    </row>
    <row r="184" spans="1:7" x14ac:dyDescent="0.2">
      <c r="A184" s="313"/>
      <c r="D184" s="836"/>
      <c r="E184" s="836"/>
      <c r="F184" s="836"/>
      <c r="G184" s="836"/>
    </row>
    <row r="185" spans="1:7" x14ac:dyDescent="0.2">
      <c r="A185" s="313"/>
      <c r="D185" s="836"/>
      <c r="E185" s="836"/>
      <c r="F185" s="836"/>
      <c r="G185" s="836"/>
    </row>
    <row r="186" spans="1:7" x14ac:dyDescent="0.2">
      <c r="A186" s="313"/>
      <c r="D186" s="836"/>
      <c r="E186" s="836"/>
      <c r="F186" s="836"/>
      <c r="G186" s="836"/>
    </row>
    <row r="187" spans="1:7" x14ac:dyDescent="0.2">
      <c r="A187" s="313"/>
      <c r="D187" s="836"/>
      <c r="E187" s="836"/>
      <c r="F187" s="836"/>
      <c r="G187" s="836"/>
    </row>
    <row r="188" spans="1:7" x14ac:dyDescent="0.2">
      <c r="A188" s="313"/>
      <c r="D188" s="836"/>
      <c r="E188" s="836"/>
      <c r="F188" s="836"/>
      <c r="G188" s="836"/>
    </row>
    <row r="189" spans="1:7" x14ac:dyDescent="0.2">
      <c r="A189" s="313"/>
      <c r="D189" s="836"/>
      <c r="E189" s="836"/>
      <c r="F189" s="836"/>
      <c r="G189" s="836"/>
    </row>
    <row r="190" spans="1:7" x14ac:dyDescent="0.2">
      <c r="A190" s="313"/>
      <c r="D190" s="836"/>
      <c r="E190" s="836"/>
      <c r="F190" s="836"/>
      <c r="G190" s="836"/>
    </row>
    <row r="191" spans="1:7" x14ac:dyDescent="0.2">
      <c r="A191" s="313"/>
      <c r="D191" s="836"/>
      <c r="E191" s="836"/>
      <c r="F191" s="836"/>
      <c r="G191" s="836"/>
    </row>
    <row r="192" spans="1:7" x14ac:dyDescent="0.2">
      <c r="A192" s="313"/>
      <c r="D192" s="836"/>
      <c r="E192" s="836"/>
      <c r="F192" s="836"/>
      <c r="G192" s="836"/>
    </row>
    <row r="193" spans="1:7" x14ac:dyDescent="0.2">
      <c r="A193" s="313"/>
      <c r="D193" s="836"/>
      <c r="E193" s="836"/>
      <c r="F193" s="836"/>
      <c r="G193" s="836"/>
    </row>
    <row r="194" spans="1:7" x14ac:dyDescent="0.2">
      <c r="A194" s="313"/>
      <c r="D194" s="836"/>
      <c r="E194" s="836"/>
      <c r="F194" s="836"/>
      <c r="G194" s="836"/>
    </row>
    <row r="195" spans="1:7" x14ac:dyDescent="0.2">
      <c r="A195" s="313"/>
      <c r="D195" s="836"/>
      <c r="E195" s="836"/>
      <c r="F195" s="836"/>
      <c r="G195" s="836"/>
    </row>
    <row r="196" spans="1:7" x14ac:dyDescent="0.2">
      <c r="A196" s="313"/>
      <c r="D196" s="836"/>
      <c r="E196" s="836"/>
      <c r="F196" s="836"/>
      <c r="G196" s="836"/>
    </row>
    <row r="197" spans="1:7" x14ac:dyDescent="0.2">
      <c r="A197" s="313"/>
      <c r="D197" s="836"/>
      <c r="E197" s="836"/>
      <c r="F197" s="836"/>
      <c r="G197" s="836"/>
    </row>
    <row r="198" spans="1:7" x14ac:dyDescent="0.2">
      <c r="A198" s="313"/>
      <c r="D198" s="836"/>
      <c r="E198" s="836"/>
      <c r="F198" s="836"/>
      <c r="G198" s="836"/>
    </row>
    <row r="199" spans="1:7" x14ac:dyDescent="0.2">
      <c r="A199" s="313"/>
      <c r="D199" s="836"/>
      <c r="E199" s="836"/>
      <c r="F199" s="836"/>
      <c r="G199" s="836"/>
    </row>
    <row r="200" spans="1:7" x14ac:dyDescent="0.2">
      <c r="A200" s="313"/>
      <c r="D200" s="836"/>
      <c r="E200" s="836"/>
      <c r="F200" s="836"/>
      <c r="G200" s="836"/>
    </row>
    <row r="201" spans="1:7" x14ac:dyDescent="0.2">
      <c r="A201" s="313"/>
      <c r="D201" s="836"/>
      <c r="E201" s="836"/>
      <c r="F201" s="836"/>
      <c r="G201" s="836"/>
    </row>
    <row r="202" spans="1:7" x14ac:dyDescent="0.2">
      <c r="A202" s="313"/>
      <c r="D202" s="836"/>
      <c r="E202" s="836"/>
      <c r="F202" s="836"/>
      <c r="G202" s="836"/>
    </row>
    <row r="203" spans="1:7" x14ac:dyDescent="0.2">
      <c r="A203" s="313"/>
      <c r="D203" s="836"/>
      <c r="E203" s="836"/>
      <c r="F203" s="836"/>
      <c r="G203" s="836"/>
    </row>
    <row r="204" spans="1:7" x14ac:dyDescent="0.2">
      <c r="A204" s="313"/>
      <c r="D204" s="836"/>
      <c r="E204" s="836"/>
      <c r="F204" s="836"/>
      <c r="G204" s="836"/>
    </row>
    <row r="205" spans="1:7" x14ac:dyDescent="0.2">
      <c r="A205" s="313"/>
      <c r="D205" s="836"/>
      <c r="E205" s="836"/>
      <c r="F205" s="836"/>
      <c r="G205" s="836"/>
    </row>
    <row r="206" spans="1:7" x14ac:dyDescent="0.2">
      <c r="A206" s="313"/>
      <c r="D206" s="836"/>
      <c r="E206" s="836"/>
      <c r="F206" s="836"/>
      <c r="G206" s="836"/>
    </row>
    <row r="207" spans="1:7" x14ac:dyDescent="0.2">
      <c r="A207" s="313"/>
      <c r="D207" s="836"/>
      <c r="E207" s="836"/>
      <c r="F207" s="836"/>
      <c r="G207" s="836"/>
    </row>
    <row r="208" spans="1:7" x14ac:dyDescent="0.2">
      <c r="A208" s="313"/>
      <c r="D208" s="836"/>
      <c r="E208" s="836"/>
      <c r="F208" s="836"/>
      <c r="G208" s="836"/>
    </row>
    <row r="209" spans="1:7" x14ac:dyDescent="0.2">
      <c r="A209" s="313"/>
      <c r="D209" s="836"/>
      <c r="E209" s="836"/>
      <c r="F209" s="836"/>
      <c r="G209" s="836"/>
    </row>
    <row r="210" spans="1:7" x14ac:dyDescent="0.2">
      <c r="A210" s="313"/>
      <c r="D210" s="836"/>
      <c r="E210" s="836"/>
      <c r="F210" s="836"/>
      <c r="G210" s="836"/>
    </row>
    <row r="211" spans="1:7" x14ac:dyDescent="0.2">
      <c r="A211" s="313"/>
      <c r="D211" s="836"/>
      <c r="E211" s="836"/>
      <c r="F211" s="836"/>
      <c r="G211" s="836"/>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501" fitToHeight="2" orientation="portrait" useFirstPageNumber="1" r:id="rId1"/>
  <headerFooter>
    <oddHeader>&amp;L&amp;"Tahoma,Kurzíva"Závěrečný účet za rok 2020&amp;R&amp;"Tahoma,Kurzíva"Tabulka č. 32</oddHeader>
    <oddFooter>&amp;C&amp;"Tahoma,Obyčejné"&amp;P</oddFooter>
  </headerFooter>
  <rowBreaks count="1" manualBreakCount="1">
    <brk id="74"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8"/>
  <sheetViews>
    <sheetView showGridLines="0" zoomScaleNormal="100" zoomScaleSheetLayoutView="100" workbookViewId="0">
      <selection activeCell="O6" sqref="O6"/>
    </sheetView>
  </sheetViews>
  <sheetFormatPr defaultColWidth="9.140625" defaultRowHeight="15" x14ac:dyDescent="0.2"/>
  <cols>
    <col min="1" max="1" width="11.7109375" style="25" customWidth="1"/>
    <col min="2" max="3" width="11" style="25" customWidth="1"/>
    <col min="4" max="4" width="11" style="29" customWidth="1"/>
    <col min="5" max="5" width="11" style="30" customWidth="1"/>
    <col min="6" max="9" width="11" style="25" customWidth="1"/>
    <col min="10" max="10" width="10.28515625" style="25" customWidth="1"/>
    <col min="11" max="11" width="11" style="25" customWidth="1"/>
    <col min="12" max="12" width="6.85546875" style="25" customWidth="1"/>
    <col min="13" max="16384" width="9.140625" style="25"/>
  </cols>
  <sheetData>
    <row r="1" spans="10:12" x14ac:dyDescent="0.2">
      <c r="J1" s="24"/>
      <c r="K1" s="24"/>
      <c r="L1" s="24"/>
    </row>
    <row r="2" spans="10:12" x14ac:dyDescent="0.2">
      <c r="J2" s="26"/>
      <c r="K2" s="24"/>
      <c r="L2" s="24"/>
    </row>
    <row r="3" spans="10:12" x14ac:dyDescent="0.2">
      <c r="J3" s="27"/>
      <c r="K3" s="24"/>
      <c r="L3" s="24"/>
    </row>
    <row r="4" spans="10:12" x14ac:dyDescent="0.2">
      <c r="J4" s="28"/>
      <c r="K4" s="24"/>
      <c r="L4" s="24"/>
    </row>
    <row r="5" spans="10:12" x14ac:dyDescent="0.2">
      <c r="J5" s="28"/>
      <c r="K5" s="24"/>
      <c r="L5" s="24"/>
    </row>
    <row r="6" spans="10:12" x14ac:dyDescent="0.2">
      <c r="J6" s="28"/>
      <c r="K6" s="24"/>
      <c r="L6" s="24"/>
    </row>
    <row r="7" spans="10:12" x14ac:dyDescent="0.2">
      <c r="J7" s="28"/>
      <c r="K7" s="24"/>
      <c r="L7" s="24"/>
    </row>
    <row r="8" spans="10:12" x14ac:dyDescent="0.2">
      <c r="J8" s="28"/>
      <c r="K8" s="24"/>
      <c r="L8" s="24"/>
    </row>
    <row r="9" spans="10:12" x14ac:dyDescent="0.2">
      <c r="J9" s="28"/>
      <c r="K9" s="24"/>
      <c r="L9" s="24"/>
    </row>
    <row r="10" spans="10:12" x14ac:dyDescent="0.2">
      <c r="J10" s="28"/>
      <c r="K10" s="24"/>
      <c r="L10" s="24"/>
    </row>
    <row r="11" spans="10:12" x14ac:dyDescent="0.2">
      <c r="J11" s="28"/>
      <c r="K11" s="24"/>
      <c r="L11" s="24"/>
    </row>
    <row r="12" spans="10:12" x14ac:dyDescent="0.2">
      <c r="J12" s="28"/>
      <c r="K12" s="24"/>
      <c r="L12" s="24"/>
    </row>
    <row r="13" spans="10:12" x14ac:dyDescent="0.2">
      <c r="J13" s="28"/>
      <c r="K13" s="24"/>
      <c r="L13" s="24"/>
    </row>
    <row r="14" spans="10:12" x14ac:dyDescent="0.2">
      <c r="J14" s="28"/>
      <c r="K14" s="24"/>
      <c r="L14" s="24"/>
    </row>
    <row r="15" spans="10:12" x14ac:dyDescent="0.2">
      <c r="J15" s="28"/>
      <c r="K15" s="24"/>
      <c r="L15" s="24"/>
    </row>
    <row r="16" spans="10:12" x14ac:dyDescent="0.2">
      <c r="J16" s="28"/>
      <c r="K16" s="24"/>
      <c r="L16" s="24"/>
    </row>
    <row r="17" spans="1:12" x14ac:dyDescent="0.2">
      <c r="J17" s="31"/>
      <c r="K17" s="24"/>
      <c r="L17" s="24"/>
    </row>
    <row r="18" spans="1:12" x14ac:dyDescent="0.2">
      <c r="A18" s="32" t="s">
        <v>8</v>
      </c>
      <c r="B18" s="33" t="s">
        <v>20</v>
      </c>
      <c r="C18" s="34"/>
      <c r="D18" s="35"/>
      <c r="E18" s="36"/>
      <c r="F18" s="37"/>
      <c r="G18" s="38"/>
      <c r="H18" s="37"/>
      <c r="I18" s="38"/>
      <c r="J18" s="31"/>
      <c r="K18" s="24"/>
      <c r="L18" s="24"/>
    </row>
    <row r="19" spans="1:12" x14ac:dyDescent="0.2">
      <c r="E19" s="39"/>
      <c r="J19" s="24"/>
      <c r="K19" s="24"/>
      <c r="L19" s="24"/>
    </row>
    <row r="20" spans="1:12" ht="161.25" customHeight="1" x14ac:dyDescent="0.2">
      <c r="A20" s="24"/>
      <c r="B20" s="24"/>
      <c r="C20" s="24"/>
      <c r="D20" s="40"/>
      <c r="F20" s="24"/>
      <c r="G20" s="24"/>
      <c r="H20" s="24"/>
      <c r="I20" s="24"/>
      <c r="J20" s="24"/>
      <c r="K20" s="24"/>
      <c r="L20" s="24"/>
    </row>
    <row r="28" spans="1:12" ht="15" customHeight="1" x14ac:dyDescent="0.2"/>
  </sheetData>
  <customSheetViews>
    <customSheetView guid="{53E72506-0B1D-4F4A-A157-6DE69D2E678D}" showPageBreaks="1" showGridLines="0" printArea="1" view="pageBreakPreview" topLeftCell="B1">
      <selection activeCell="P11" sqref="P11"/>
      <pageMargins left="0.78740157480314965" right="0.78740157480314965" top="0.98425196850393704" bottom="0.98425196850393704" header="0.51181102362204722" footer="0.51181102362204722"/>
      <pageSetup paperSize="9" firstPageNumber="150" orientation="landscape" useFirstPageNumber="1" r:id="rId1"/>
      <headerFooter alignWithMargins="0">
        <oddHeader>&amp;L&amp;"Tahoma,Kurzíva"&amp;9Závěrečný účet za rok 2014&amp;R&amp;"Tahoma,Kurzíva"&amp;9Graf č. 4</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77" orientation="landscape" useFirstPageNumber="1" r:id="rId2"/>
  <headerFooter scaleWithDoc="0" alignWithMargins="0">
    <oddHeader>&amp;L&amp;"Tahoma,Kurzíva"&amp;9Závěrečný účet za rok 2020&amp;R&amp;"Tahoma,Kurzíva"&amp;9Graf č. 4</oddHeader>
    <oddFooter>&amp;C&amp;"Tahoma,Obyčejné"&amp;P</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889E0-DB0E-424E-AB37-CC2CA1303C3F}">
  <sheetPr>
    <pageSetUpPr fitToPage="1"/>
  </sheetPr>
  <dimension ref="A1:G83"/>
  <sheetViews>
    <sheetView showGridLines="0" zoomScaleNormal="100" zoomScaleSheetLayoutView="100" workbookViewId="0">
      <selection activeCell="H3" sqref="H3"/>
    </sheetView>
  </sheetViews>
  <sheetFormatPr defaultRowHeight="12.75" x14ac:dyDescent="0.2"/>
  <cols>
    <col min="1" max="1" width="6.7109375" style="107" customWidth="1"/>
    <col min="2" max="2" width="58.42578125" style="107" customWidth="1"/>
    <col min="3" max="3" width="8.5703125" style="106" customWidth="1"/>
    <col min="4" max="7" width="15.42578125" style="107" customWidth="1"/>
    <col min="8" max="16384" width="9.140625" style="107"/>
  </cols>
  <sheetData>
    <row r="1" spans="1:7" s="883" customFormat="1" ht="18" customHeight="1" x14ac:dyDescent="0.2">
      <c r="A1" s="1145" t="s">
        <v>5012</v>
      </c>
      <c r="B1" s="1145"/>
      <c r="C1" s="1145"/>
      <c r="D1" s="1145"/>
      <c r="E1" s="1145"/>
      <c r="F1" s="1145"/>
      <c r="G1" s="1145"/>
    </row>
    <row r="2" spans="1:7" s="309" customFormat="1" ht="18" customHeight="1" x14ac:dyDescent="0.2">
      <c r="A2" s="1145" t="s">
        <v>2027</v>
      </c>
      <c r="B2" s="1145"/>
      <c r="C2" s="1145"/>
      <c r="D2" s="1145"/>
      <c r="E2" s="1145"/>
      <c r="F2" s="1145"/>
      <c r="G2" s="1145"/>
    </row>
    <row r="4" spans="1:7" ht="12.75" customHeight="1" x14ac:dyDescent="0.2">
      <c r="A4" s="884"/>
      <c r="B4" s="885"/>
      <c r="C4" s="886"/>
      <c r="D4" s="338">
        <v>1</v>
      </c>
      <c r="E4" s="338">
        <v>2</v>
      </c>
      <c r="F4" s="338">
        <v>3</v>
      </c>
      <c r="G4" s="338">
        <v>4</v>
      </c>
    </row>
    <row r="5" spans="1:7" s="339" customFormat="1" ht="12.75" customHeight="1" x14ac:dyDescent="0.2">
      <c r="A5" s="1167" t="s">
        <v>1584</v>
      </c>
      <c r="B5" s="1168"/>
      <c r="C5" s="1171" t="s">
        <v>1585</v>
      </c>
      <c r="D5" s="1173" t="s">
        <v>2028</v>
      </c>
      <c r="E5" s="1173"/>
      <c r="F5" s="1173" t="s">
        <v>2029</v>
      </c>
      <c r="G5" s="1173"/>
    </row>
    <row r="6" spans="1:7" s="339" customFormat="1" ht="21" x14ac:dyDescent="0.2">
      <c r="A6" s="1169"/>
      <c r="B6" s="1170"/>
      <c r="C6" s="1172"/>
      <c r="D6" s="340" t="s">
        <v>2030</v>
      </c>
      <c r="E6" s="340" t="s">
        <v>2031</v>
      </c>
      <c r="F6" s="341" t="s">
        <v>2030</v>
      </c>
      <c r="G6" s="341" t="s">
        <v>2031</v>
      </c>
    </row>
    <row r="7" spans="1:7" s="339" customFormat="1" x14ac:dyDescent="0.2">
      <c r="A7" s="327" t="s">
        <v>1593</v>
      </c>
      <c r="B7" s="327" t="s">
        <v>2032</v>
      </c>
      <c r="C7" s="328" t="s">
        <v>68</v>
      </c>
      <c r="D7" s="342">
        <v>18075279.400170002</v>
      </c>
      <c r="E7" s="342">
        <v>194813.10657</v>
      </c>
      <c r="F7" s="342">
        <v>16091617.366289999</v>
      </c>
      <c r="G7" s="342">
        <v>235139.65433999998</v>
      </c>
    </row>
    <row r="8" spans="1:7" x14ac:dyDescent="0.2">
      <c r="A8" s="315" t="s">
        <v>1595</v>
      </c>
      <c r="B8" s="315" t="s">
        <v>2033</v>
      </c>
      <c r="C8" s="332" t="s">
        <v>68</v>
      </c>
      <c r="D8" s="342">
        <v>18060098.985339999</v>
      </c>
      <c r="E8" s="342">
        <v>193668.77052000002</v>
      </c>
      <c r="F8" s="342">
        <v>16081210.641909998</v>
      </c>
      <c r="G8" s="342">
        <v>234080.34474999999</v>
      </c>
    </row>
    <row r="9" spans="1:7" x14ac:dyDescent="0.2">
      <c r="A9" s="847" t="s">
        <v>1597</v>
      </c>
      <c r="B9" s="847" t="s">
        <v>2034</v>
      </c>
      <c r="C9" s="871" t="s">
        <v>2035</v>
      </c>
      <c r="D9" s="864">
        <v>1638391.53033</v>
      </c>
      <c r="E9" s="864">
        <v>34832.292009999997</v>
      </c>
      <c r="F9" s="864">
        <v>1651255.0131999999</v>
      </c>
      <c r="G9" s="864">
        <v>45754.631269999998</v>
      </c>
    </row>
    <row r="10" spans="1:7" x14ac:dyDescent="0.2">
      <c r="A10" s="837" t="s">
        <v>1600</v>
      </c>
      <c r="B10" s="837" t="s">
        <v>2036</v>
      </c>
      <c r="C10" s="843" t="s">
        <v>2037</v>
      </c>
      <c r="D10" s="864">
        <v>393596.15458999999</v>
      </c>
      <c r="E10" s="864">
        <v>28410.47061</v>
      </c>
      <c r="F10" s="864">
        <v>430683.31448999996</v>
      </c>
      <c r="G10" s="864">
        <v>36451.56972</v>
      </c>
    </row>
    <row r="11" spans="1:7" x14ac:dyDescent="0.2">
      <c r="A11" s="837" t="s">
        <v>1603</v>
      </c>
      <c r="B11" s="837" t="s">
        <v>2038</v>
      </c>
      <c r="C11" s="843" t="s">
        <v>2039</v>
      </c>
      <c r="D11" s="864">
        <v>200.20660000000001</v>
      </c>
      <c r="E11" s="864">
        <v>42.76632</v>
      </c>
      <c r="F11" s="864">
        <v>269.38028000000003</v>
      </c>
      <c r="G11" s="864">
        <v>81.60150999999999</v>
      </c>
    </row>
    <row r="12" spans="1:7" x14ac:dyDescent="0.2">
      <c r="A12" s="837" t="s">
        <v>1606</v>
      </c>
      <c r="B12" s="837" t="s">
        <v>2040</v>
      </c>
      <c r="C12" s="843" t="s">
        <v>2041</v>
      </c>
      <c r="D12" s="864">
        <v>449590.30547000002</v>
      </c>
      <c r="E12" s="864">
        <v>8346.8320100000001</v>
      </c>
      <c r="F12" s="864">
        <v>488510.14983000001</v>
      </c>
      <c r="G12" s="864">
        <v>15006.92439</v>
      </c>
    </row>
    <row r="13" spans="1:7" x14ac:dyDescent="0.2">
      <c r="A13" s="837" t="s">
        <v>1609</v>
      </c>
      <c r="B13" s="837" t="s">
        <v>2042</v>
      </c>
      <c r="C13" s="843" t="s">
        <v>2043</v>
      </c>
      <c r="D13" s="864">
        <v>-7984.6251900000007</v>
      </c>
      <c r="E13" s="864"/>
      <c r="F13" s="864">
        <v>-6800.7701399999996</v>
      </c>
      <c r="G13" s="864">
        <v>-47.60859</v>
      </c>
    </row>
    <row r="14" spans="1:7" x14ac:dyDescent="0.2">
      <c r="A14" s="837" t="s">
        <v>1612</v>
      </c>
      <c r="B14" s="837" t="s">
        <v>2044</v>
      </c>
      <c r="C14" s="843" t="s">
        <v>2045</v>
      </c>
      <c r="D14" s="864">
        <v>-43790.865160000001</v>
      </c>
      <c r="E14" s="864">
        <v>-552.4049</v>
      </c>
      <c r="F14" s="864">
        <v>-44366.970009999997</v>
      </c>
      <c r="G14" s="864">
        <v>-870.64278000000002</v>
      </c>
    </row>
    <row r="15" spans="1:7" x14ac:dyDescent="0.2">
      <c r="A15" s="837" t="s">
        <v>1615</v>
      </c>
      <c r="B15" s="837" t="s">
        <v>2046</v>
      </c>
      <c r="C15" s="843" t="s">
        <v>2047</v>
      </c>
      <c r="D15" s="864">
        <v>-4435.9924299999993</v>
      </c>
      <c r="E15" s="864">
        <v>4095.6860799999999</v>
      </c>
      <c r="F15" s="864">
        <v>-5256.8411899999992</v>
      </c>
      <c r="G15" s="864">
        <v>-2878.0083599999998</v>
      </c>
    </row>
    <row r="16" spans="1:7" x14ac:dyDescent="0.2">
      <c r="A16" s="837" t="s">
        <v>1618</v>
      </c>
      <c r="B16" s="837" t="s">
        <v>207</v>
      </c>
      <c r="C16" s="843" t="s">
        <v>2048</v>
      </c>
      <c r="D16" s="864">
        <v>769718.10209000006</v>
      </c>
      <c r="E16" s="864">
        <v>4881.20849</v>
      </c>
      <c r="F16" s="864">
        <v>637276.97420000006</v>
      </c>
      <c r="G16" s="864">
        <v>8741.3752299999996</v>
      </c>
    </row>
    <row r="17" spans="1:7" x14ac:dyDescent="0.2">
      <c r="A17" s="837" t="s">
        <v>1621</v>
      </c>
      <c r="B17" s="837" t="s">
        <v>190</v>
      </c>
      <c r="C17" s="843" t="s">
        <v>2049</v>
      </c>
      <c r="D17" s="864">
        <v>16883.341120000001</v>
      </c>
      <c r="E17" s="864">
        <v>66.540580000000006</v>
      </c>
      <c r="F17" s="864">
        <v>40870.22378</v>
      </c>
      <c r="G17" s="864">
        <v>123.53413999999999</v>
      </c>
    </row>
    <row r="18" spans="1:7" x14ac:dyDescent="0.2">
      <c r="A18" s="837" t="s">
        <v>2050</v>
      </c>
      <c r="B18" s="837" t="s">
        <v>2051</v>
      </c>
      <c r="C18" s="843" t="s">
        <v>2052</v>
      </c>
      <c r="D18" s="864">
        <v>2529.9065999999998</v>
      </c>
      <c r="E18" s="864">
        <v>71.709829999999997</v>
      </c>
      <c r="F18" s="864">
        <v>3042.4099299999998</v>
      </c>
      <c r="G18" s="864">
        <v>157.65461999999999</v>
      </c>
    </row>
    <row r="19" spans="1:7" x14ac:dyDescent="0.2">
      <c r="A19" s="837" t="s">
        <v>2053</v>
      </c>
      <c r="B19" s="837" t="s">
        <v>2054</v>
      </c>
      <c r="C19" s="843" t="s">
        <v>2055</v>
      </c>
      <c r="D19" s="864">
        <v>-23881.126960000001</v>
      </c>
      <c r="E19" s="864">
        <v>-349.63036999999997</v>
      </c>
      <c r="F19" s="864">
        <v>-26611.607940000002</v>
      </c>
      <c r="G19" s="864">
        <v>-381.92935</v>
      </c>
    </row>
    <row r="20" spans="1:7" x14ac:dyDescent="0.2">
      <c r="A20" s="837" t="s">
        <v>2056</v>
      </c>
      <c r="B20" s="837" t="s">
        <v>2057</v>
      </c>
      <c r="C20" s="843" t="s">
        <v>2058</v>
      </c>
      <c r="D20" s="864">
        <v>753493.60886999988</v>
      </c>
      <c r="E20" s="864">
        <v>17204.643929999998</v>
      </c>
      <c r="F20" s="864">
        <v>752180.23808999988</v>
      </c>
      <c r="G20" s="864">
        <v>19613.041240000002</v>
      </c>
    </row>
    <row r="21" spans="1:7" x14ac:dyDescent="0.2">
      <c r="A21" s="837" t="s">
        <v>2059</v>
      </c>
      <c r="B21" s="837" t="s">
        <v>2060</v>
      </c>
      <c r="C21" s="843" t="s">
        <v>2061</v>
      </c>
      <c r="D21" s="864">
        <v>9332888.921620002</v>
      </c>
      <c r="E21" s="864">
        <v>61768.808230000002</v>
      </c>
      <c r="F21" s="864">
        <v>8090118.1292900005</v>
      </c>
      <c r="G21" s="864">
        <v>67674.835619999998</v>
      </c>
    </row>
    <row r="22" spans="1:7" x14ac:dyDescent="0.2">
      <c r="A22" s="837" t="s">
        <v>2062</v>
      </c>
      <c r="B22" s="837" t="s">
        <v>2063</v>
      </c>
      <c r="C22" s="843" t="s">
        <v>2064</v>
      </c>
      <c r="D22" s="864">
        <v>3098334.6176400003</v>
      </c>
      <c r="E22" s="864">
        <v>18653.710600000002</v>
      </c>
      <c r="F22" s="864">
        <v>2678954.6875</v>
      </c>
      <c r="G22" s="864">
        <v>20105.26254</v>
      </c>
    </row>
    <row r="23" spans="1:7" x14ac:dyDescent="0.2">
      <c r="A23" s="837" t="s">
        <v>2065</v>
      </c>
      <c r="B23" s="837" t="s">
        <v>2066</v>
      </c>
      <c r="C23" s="843" t="s">
        <v>2067</v>
      </c>
      <c r="D23" s="864">
        <v>36691.799809999997</v>
      </c>
      <c r="E23" s="864">
        <v>220.25056000000001</v>
      </c>
      <c r="F23" s="864">
        <v>32203.549270000003</v>
      </c>
      <c r="G23" s="864">
        <v>172.75978000000001</v>
      </c>
    </row>
    <row r="24" spans="1:7" x14ac:dyDescent="0.2">
      <c r="A24" s="837" t="s">
        <v>2068</v>
      </c>
      <c r="B24" s="837" t="s">
        <v>2069</v>
      </c>
      <c r="C24" s="843" t="s">
        <v>2070</v>
      </c>
      <c r="D24" s="864">
        <v>406340.12718000001</v>
      </c>
      <c r="E24" s="864">
        <v>1852.4085299999997</v>
      </c>
      <c r="F24" s="864">
        <v>229822.55408999996</v>
      </c>
      <c r="G24" s="864">
        <v>1937.7166200000001</v>
      </c>
    </row>
    <row r="25" spans="1:7" x14ac:dyDescent="0.2">
      <c r="A25" s="837" t="s">
        <v>2071</v>
      </c>
      <c r="B25" s="837" t="s">
        <v>2072</v>
      </c>
      <c r="C25" s="843" t="s">
        <v>2073</v>
      </c>
      <c r="D25" s="864">
        <v>6306.0191400000003</v>
      </c>
      <c r="E25" s="864">
        <v>19.365410000000001</v>
      </c>
      <c r="F25" s="864">
        <v>4507.0758699999997</v>
      </c>
      <c r="G25" s="864">
        <v>4.8083299999999998</v>
      </c>
    </row>
    <row r="26" spans="1:7" x14ac:dyDescent="0.2">
      <c r="A26" s="837" t="s">
        <v>2074</v>
      </c>
      <c r="B26" s="837" t="s">
        <v>2075</v>
      </c>
      <c r="C26" s="843" t="s">
        <v>2076</v>
      </c>
      <c r="D26" s="864">
        <v>595.75440999999989</v>
      </c>
      <c r="E26" s="864">
        <v>211.47379000000001</v>
      </c>
      <c r="F26" s="864">
        <v>501.08004000000005</v>
      </c>
      <c r="G26" s="864">
        <v>343.15496000000002</v>
      </c>
    </row>
    <row r="27" spans="1:7" x14ac:dyDescent="0.2">
      <c r="A27" s="837" t="s">
        <v>2077</v>
      </c>
      <c r="B27" s="837" t="s">
        <v>2078</v>
      </c>
      <c r="C27" s="843" t="s">
        <v>2079</v>
      </c>
      <c r="D27" s="864">
        <v>4.3789999999999996</v>
      </c>
      <c r="E27" s="864"/>
      <c r="F27" s="864">
        <v>4.3789999999999996</v>
      </c>
      <c r="G27" s="864"/>
    </row>
    <row r="28" spans="1:7" x14ac:dyDescent="0.2">
      <c r="A28" s="837" t="s">
        <v>2080</v>
      </c>
      <c r="B28" s="837" t="s">
        <v>2081</v>
      </c>
      <c r="C28" s="843" t="s">
        <v>2082</v>
      </c>
      <c r="D28" s="864">
        <v>2985.6702300000002</v>
      </c>
      <c r="E28" s="864">
        <v>71.048280000000005</v>
      </c>
      <c r="F28" s="864">
        <v>1687.2687700000001</v>
      </c>
      <c r="G28" s="864">
        <v>154.74367000000001</v>
      </c>
    </row>
    <row r="29" spans="1:7" x14ac:dyDescent="0.2">
      <c r="A29" s="837" t="s">
        <v>2083</v>
      </c>
      <c r="B29" s="837" t="s">
        <v>2084</v>
      </c>
      <c r="C29" s="843" t="s">
        <v>2085</v>
      </c>
      <c r="D29" s="864">
        <v>1372.2157</v>
      </c>
      <c r="E29" s="864"/>
      <c r="F29" s="864">
        <v>48.312080000000002</v>
      </c>
      <c r="G29" s="864"/>
    </row>
    <row r="30" spans="1:7" x14ac:dyDescent="0.2">
      <c r="A30" s="837" t="s">
        <v>2086</v>
      </c>
      <c r="B30" s="837" t="s">
        <v>2087</v>
      </c>
      <c r="C30" s="843" t="s">
        <v>2088</v>
      </c>
      <c r="D30" s="864">
        <v>-101.00031000000001</v>
      </c>
      <c r="E30" s="864">
        <v>17</v>
      </c>
      <c r="F30" s="864">
        <v>769.09167999999988</v>
      </c>
      <c r="G30" s="864">
        <v>3.0838700000000001</v>
      </c>
    </row>
    <row r="31" spans="1:7" x14ac:dyDescent="0.2">
      <c r="A31" s="837" t="s">
        <v>2089</v>
      </c>
      <c r="B31" s="837" t="s">
        <v>2090</v>
      </c>
      <c r="C31" s="843" t="s">
        <v>2091</v>
      </c>
      <c r="D31" s="864"/>
      <c r="E31" s="864"/>
      <c r="F31" s="864"/>
      <c r="G31" s="864"/>
    </row>
    <row r="32" spans="1:7" x14ac:dyDescent="0.2">
      <c r="A32" s="837" t="s">
        <v>2092</v>
      </c>
      <c r="B32" s="837" t="s">
        <v>2093</v>
      </c>
      <c r="C32" s="843" t="s">
        <v>2094</v>
      </c>
      <c r="D32" s="864">
        <v>23381.34605</v>
      </c>
      <c r="E32" s="864">
        <v>728.43048999999996</v>
      </c>
      <c r="F32" s="864">
        <v>24848.42209</v>
      </c>
      <c r="G32" s="864">
        <v>337.11995000000002</v>
      </c>
    </row>
    <row r="33" spans="1:7" x14ac:dyDescent="0.2">
      <c r="A33" s="837" t="s">
        <v>2095</v>
      </c>
      <c r="B33" s="837" t="s">
        <v>2096</v>
      </c>
      <c r="C33" s="843" t="s">
        <v>2097</v>
      </c>
      <c r="D33" s="864">
        <v>2623.38274</v>
      </c>
      <c r="E33" s="864">
        <v>36.697410000000005</v>
      </c>
      <c r="F33" s="864">
        <v>8810.9291000000012</v>
      </c>
      <c r="G33" s="864">
        <v>36.881349999999998</v>
      </c>
    </row>
    <row r="34" spans="1:7" x14ac:dyDescent="0.2">
      <c r="A34" s="837" t="s">
        <v>2098</v>
      </c>
      <c r="B34" s="837" t="s">
        <v>2099</v>
      </c>
      <c r="C34" s="843" t="s">
        <v>2100</v>
      </c>
      <c r="D34" s="864">
        <v>1735.72793</v>
      </c>
      <c r="E34" s="864"/>
      <c r="F34" s="864">
        <v>2607.3974600000001</v>
      </c>
      <c r="G34" s="864">
        <v>-56.9756</v>
      </c>
    </row>
    <row r="35" spans="1:7" x14ac:dyDescent="0.2">
      <c r="A35" s="837" t="s">
        <v>2101</v>
      </c>
      <c r="B35" s="837" t="s">
        <v>2102</v>
      </c>
      <c r="C35" s="843" t="s">
        <v>2103</v>
      </c>
      <c r="D35" s="864">
        <v>849685.58273999998</v>
      </c>
      <c r="E35" s="864">
        <v>10824.68377</v>
      </c>
      <c r="F35" s="864">
        <v>801231.50143000006</v>
      </c>
      <c r="G35" s="864">
        <v>10420.552699999998</v>
      </c>
    </row>
    <row r="36" spans="1:7" x14ac:dyDescent="0.2">
      <c r="A36" s="837" t="s">
        <v>2104</v>
      </c>
      <c r="B36" s="837" t="s">
        <v>2105</v>
      </c>
      <c r="C36" s="843" t="s">
        <v>2106</v>
      </c>
      <c r="D36" s="864"/>
      <c r="E36" s="864"/>
      <c r="F36" s="864"/>
      <c r="G36" s="864"/>
    </row>
    <row r="37" spans="1:7" x14ac:dyDescent="0.2">
      <c r="A37" s="837" t="s">
        <v>2107</v>
      </c>
      <c r="B37" s="837" t="s">
        <v>2108</v>
      </c>
      <c r="C37" s="843" t="s">
        <v>2109</v>
      </c>
      <c r="D37" s="864">
        <v>171.33506</v>
      </c>
      <c r="E37" s="864"/>
      <c r="F37" s="864">
        <v>1425.3313999999998</v>
      </c>
      <c r="G37" s="864">
        <v>8995.9594199999992</v>
      </c>
    </row>
    <row r="38" spans="1:7" x14ac:dyDescent="0.2">
      <c r="A38" s="837" t="s">
        <v>2110</v>
      </c>
      <c r="B38" s="837" t="s">
        <v>2111</v>
      </c>
      <c r="C38" s="843" t="s">
        <v>2112</v>
      </c>
      <c r="D38" s="864"/>
      <c r="E38" s="864"/>
      <c r="F38" s="864"/>
      <c r="G38" s="864"/>
    </row>
    <row r="39" spans="1:7" x14ac:dyDescent="0.2">
      <c r="A39" s="837" t="s">
        <v>2113</v>
      </c>
      <c r="B39" s="837" t="s">
        <v>2114</v>
      </c>
      <c r="C39" s="843" t="s">
        <v>2115</v>
      </c>
      <c r="D39" s="864">
        <v>18341.03</v>
      </c>
      <c r="E39" s="864"/>
      <c r="F39" s="864">
        <v>-2900</v>
      </c>
      <c r="G39" s="864"/>
    </row>
    <row r="40" spans="1:7" x14ac:dyDescent="0.2">
      <c r="A40" s="837" t="s">
        <v>2116</v>
      </c>
      <c r="B40" s="837" t="s">
        <v>2117</v>
      </c>
      <c r="C40" s="843" t="s">
        <v>2118</v>
      </c>
      <c r="D40" s="864">
        <v>296.09989000000002</v>
      </c>
      <c r="E40" s="864">
        <v>98.296449999999993</v>
      </c>
      <c r="F40" s="864">
        <v>-313.78083999999984</v>
      </c>
      <c r="G40" s="864">
        <v>6.2661000000000007</v>
      </c>
    </row>
    <row r="41" spans="1:7" x14ac:dyDescent="0.2">
      <c r="A41" s="837" t="s">
        <v>2119</v>
      </c>
      <c r="B41" s="837" t="s">
        <v>2120</v>
      </c>
      <c r="C41" s="843" t="s">
        <v>2121</v>
      </c>
      <c r="D41" s="864">
        <v>7375.6477099999993</v>
      </c>
      <c r="E41" s="864">
        <v>193.3596</v>
      </c>
      <c r="F41" s="864">
        <v>9023.2699200000006</v>
      </c>
      <c r="G41" s="864">
        <v>69.972300000000004</v>
      </c>
    </row>
    <row r="42" spans="1:7" x14ac:dyDescent="0.2">
      <c r="A42" s="837" t="s">
        <v>2122</v>
      </c>
      <c r="B42" s="837" t="s">
        <v>2123</v>
      </c>
      <c r="C42" s="843" t="s">
        <v>2124</v>
      </c>
      <c r="D42" s="864">
        <v>256619.93071999997</v>
      </c>
      <c r="E42" s="864">
        <v>1061.9347600000001</v>
      </c>
      <c r="F42" s="864">
        <v>204147.31839999999</v>
      </c>
      <c r="G42" s="864">
        <v>1131.5736999999999</v>
      </c>
    </row>
    <row r="43" spans="1:7" x14ac:dyDescent="0.2">
      <c r="A43" s="837" t="s">
        <v>2125</v>
      </c>
      <c r="B43" s="837" t="s">
        <v>2126</v>
      </c>
      <c r="C43" s="843" t="s">
        <v>2127</v>
      </c>
      <c r="D43" s="864">
        <v>70139.852150000006</v>
      </c>
      <c r="E43" s="864">
        <v>861.18805000000009</v>
      </c>
      <c r="F43" s="864">
        <v>72400.647259999998</v>
      </c>
      <c r="G43" s="864">
        <v>982.8473899999999</v>
      </c>
    </row>
    <row r="44" spans="1:7" x14ac:dyDescent="0.2">
      <c r="A44" s="315" t="s">
        <v>1624</v>
      </c>
      <c r="B44" s="315" t="s">
        <v>2128</v>
      </c>
      <c r="C44" s="332" t="s">
        <v>68</v>
      </c>
      <c r="D44" s="342">
        <v>3775.1563599999999</v>
      </c>
      <c r="E44" s="342">
        <v>9.79223</v>
      </c>
      <c r="F44" s="342">
        <v>5629.6955900000012</v>
      </c>
      <c r="G44" s="342">
        <v>30.316510000000001</v>
      </c>
    </row>
    <row r="45" spans="1:7" x14ac:dyDescent="0.2">
      <c r="A45" s="837" t="s">
        <v>1626</v>
      </c>
      <c r="B45" s="837" t="s">
        <v>2129</v>
      </c>
      <c r="C45" s="843" t="s">
        <v>2130</v>
      </c>
      <c r="D45" s="864"/>
      <c r="E45" s="864"/>
      <c r="F45" s="864"/>
      <c r="G45" s="864"/>
    </row>
    <row r="46" spans="1:7" x14ac:dyDescent="0.2">
      <c r="A46" s="837" t="s">
        <v>1628</v>
      </c>
      <c r="B46" s="837" t="s">
        <v>2131</v>
      </c>
      <c r="C46" s="843" t="s">
        <v>2132</v>
      </c>
      <c r="D46" s="864">
        <v>2023.50036</v>
      </c>
      <c r="E46" s="864"/>
      <c r="F46" s="864">
        <v>3654.5184299999996</v>
      </c>
      <c r="G46" s="864"/>
    </row>
    <row r="47" spans="1:7" x14ac:dyDescent="0.2">
      <c r="A47" s="837" t="s">
        <v>1631</v>
      </c>
      <c r="B47" s="837" t="s">
        <v>2133</v>
      </c>
      <c r="C47" s="843" t="s">
        <v>2134</v>
      </c>
      <c r="D47" s="864">
        <v>1343.3868600000001</v>
      </c>
      <c r="E47" s="864">
        <v>0.71392</v>
      </c>
      <c r="F47" s="864">
        <v>1332.26746</v>
      </c>
      <c r="G47" s="864">
        <v>21.19379</v>
      </c>
    </row>
    <row r="48" spans="1:7" x14ac:dyDescent="0.2">
      <c r="A48" s="837" t="s">
        <v>1634</v>
      </c>
      <c r="B48" s="837" t="s">
        <v>2135</v>
      </c>
      <c r="C48" s="843" t="s">
        <v>2136</v>
      </c>
      <c r="D48" s="864"/>
      <c r="E48" s="864"/>
      <c r="F48" s="864"/>
      <c r="G48" s="864"/>
    </row>
    <row r="49" spans="1:7" x14ac:dyDescent="0.2">
      <c r="A49" s="837" t="s">
        <v>1637</v>
      </c>
      <c r="B49" s="837" t="s">
        <v>2137</v>
      </c>
      <c r="C49" s="843" t="s">
        <v>2138</v>
      </c>
      <c r="D49" s="864">
        <v>408.26913999999999</v>
      </c>
      <c r="E49" s="864">
        <v>9.0783100000000001</v>
      </c>
      <c r="F49" s="864">
        <v>642.90970000000004</v>
      </c>
      <c r="G49" s="864">
        <v>9.1227199999999993</v>
      </c>
    </row>
    <row r="50" spans="1:7" x14ac:dyDescent="0.2">
      <c r="A50" s="315" t="s">
        <v>1655</v>
      </c>
      <c r="B50" s="315" t="s">
        <v>2139</v>
      </c>
      <c r="C50" s="332" t="s">
        <v>68</v>
      </c>
      <c r="D50" s="342">
        <v>130.69541000000001</v>
      </c>
      <c r="E50" s="342">
        <v>0</v>
      </c>
      <c r="F50" s="342">
        <v>614.31542000000002</v>
      </c>
      <c r="G50" s="342">
        <v>0</v>
      </c>
    </row>
    <row r="51" spans="1:7" x14ac:dyDescent="0.2">
      <c r="A51" s="837" t="s">
        <v>1657</v>
      </c>
      <c r="B51" s="837" t="s">
        <v>2140</v>
      </c>
      <c r="C51" s="843" t="s">
        <v>2141</v>
      </c>
      <c r="D51" s="864"/>
      <c r="E51" s="864"/>
      <c r="F51" s="864"/>
      <c r="G51" s="864"/>
    </row>
    <row r="52" spans="1:7" x14ac:dyDescent="0.2">
      <c r="A52" s="837" t="s">
        <v>1660</v>
      </c>
      <c r="B52" s="837" t="s">
        <v>2142</v>
      </c>
      <c r="C52" s="843" t="s">
        <v>2143</v>
      </c>
      <c r="D52" s="864">
        <v>130.69541000000001</v>
      </c>
      <c r="E52" s="864"/>
      <c r="F52" s="864">
        <v>614.31542000000002</v>
      </c>
      <c r="G52" s="864"/>
    </row>
    <row r="53" spans="1:7" x14ac:dyDescent="0.2">
      <c r="A53" s="315" t="s">
        <v>2144</v>
      </c>
      <c r="B53" s="315" t="s">
        <v>1774</v>
      </c>
      <c r="C53" s="332" t="s">
        <v>68</v>
      </c>
      <c r="D53" s="342">
        <v>11274.563059999999</v>
      </c>
      <c r="E53" s="342">
        <v>1134.5438200000001</v>
      </c>
      <c r="F53" s="342">
        <v>3985.7330199999997</v>
      </c>
      <c r="G53" s="342">
        <v>956.50308000000007</v>
      </c>
    </row>
    <row r="54" spans="1:7" x14ac:dyDescent="0.2">
      <c r="A54" s="837" t="s">
        <v>2145</v>
      </c>
      <c r="B54" s="837" t="s">
        <v>1774</v>
      </c>
      <c r="C54" s="843" t="s">
        <v>2146</v>
      </c>
      <c r="D54" s="864">
        <v>11483.983059999999</v>
      </c>
      <c r="E54" s="864">
        <v>1134.5438200000001</v>
      </c>
      <c r="F54" s="864">
        <v>3985.7330199999997</v>
      </c>
      <c r="G54" s="864">
        <v>956.50308000000007</v>
      </c>
    </row>
    <row r="55" spans="1:7" x14ac:dyDescent="0.2">
      <c r="A55" s="837" t="s">
        <v>2147</v>
      </c>
      <c r="B55" s="837" t="s">
        <v>2148</v>
      </c>
      <c r="C55" s="843" t="s">
        <v>2149</v>
      </c>
      <c r="D55" s="864">
        <v>-209.42</v>
      </c>
      <c r="E55" s="864"/>
      <c r="F55" s="864"/>
      <c r="G55" s="864"/>
    </row>
    <row r="56" spans="1:7" x14ac:dyDescent="0.2">
      <c r="A56" s="315" t="s">
        <v>1701</v>
      </c>
      <c r="B56" s="315" t="s">
        <v>2150</v>
      </c>
      <c r="C56" s="332" t="s">
        <v>68</v>
      </c>
      <c r="D56" s="342">
        <v>18181010.197549999</v>
      </c>
      <c r="E56" s="342">
        <v>232306.96682</v>
      </c>
      <c r="F56" s="342">
        <v>15987297.76413</v>
      </c>
      <c r="G56" s="342">
        <v>286810.31874999998</v>
      </c>
    </row>
    <row r="57" spans="1:7" x14ac:dyDescent="0.2">
      <c r="A57" s="315" t="s">
        <v>1703</v>
      </c>
      <c r="B57" s="315" t="s">
        <v>2151</v>
      </c>
      <c r="C57" s="332" t="s">
        <v>68</v>
      </c>
      <c r="D57" s="342">
        <v>7753229.5766900005</v>
      </c>
      <c r="E57" s="342">
        <v>226292.0797</v>
      </c>
      <c r="F57" s="342">
        <v>7270212.5328599997</v>
      </c>
      <c r="G57" s="342">
        <v>277968.76241999998</v>
      </c>
    </row>
    <row r="58" spans="1:7" x14ac:dyDescent="0.2">
      <c r="A58" s="837" t="s">
        <v>1705</v>
      </c>
      <c r="B58" s="837" t="s">
        <v>2152</v>
      </c>
      <c r="C58" s="843" t="s">
        <v>2153</v>
      </c>
      <c r="D58" s="864">
        <v>11847.783390000001</v>
      </c>
      <c r="E58" s="864">
        <v>25351.516640000002</v>
      </c>
      <c r="F58" s="864">
        <v>14082.24447</v>
      </c>
      <c r="G58" s="864">
        <v>17990.800099999997</v>
      </c>
    </row>
    <row r="59" spans="1:7" x14ac:dyDescent="0.2">
      <c r="A59" s="837" t="s">
        <v>1708</v>
      </c>
      <c r="B59" s="837" t="s">
        <v>2154</v>
      </c>
      <c r="C59" s="843" t="s">
        <v>2155</v>
      </c>
      <c r="D59" s="864">
        <v>6958762.6675100001</v>
      </c>
      <c r="E59" s="864">
        <v>120969.03681999999</v>
      </c>
      <c r="F59" s="864">
        <v>6447575.6061399998</v>
      </c>
      <c r="G59" s="864">
        <v>154634.20162000001</v>
      </c>
    </row>
    <row r="60" spans="1:7" x14ac:dyDescent="0.2">
      <c r="A60" s="837" t="s">
        <v>1711</v>
      </c>
      <c r="B60" s="837" t="s">
        <v>2156</v>
      </c>
      <c r="C60" s="843" t="s">
        <v>2157</v>
      </c>
      <c r="D60" s="864">
        <v>6915.1468700000005</v>
      </c>
      <c r="E60" s="864">
        <v>52280.070650000009</v>
      </c>
      <c r="F60" s="864">
        <v>5977.68768</v>
      </c>
      <c r="G60" s="864">
        <v>60411.096819999999</v>
      </c>
    </row>
    <row r="61" spans="1:7" x14ac:dyDescent="0.2">
      <c r="A61" s="837" t="s">
        <v>1714</v>
      </c>
      <c r="B61" s="837" t="s">
        <v>2158</v>
      </c>
      <c r="C61" s="843" t="s">
        <v>2159</v>
      </c>
      <c r="D61" s="864">
        <v>538099.15538999997</v>
      </c>
      <c r="E61" s="864">
        <v>12293.98533</v>
      </c>
      <c r="F61" s="864">
        <v>587619.69978999998</v>
      </c>
      <c r="G61" s="864">
        <v>22640.55803</v>
      </c>
    </row>
    <row r="62" spans="1:7" x14ac:dyDescent="0.2">
      <c r="A62" s="837" t="s">
        <v>1726</v>
      </c>
      <c r="B62" s="837" t="s">
        <v>2160</v>
      </c>
      <c r="C62" s="843" t="s">
        <v>2161</v>
      </c>
      <c r="D62" s="864">
        <v>299.80430999999999</v>
      </c>
      <c r="E62" s="864">
        <v>79</v>
      </c>
      <c r="F62" s="864">
        <v>361.02555999999998</v>
      </c>
      <c r="G62" s="864">
        <v>89.4345</v>
      </c>
    </row>
    <row r="63" spans="1:7" x14ac:dyDescent="0.2">
      <c r="A63" s="837" t="s">
        <v>1729</v>
      </c>
      <c r="B63" s="837" t="s">
        <v>2084</v>
      </c>
      <c r="C63" s="843" t="s">
        <v>2162</v>
      </c>
      <c r="D63" s="864">
        <v>1201.5741799999998</v>
      </c>
      <c r="E63" s="864">
        <v>2.8959200000000003</v>
      </c>
      <c r="F63" s="864">
        <v>1262.40562</v>
      </c>
      <c r="G63" s="864">
        <v>3.9169999999999998</v>
      </c>
    </row>
    <row r="64" spans="1:7" x14ac:dyDescent="0.2">
      <c r="A64" s="837" t="s">
        <v>1732</v>
      </c>
      <c r="B64" s="837" t="s">
        <v>2087</v>
      </c>
      <c r="C64" s="843" t="s">
        <v>2163</v>
      </c>
      <c r="D64" s="864">
        <v>13.53</v>
      </c>
      <c r="E64" s="864">
        <v>13.197370000000001</v>
      </c>
      <c r="F64" s="864">
        <v>-3465.0414999999998</v>
      </c>
      <c r="G64" s="864">
        <v>14.70234</v>
      </c>
    </row>
    <row r="65" spans="1:7" x14ac:dyDescent="0.2">
      <c r="A65" s="837" t="s">
        <v>2164</v>
      </c>
      <c r="B65" s="837" t="s">
        <v>2165</v>
      </c>
      <c r="C65" s="843" t="s">
        <v>2166</v>
      </c>
      <c r="D65" s="864">
        <v>347.15384999999998</v>
      </c>
      <c r="E65" s="864">
        <v>8.6102999999999987</v>
      </c>
      <c r="F65" s="864">
        <v>2124.0196099999998</v>
      </c>
      <c r="G65" s="864">
        <v>10.600299999999999</v>
      </c>
    </row>
    <row r="66" spans="1:7" x14ac:dyDescent="0.2">
      <c r="A66" s="837" t="s">
        <v>2167</v>
      </c>
      <c r="B66" s="837" t="s">
        <v>2168</v>
      </c>
      <c r="C66" s="843" t="s">
        <v>2169</v>
      </c>
      <c r="D66" s="864">
        <v>36586.359119999994</v>
      </c>
      <c r="E66" s="864">
        <v>1044.0702799999999</v>
      </c>
      <c r="F66" s="864">
        <v>37202.051770000005</v>
      </c>
      <c r="G66" s="864">
        <v>485.90690000000001</v>
      </c>
    </row>
    <row r="67" spans="1:7" x14ac:dyDescent="0.2">
      <c r="A67" s="837" t="s">
        <v>2170</v>
      </c>
      <c r="B67" s="837" t="s">
        <v>2171</v>
      </c>
      <c r="C67" s="843" t="s">
        <v>2172</v>
      </c>
      <c r="D67" s="864"/>
      <c r="E67" s="864"/>
      <c r="F67" s="864"/>
      <c r="G67" s="864"/>
    </row>
    <row r="68" spans="1:7" x14ac:dyDescent="0.2">
      <c r="A68" s="837" t="s">
        <v>2173</v>
      </c>
      <c r="B68" s="837" t="s">
        <v>2174</v>
      </c>
      <c r="C68" s="843" t="s">
        <v>2175</v>
      </c>
      <c r="D68" s="864">
        <v>2814.4670499999997</v>
      </c>
      <c r="E68" s="864">
        <v>150.56114000000002</v>
      </c>
      <c r="F68" s="864">
        <v>4555.5730800000001</v>
      </c>
      <c r="G68" s="864">
        <v>5586.3147499999995</v>
      </c>
    </row>
    <row r="69" spans="1:7" x14ac:dyDescent="0.2">
      <c r="A69" s="837" t="s">
        <v>2176</v>
      </c>
      <c r="B69" s="837" t="s">
        <v>2177</v>
      </c>
      <c r="C69" s="843" t="s">
        <v>2178</v>
      </c>
      <c r="D69" s="864"/>
      <c r="E69" s="864"/>
      <c r="F69" s="864"/>
      <c r="G69" s="864"/>
    </row>
    <row r="70" spans="1:7" x14ac:dyDescent="0.2">
      <c r="A70" s="837" t="s">
        <v>2179</v>
      </c>
      <c r="B70" s="837" t="s">
        <v>2180</v>
      </c>
      <c r="C70" s="843" t="s">
        <v>2181</v>
      </c>
      <c r="D70" s="864">
        <v>67483.482969999997</v>
      </c>
      <c r="E70" s="864">
        <v>3555</v>
      </c>
      <c r="F70" s="864">
        <v>87049.529790000001</v>
      </c>
      <c r="G70" s="864">
        <v>4400.2332699999997</v>
      </c>
    </row>
    <row r="71" spans="1:7" x14ac:dyDescent="0.2">
      <c r="A71" s="837" t="s">
        <v>2182</v>
      </c>
      <c r="B71" s="837" t="s">
        <v>2183</v>
      </c>
      <c r="C71" s="843" t="s">
        <v>2184</v>
      </c>
      <c r="D71" s="864">
        <v>128858.45204999999</v>
      </c>
      <c r="E71" s="864">
        <v>10544.135249999999</v>
      </c>
      <c r="F71" s="864">
        <v>85169.792750000008</v>
      </c>
      <c r="G71" s="864">
        <v>11700.170340000001</v>
      </c>
    </row>
    <row r="72" spans="1:7" x14ac:dyDescent="0.2">
      <c r="A72" s="315" t="s">
        <v>1735</v>
      </c>
      <c r="B72" s="315" t="s">
        <v>2185</v>
      </c>
      <c r="C72" s="332" t="s">
        <v>68</v>
      </c>
      <c r="D72" s="342">
        <v>91772.089369999987</v>
      </c>
      <c r="E72" s="342">
        <v>133.29451</v>
      </c>
      <c r="F72" s="342">
        <v>101370.80949999999</v>
      </c>
      <c r="G72" s="342">
        <v>157.91379000000001</v>
      </c>
    </row>
    <row r="73" spans="1:7" x14ac:dyDescent="0.2">
      <c r="A73" s="837" t="s">
        <v>1737</v>
      </c>
      <c r="B73" s="837" t="s">
        <v>2186</v>
      </c>
      <c r="C73" s="843" t="s">
        <v>2187</v>
      </c>
      <c r="D73" s="864"/>
      <c r="E73" s="864"/>
      <c r="F73" s="864"/>
      <c r="G73" s="864"/>
    </row>
    <row r="74" spans="1:7" x14ac:dyDescent="0.2">
      <c r="A74" s="837" t="s">
        <v>1740</v>
      </c>
      <c r="B74" s="837" t="s">
        <v>2131</v>
      </c>
      <c r="C74" s="843" t="s">
        <v>2188</v>
      </c>
      <c r="D74" s="864">
        <v>8752.8870399999996</v>
      </c>
      <c r="E74" s="864">
        <v>96.548349999999999</v>
      </c>
      <c r="F74" s="864">
        <v>17081.281660000001</v>
      </c>
      <c r="G74" s="864">
        <v>39.947230000000005</v>
      </c>
    </row>
    <row r="75" spans="1:7" x14ac:dyDescent="0.2">
      <c r="A75" s="837" t="s">
        <v>1743</v>
      </c>
      <c r="B75" s="837" t="s">
        <v>2189</v>
      </c>
      <c r="C75" s="843" t="s">
        <v>2190</v>
      </c>
      <c r="D75" s="864">
        <v>1543.5602500000002</v>
      </c>
      <c r="E75" s="864">
        <v>1.6154000000000002</v>
      </c>
      <c r="F75" s="864">
        <v>511.85633999999999</v>
      </c>
      <c r="G75" s="864">
        <v>8.3729999999999985E-2</v>
      </c>
    </row>
    <row r="76" spans="1:7" x14ac:dyDescent="0.2">
      <c r="A76" s="837" t="s">
        <v>1746</v>
      </c>
      <c r="B76" s="837" t="s">
        <v>2191</v>
      </c>
      <c r="C76" s="843" t="s">
        <v>2192</v>
      </c>
      <c r="D76" s="864"/>
      <c r="E76" s="864"/>
      <c r="F76" s="864"/>
      <c r="G76" s="864"/>
    </row>
    <row r="77" spans="1:7" x14ac:dyDescent="0.2">
      <c r="A77" s="837" t="s">
        <v>1752</v>
      </c>
      <c r="B77" s="837" t="s">
        <v>2193</v>
      </c>
      <c r="C77" s="843" t="s">
        <v>2194</v>
      </c>
      <c r="D77" s="864">
        <v>81475.642079999991</v>
      </c>
      <c r="E77" s="864">
        <v>35.130760000000002</v>
      </c>
      <c r="F77" s="864">
        <v>83776.173120000007</v>
      </c>
      <c r="G77" s="864">
        <v>117.88283</v>
      </c>
    </row>
    <row r="78" spans="1:7" x14ac:dyDescent="0.2">
      <c r="A78" s="315" t="s">
        <v>2195</v>
      </c>
      <c r="B78" s="315" t="s">
        <v>2196</v>
      </c>
      <c r="C78" s="332" t="s">
        <v>68</v>
      </c>
      <c r="D78" s="342">
        <v>10336008.53149</v>
      </c>
      <c r="E78" s="342">
        <v>5881.5926100000006</v>
      </c>
      <c r="F78" s="342">
        <v>8568498.5185499992</v>
      </c>
      <c r="G78" s="342">
        <v>8683.6425399999989</v>
      </c>
    </row>
    <row r="79" spans="1:7" x14ac:dyDescent="0.2">
      <c r="A79" s="837" t="s">
        <v>2197</v>
      </c>
      <c r="B79" s="837" t="s">
        <v>2198</v>
      </c>
      <c r="C79" s="843" t="s">
        <v>2199</v>
      </c>
      <c r="D79" s="864"/>
      <c r="E79" s="864"/>
      <c r="F79" s="864"/>
      <c r="G79" s="864"/>
    </row>
    <row r="80" spans="1:7" x14ac:dyDescent="0.2">
      <c r="A80" s="837" t="s">
        <v>2200</v>
      </c>
      <c r="B80" s="837" t="s">
        <v>2201</v>
      </c>
      <c r="C80" s="843" t="s">
        <v>2202</v>
      </c>
      <c r="D80" s="864">
        <v>10336008.53149</v>
      </c>
      <c r="E80" s="864">
        <v>5881.5926100000006</v>
      </c>
      <c r="F80" s="864">
        <v>8615714.421769999</v>
      </c>
      <c r="G80" s="864">
        <v>8683.6425399999989</v>
      </c>
    </row>
    <row r="81" spans="1:7" x14ac:dyDescent="0.2">
      <c r="A81" s="315" t="s">
        <v>1862</v>
      </c>
      <c r="B81" s="315" t="s">
        <v>2203</v>
      </c>
      <c r="C81" s="332" t="s">
        <v>68</v>
      </c>
      <c r="D81" s="343">
        <v>0</v>
      </c>
      <c r="E81" s="343">
        <v>0</v>
      </c>
      <c r="F81" s="343">
        <v>0</v>
      </c>
      <c r="G81" s="343">
        <v>0</v>
      </c>
    </row>
    <row r="82" spans="1:7" x14ac:dyDescent="0.2">
      <c r="A82" s="315" t="s">
        <v>2204</v>
      </c>
      <c r="B82" s="315" t="s">
        <v>2205</v>
      </c>
      <c r="C82" s="332" t="s">
        <v>68</v>
      </c>
      <c r="D82" s="342">
        <v>117005.36044</v>
      </c>
      <c r="E82" s="342">
        <v>38628.404069999997</v>
      </c>
      <c r="F82" s="342">
        <v>-100323.81914000001</v>
      </c>
      <c r="G82" s="342">
        <v>52699.657489999998</v>
      </c>
    </row>
    <row r="83" spans="1:7" x14ac:dyDescent="0.2">
      <c r="A83" s="315" t="s">
        <v>2206</v>
      </c>
      <c r="B83" s="315" t="s">
        <v>1907</v>
      </c>
      <c r="C83" s="332" t="s">
        <v>68</v>
      </c>
      <c r="D83" s="342">
        <v>105730.79737999999</v>
      </c>
      <c r="E83" s="342">
        <v>37493.860249999998</v>
      </c>
      <c r="F83" s="342">
        <v>-104319.60215999999</v>
      </c>
      <c r="G83" s="342">
        <v>51670.664410000005</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1" firstPageNumber="503" orientation="portrait" useFirstPageNumber="1" r:id="rId1"/>
  <headerFooter>
    <oddHeader>&amp;L&amp;"Tahoma,Kurzíva"Závěrečný účet za rok 2020&amp;R&amp;"Tahoma,Kurzíva"Tabulka č. 33</oddHeader>
    <oddFooter>&amp;C&amp;"Tahoma,Obyčejné"&amp;P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324A7-F24E-4DC0-99A0-BF7415504C74}">
  <dimension ref="A1:G207"/>
  <sheetViews>
    <sheetView showGridLines="0" zoomScaleNormal="100" zoomScaleSheetLayoutView="100" workbookViewId="0">
      <selection activeCell="H3" sqref="H3"/>
    </sheetView>
  </sheetViews>
  <sheetFormatPr defaultRowHeight="12.75" x14ac:dyDescent="0.2"/>
  <cols>
    <col min="1" max="1" width="7" style="337" customWidth="1"/>
    <col min="2" max="2" width="45.42578125" style="313" customWidth="1"/>
    <col min="3" max="3" width="8.7109375" style="174" customWidth="1"/>
    <col min="4" max="7" width="13.85546875" style="861" customWidth="1"/>
    <col min="8" max="16384" width="9.140625" style="313"/>
  </cols>
  <sheetData>
    <row r="1" spans="1:7" ht="18" customHeight="1" x14ac:dyDescent="0.2">
      <c r="A1" s="1145" t="s">
        <v>5012</v>
      </c>
      <c r="B1" s="1145"/>
      <c r="C1" s="1145"/>
      <c r="D1" s="1145"/>
      <c r="E1" s="1145"/>
      <c r="F1" s="1145"/>
      <c r="G1" s="1145"/>
    </row>
    <row r="2" spans="1:7" ht="18" customHeight="1" x14ac:dyDescent="0.2">
      <c r="A2" s="1086" t="s">
        <v>2207</v>
      </c>
      <c r="B2" s="1086"/>
      <c r="C2" s="1086"/>
      <c r="D2" s="1086"/>
      <c r="E2" s="1086"/>
      <c r="F2" s="1086"/>
      <c r="G2" s="1086"/>
    </row>
    <row r="3" spans="1:7" x14ac:dyDescent="0.2">
      <c r="A3" s="313"/>
      <c r="D3" s="836"/>
      <c r="E3" s="836"/>
      <c r="F3" s="836"/>
      <c r="G3" s="836"/>
    </row>
    <row r="4" spans="1:7" x14ac:dyDescent="0.2">
      <c r="A4" s="310"/>
      <c r="B4" s="310"/>
      <c r="C4" s="311"/>
      <c r="D4" s="312">
        <v>1</v>
      </c>
      <c r="E4" s="312">
        <v>2</v>
      </c>
      <c r="F4" s="312">
        <v>3</v>
      </c>
      <c r="G4" s="312">
        <v>4</v>
      </c>
    </row>
    <row r="5" spans="1:7" s="335" customFormat="1" ht="12.75" customHeight="1" x14ac:dyDescent="0.2">
      <c r="A5" s="1146" t="s">
        <v>1584</v>
      </c>
      <c r="B5" s="1147"/>
      <c r="C5" s="1152" t="s">
        <v>1585</v>
      </c>
      <c r="D5" s="1158" t="s">
        <v>1586</v>
      </c>
      <c r="E5" s="1159"/>
      <c r="F5" s="1159"/>
      <c r="G5" s="1160"/>
    </row>
    <row r="6" spans="1:7" s="314" customFormat="1" x14ac:dyDescent="0.2">
      <c r="A6" s="1148"/>
      <c r="B6" s="1149"/>
      <c r="C6" s="1153"/>
      <c r="D6" s="1161" t="s">
        <v>1587</v>
      </c>
      <c r="E6" s="1162"/>
      <c r="F6" s="1163"/>
      <c r="G6" s="1164" t="s">
        <v>1588</v>
      </c>
    </row>
    <row r="7" spans="1:7" s="314" customFormat="1" x14ac:dyDescent="0.2">
      <c r="A7" s="1150"/>
      <c r="B7" s="1151"/>
      <c r="C7" s="1157"/>
      <c r="D7" s="326" t="s">
        <v>1589</v>
      </c>
      <c r="E7" s="326" t="s">
        <v>1590</v>
      </c>
      <c r="F7" s="326" t="s">
        <v>1591</v>
      </c>
      <c r="G7" s="1165"/>
    </row>
    <row r="8" spans="1:7" s="314" customFormat="1" x14ac:dyDescent="0.2">
      <c r="A8" s="327"/>
      <c r="B8" s="327" t="s">
        <v>1592</v>
      </c>
      <c r="C8" s="328" t="s">
        <v>68</v>
      </c>
      <c r="D8" s="317">
        <v>26748655.375</v>
      </c>
      <c r="E8" s="317">
        <v>3637315.5227100002</v>
      </c>
      <c r="F8" s="317">
        <v>23111339.852290001</v>
      </c>
      <c r="G8" s="317">
        <v>22495381.627399996</v>
      </c>
    </row>
    <row r="9" spans="1:7" s="336" customFormat="1" x14ac:dyDescent="0.2">
      <c r="A9" s="327" t="s">
        <v>1593</v>
      </c>
      <c r="B9" s="327" t="s">
        <v>1594</v>
      </c>
      <c r="C9" s="328" t="s">
        <v>68</v>
      </c>
      <c r="D9" s="317">
        <v>26376620.040039998</v>
      </c>
      <c r="E9" s="317">
        <v>3637134.2962099998</v>
      </c>
      <c r="F9" s="317">
        <v>22739485.743829999</v>
      </c>
      <c r="G9" s="317">
        <v>22170399.84657</v>
      </c>
    </row>
    <row r="10" spans="1:7" s="336" customFormat="1" x14ac:dyDescent="0.2">
      <c r="A10" s="327" t="s">
        <v>1595</v>
      </c>
      <c r="B10" s="327" t="s">
        <v>1596</v>
      </c>
      <c r="C10" s="328" t="s">
        <v>68</v>
      </c>
      <c r="D10" s="317">
        <v>13260.031859999999</v>
      </c>
      <c r="E10" s="317">
        <v>10811.968859999999</v>
      </c>
      <c r="F10" s="317">
        <v>2448.0630000000001</v>
      </c>
      <c r="G10" s="317">
        <v>2780.002</v>
      </c>
    </row>
    <row r="11" spans="1:7" x14ac:dyDescent="0.2">
      <c r="A11" s="837" t="s">
        <v>1597</v>
      </c>
      <c r="B11" s="837" t="s">
        <v>1598</v>
      </c>
      <c r="C11" s="843" t="s">
        <v>1599</v>
      </c>
      <c r="D11" s="876">
        <v>0</v>
      </c>
      <c r="E11" s="876">
        <v>0</v>
      </c>
      <c r="F11" s="876">
        <v>0</v>
      </c>
      <c r="G11" s="876">
        <v>0</v>
      </c>
    </row>
    <row r="12" spans="1:7" x14ac:dyDescent="0.2">
      <c r="A12" s="837" t="s">
        <v>1600</v>
      </c>
      <c r="B12" s="837" t="s">
        <v>1601</v>
      </c>
      <c r="C12" s="843" t="s">
        <v>1602</v>
      </c>
      <c r="D12" s="839">
        <v>97.507199999999997</v>
      </c>
      <c r="E12" s="876">
        <v>97.507199999999997</v>
      </c>
      <c r="F12" s="839"/>
      <c r="G12" s="876">
        <v>0</v>
      </c>
    </row>
    <row r="13" spans="1:7" x14ac:dyDescent="0.2">
      <c r="A13" s="837" t="s">
        <v>1603</v>
      </c>
      <c r="B13" s="837" t="s">
        <v>1604</v>
      </c>
      <c r="C13" s="843" t="s">
        <v>1605</v>
      </c>
      <c r="D13" s="839"/>
      <c r="E13" s="876">
        <v>0</v>
      </c>
      <c r="F13" s="839"/>
      <c r="G13" s="876">
        <v>0</v>
      </c>
    </row>
    <row r="14" spans="1:7" x14ac:dyDescent="0.2">
      <c r="A14" s="837" t="s">
        <v>1606</v>
      </c>
      <c r="B14" s="837" t="s">
        <v>1607</v>
      </c>
      <c r="C14" s="843" t="s">
        <v>1608</v>
      </c>
      <c r="D14" s="839"/>
      <c r="E14" s="876">
        <v>0</v>
      </c>
      <c r="F14" s="839"/>
      <c r="G14" s="876">
        <v>0</v>
      </c>
    </row>
    <row r="15" spans="1:7" x14ac:dyDescent="0.2">
      <c r="A15" s="837" t="s">
        <v>1609</v>
      </c>
      <c r="B15" s="837" t="s">
        <v>1610</v>
      </c>
      <c r="C15" s="843" t="s">
        <v>1611</v>
      </c>
      <c r="D15" s="839">
        <v>3641.89716</v>
      </c>
      <c r="E15" s="876">
        <v>3641.89716</v>
      </c>
      <c r="F15" s="839"/>
      <c r="G15" s="876">
        <v>0</v>
      </c>
    </row>
    <row r="16" spans="1:7" x14ac:dyDescent="0.2">
      <c r="A16" s="837" t="s">
        <v>1612</v>
      </c>
      <c r="B16" s="837" t="s">
        <v>1613</v>
      </c>
      <c r="C16" s="843" t="s">
        <v>1614</v>
      </c>
      <c r="D16" s="839">
        <v>9520.6275000000005</v>
      </c>
      <c r="E16" s="876">
        <v>7072.5645000000004</v>
      </c>
      <c r="F16" s="839">
        <v>2448.0630000000001</v>
      </c>
      <c r="G16" s="876">
        <v>2780.002</v>
      </c>
    </row>
    <row r="17" spans="1:7" x14ac:dyDescent="0.2">
      <c r="A17" s="837" t="s">
        <v>1615</v>
      </c>
      <c r="B17" s="837" t="s">
        <v>1616</v>
      </c>
      <c r="C17" s="843" t="s">
        <v>1617</v>
      </c>
      <c r="D17" s="839"/>
      <c r="E17" s="876">
        <v>0</v>
      </c>
      <c r="F17" s="839"/>
      <c r="G17" s="876">
        <v>0</v>
      </c>
    </row>
    <row r="18" spans="1:7" x14ac:dyDescent="0.2">
      <c r="A18" s="837" t="s">
        <v>1618</v>
      </c>
      <c r="B18" s="837" t="s">
        <v>1619</v>
      </c>
      <c r="C18" s="843" t="s">
        <v>1620</v>
      </c>
      <c r="D18" s="839"/>
      <c r="E18" s="876">
        <v>0</v>
      </c>
      <c r="F18" s="839"/>
      <c r="G18" s="876">
        <v>0</v>
      </c>
    </row>
    <row r="19" spans="1:7" x14ac:dyDescent="0.2">
      <c r="A19" s="840" t="s">
        <v>1621</v>
      </c>
      <c r="B19" s="837" t="s">
        <v>1622</v>
      </c>
      <c r="C19" s="843" t="s">
        <v>1623</v>
      </c>
      <c r="D19" s="839"/>
      <c r="E19" s="876">
        <v>0</v>
      </c>
      <c r="F19" s="839"/>
      <c r="G19" s="876">
        <v>0</v>
      </c>
    </row>
    <row r="20" spans="1:7" x14ac:dyDescent="0.2">
      <c r="A20" s="327" t="s">
        <v>1624</v>
      </c>
      <c r="B20" s="327" t="s">
        <v>1625</v>
      </c>
      <c r="C20" s="328" t="s">
        <v>68</v>
      </c>
      <c r="D20" s="317">
        <v>26362836.520180002</v>
      </c>
      <c r="E20" s="317">
        <v>3626322.3273499999</v>
      </c>
      <c r="F20" s="317">
        <v>22736514.192829996</v>
      </c>
      <c r="G20" s="317">
        <v>22167054.428569999</v>
      </c>
    </row>
    <row r="21" spans="1:7" s="336" customFormat="1" x14ac:dyDescent="0.2">
      <c r="A21" s="837" t="s">
        <v>1626</v>
      </c>
      <c r="B21" s="837" t="s">
        <v>357</v>
      </c>
      <c r="C21" s="843" t="s">
        <v>1627</v>
      </c>
      <c r="D21" s="876">
        <v>3943609.3485999997</v>
      </c>
      <c r="E21" s="876">
        <v>0</v>
      </c>
      <c r="F21" s="876">
        <v>3943609.3485999997</v>
      </c>
      <c r="G21" s="876">
        <v>3921833.2114800001</v>
      </c>
    </row>
    <row r="22" spans="1:7" x14ac:dyDescent="0.2">
      <c r="A22" s="837" t="s">
        <v>1628</v>
      </c>
      <c r="B22" s="837" t="s">
        <v>1629</v>
      </c>
      <c r="C22" s="843" t="s">
        <v>1630</v>
      </c>
      <c r="D22" s="839"/>
      <c r="E22" s="876">
        <v>0</v>
      </c>
      <c r="F22" s="839"/>
      <c r="G22" s="876">
        <v>0</v>
      </c>
    </row>
    <row r="23" spans="1:7" x14ac:dyDescent="0.2">
      <c r="A23" s="837" t="s">
        <v>1631</v>
      </c>
      <c r="B23" s="837" t="s">
        <v>1632</v>
      </c>
      <c r="C23" s="843" t="s">
        <v>1633</v>
      </c>
      <c r="D23" s="839">
        <v>20774611.260709997</v>
      </c>
      <c r="E23" s="876">
        <v>2676912.8919499996</v>
      </c>
      <c r="F23" s="839">
        <v>18097698.368759997</v>
      </c>
      <c r="G23" s="876">
        <v>17626820.412529998</v>
      </c>
    </row>
    <row r="24" spans="1:7" ht="21" x14ac:dyDescent="0.2">
      <c r="A24" s="837" t="s">
        <v>1634</v>
      </c>
      <c r="B24" s="837" t="s">
        <v>1635</v>
      </c>
      <c r="C24" s="843" t="s">
        <v>1636</v>
      </c>
      <c r="D24" s="839">
        <v>1151848.5768800001</v>
      </c>
      <c r="E24" s="876">
        <v>899445.13968999998</v>
      </c>
      <c r="F24" s="839">
        <v>252403.43719</v>
      </c>
      <c r="G24" s="876">
        <v>239657.65483999997</v>
      </c>
    </row>
    <row r="25" spans="1:7" x14ac:dyDescent="0.2">
      <c r="A25" s="837" t="s">
        <v>1637</v>
      </c>
      <c r="B25" s="837" t="s">
        <v>1638</v>
      </c>
      <c r="C25" s="843" t="s">
        <v>1639</v>
      </c>
      <c r="D25" s="839"/>
      <c r="E25" s="876">
        <v>0</v>
      </c>
      <c r="F25" s="839"/>
      <c r="G25" s="876">
        <v>0</v>
      </c>
    </row>
    <row r="26" spans="1:7" x14ac:dyDescent="0.2">
      <c r="A26" s="837" t="s">
        <v>1640</v>
      </c>
      <c r="B26" s="837" t="s">
        <v>1641</v>
      </c>
      <c r="C26" s="843" t="s">
        <v>1642</v>
      </c>
      <c r="D26" s="839">
        <v>49953.15971</v>
      </c>
      <c r="E26" s="876">
        <v>49953.15971</v>
      </c>
      <c r="F26" s="839"/>
      <c r="G26" s="876">
        <v>0</v>
      </c>
    </row>
    <row r="27" spans="1:7" x14ac:dyDescent="0.2">
      <c r="A27" s="837" t="s">
        <v>1643</v>
      </c>
      <c r="B27" s="837" t="s">
        <v>1644</v>
      </c>
      <c r="C27" s="843" t="s">
        <v>1645</v>
      </c>
      <c r="D27" s="839">
        <v>83.369</v>
      </c>
      <c r="E27" s="876">
        <v>11.135999999999999</v>
      </c>
      <c r="F27" s="839">
        <v>72.233000000000004</v>
      </c>
      <c r="G27" s="876">
        <v>75.016999999999996</v>
      </c>
    </row>
    <row r="28" spans="1:7" x14ac:dyDescent="0.2">
      <c r="A28" s="837" t="s">
        <v>1646</v>
      </c>
      <c r="B28" s="837" t="s">
        <v>1647</v>
      </c>
      <c r="C28" s="843" t="s">
        <v>1648</v>
      </c>
      <c r="D28" s="839">
        <v>442598.16027999995</v>
      </c>
      <c r="E28" s="876">
        <v>0</v>
      </c>
      <c r="F28" s="839">
        <v>442598.16027999995</v>
      </c>
      <c r="G28" s="876">
        <v>378221.41572000005</v>
      </c>
    </row>
    <row r="29" spans="1:7" x14ac:dyDescent="0.2">
      <c r="A29" s="837" t="s">
        <v>1649</v>
      </c>
      <c r="B29" s="837" t="s">
        <v>1650</v>
      </c>
      <c r="C29" s="843" t="s">
        <v>1651</v>
      </c>
      <c r="D29" s="839">
        <v>132.64500000000001</v>
      </c>
      <c r="E29" s="876">
        <v>0</v>
      </c>
      <c r="F29" s="839">
        <v>132.64500000000001</v>
      </c>
      <c r="G29" s="876">
        <v>446.71699999999998</v>
      </c>
    </row>
    <row r="30" spans="1:7" x14ac:dyDescent="0.2">
      <c r="A30" s="840" t="s">
        <v>1652</v>
      </c>
      <c r="B30" s="837" t="s">
        <v>1653</v>
      </c>
      <c r="C30" s="843" t="s">
        <v>1654</v>
      </c>
      <c r="D30" s="839"/>
      <c r="E30" s="839"/>
      <c r="F30" s="839"/>
      <c r="G30" s="839"/>
    </row>
    <row r="31" spans="1:7" x14ac:dyDescent="0.2">
      <c r="A31" s="327" t="s">
        <v>1655</v>
      </c>
      <c r="B31" s="327" t="s">
        <v>1656</v>
      </c>
      <c r="C31" s="328" t="s">
        <v>68</v>
      </c>
      <c r="D31" s="317">
        <v>0</v>
      </c>
      <c r="E31" s="317">
        <v>0</v>
      </c>
      <c r="F31" s="317">
        <v>0</v>
      </c>
      <c r="G31" s="317">
        <v>0</v>
      </c>
    </row>
    <row r="32" spans="1:7" x14ac:dyDescent="0.2">
      <c r="A32" s="837" t="s">
        <v>1657</v>
      </c>
      <c r="B32" s="837" t="s">
        <v>1658</v>
      </c>
      <c r="C32" s="843" t="s">
        <v>1659</v>
      </c>
      <c r="D32" s="876">
        <v>0</v>
      </c>
      <c r="E32" s="876">
        <v>0</v>
      </c>
      <c r="F32" s="876">
        <v>0</v>
      </c>
      <c r="G32" s="876">
        <v>0</v>
      </c>
    </row>
    <row r="33" spans="1:7" s="336" customFormat="1" x14ac:dyDescent="0.2">
      <c r="A33" s="837" t="s">
        <v>1660</v>
      </c>
      <c r="B33" s="837" t="s">
        <v>1661</v>
      </c>
      <c r="C33" s="843" t="s">
        <v>1662</v>
      </c>
      <c r="D33" s="876">
        <v>0</v>
      </c>
      <c r="E33" s="876">
        <v>0</v>
      </c>
      <c r="F33" s="876">
        <v>0</v>
      </c>
      <c r="G33" s="876">
        <v>0</v>
      </c>
    </row>
    <row r="34" spans="1:7" x14ac:dyDescent="0.2">
      <c r="A34" s="837" t="s">
        <v>1663</v>
      </c>
      <c r="B34" s="837" t="s">
        <v>1664</v>
      </c>
      <c r="C34" s="843" t="s">
        <v>1665</v>
      </c>
      <c r="D34" s="876">
        <v>0</v>
      </c>
      <c r="E34" s="876">
        <v>0</v>
      </c>
      <c r="F34" s="876">
        <v>0</v>
      </c>
      <c r="G34" s="876">
        <v>0</v>
      </c>
    </row>
    <row r="35" spans="1:7" x14ac:dyDescent="0.2">
      <c r="A35" s="837" t="s">
        <v>1669</v>
      </c>
      <c r="B35" s="837" t="s">
        <v>1670</v>
      </c>
      <c r="C35" s="843" t="s">
        <v>1671</v>
      </c>
      <c r="D35" s="839"/>
      <c r="E35" s="876">
        <v>0</v>
      </c>
      <c r="F35" s="839"/>
      <c r="G35" s="876">
        <v>0</v>
      </c>
    </row>
    <row r="36" spans="1:7" x14ac:dyDescent="0.2">
      <c r="A36" s="837" t="s">
        <v>1672</v>
      </c>
      <c r="B36" s="837" t="s">
        <v>1673</v>
      </c>
      <c r="C36" s="843" t="s">
        <v>1674</v>
      </c>
      <c r="D36" s="839"/>
      <c r="E36" s="876">
        <v>0</v>
      </c>
      <c r="F36" s="839"/>
      <c r="G36" s="876">
        <v>0</v>
      </c>
    </row>
    <row r="37" spans="1:7" x14ac:dyDescent="0.2">
      <c r="A37" s="327" t="s">
        <v>1681</v>
      </c>
      <c r="B37" s="327" t="s">
        <v>1682</v>
      </c>
      <c r="C37" s="328" t="s">
        <v>68</v>
      </c>
      <c r="D37" s="317">
        <v>523.48800000000006</v>
      </c>
      <c r="E37" s="317">
        <v>0</v>
      </c>
      <c r="F37" s="317">
        <v>523.48800000000006</v>
      </c>
      <c r="G37" s="317">
        <v>565.41600000000005</v>
      </c>
    </row>
    <row r="38" spans="1:7" x14ac:dyDescent="0.2">
      <c r="A38" s="837" t="s">
        <v>1683</v>
      </c>
      <c r="B38" s="837" t="s">
        <v>1684</v>
      </c>
      <c r="C38" s="843" t="s">
        <v>1685</v>
      </c>
      <c r="D38" s="839"/>
      <c r="E38" s="876">
        <v>0</v>
      </c>
      <c r="F38" s="839"/>
      <c r="G38" s="876">
        <v>0</v>
      </c>
    </row>
    <row r="39" spans="1:7" x14ac:dyDescent="0.2">
      <c r="A39" s="837" t="s">
        <v>1686</v>
      </c>
      <c r="B39" s="837" t="s">
        <v>1687</v>
      </c>
      <c r="C39" s="843" t="s">
        <v>1688</v>
      </c>
      <c r="D39" s="839"/>
      <c r="E39" s="876">
        <v>0</v>
      </c>
      <c r="F39" s="839"/>
      <c r="G39" s="876">
        <v>0</v>
      </c>
    </row>
    <row r="40" spans="1:7" x14ac:dyDescent="0.2">
      <c r="A40" s="837" t="s">
        <v>1689</v>
      </c>
      <c r="B40" s="837" t="s">
        <v>1690</v>
      </c>
      <c r="C40" s="843" t="s">
        <v>1691</v>
      </c>
      <c r="D40" s="839">
        <v>523.48800000000006</v>
      </c>
      <c r="E40" s="876">
        <v>0</v>
      </c>
      <c r="F40" s="839">
        <v>523.48800000000006</v>
      </c>
      <c r="G40" s="876">
        <v>565.41600000000005</v>
      </c>
    </row>
    <row r="41" spans="1:7" s="336" customFormat="1" x14ac:dyDescent="0.2">
      <c r="A41" s="837" t="s">
        <v>1695</v>
      </c>
      <c r="B41" s="837" t="s">
        <v>1696</v>
      </c>
      <c r="C41" s="843" t="s">
        <v>1697</v>
      </c>
      <c r="D41" s="839"/>
      <c r="E41" s="876">
        <v>0</v>
      </c>
      <c r="F41" s="839"/>
      <c r="G41" s="876">
        <v>0</v>
      </c>
    </row>
    <row r="42" spans="1:7" s="336" customFormat="1" x14ac:dyDescent="0.2">
      <c r="A42" s="837" t="s">
        <v>1698</v>
      </c>
      <c r="B42" s="842" t="s">
        <v>1699</v>
      </c>
      <c r="C42" s="866" t="s">
        <v>1700</v>
      </c>
      <c r="D42" s="839"/>
      <c r="E42" s="876">
        <v>0</v>
      </c>
      <c r="F42" s="839"/>
      <c r="G42" s="876">
        <v>0</v>
      </c>
    </row>
    <row r="43" spans="1:7" x14ac:dyDescent="0.2">
      <c r="A43" s="327" t="s">
        <v>1701</v>
      </c>
      <c r="B43" s="327" t="s">
        <v>1702</v>
      </c>
      <c r="C43" s="328" t="s">
        <v>68</v>
      </c>
      <c r="D43" s="317">
        <v>372035.33496000007</v>
      </c>
      <c r="E43" s="317">
        <v>181.22649999999999</v>
      </c>
      <c r="F43" s="317">
        <v>371854.10846000002</v>
      </c>
      <c r="G43" s="317">
        <v>324981.78083</v>
      </c>
    </row>
    <row r="44" spans="1:7" x14ac:dyDescent="0.2">
      <c r="A44" s="315" t="s">
        <v>1703</v>
      </c>
      <c r="B44" s="315" t="s">
        <v>1704</v>
      </c>
      <c r="C44" s="332" t="s">
        <v>68</v>
      </c>
      <c r="D44" s="317">
        <v>110141.34156</v>
      </c>
      <c r="E44" s="317">
        <v>0</v>
      </c>
      <c r="F44" s="317">
        <v>110141.34156</v>
      </c>
      <c r="G44" s="317">
        <v>110431.15072999999</v>
      </c>
    </row>
    <row r="45" spans="1:7" x14ac:dyDescent="0.2">
      <c r="A45" s="837" t="s">
        <v>1705</v>
      </c>
      <c r="B45" s="837" t="s">
        <v>1706</v>
      </c>
      <c r="C45" s="843" t="s">
        <v>1707</v>
      </c>
      <c r="D45" s="839"/>
      <c r="E45" s="876">
        <v>0</v>
      </c>
      <c r="F45" s="839"/>
      <c r="G45" s="876">
        <v>0</v>
      </c>
    </row>
    <row r="46" spans="1:7" x14ac:dyDescent="0.2">
      <c r="A46" s="837" t="s">
        <v>1708</v>
      </c>
      <c r="B46" s="837" t="s">
        <v>1709</v>
      </c>
      <c r="C46" s="843" t="s">
        <v>1710</v>
      </c>
      <c r="D46" s="839">
        <v>110141.34156</v>
      </c>
      <c r="E46" s="876">
        <v>0</v>
      </c>
      <c r="F46" s="839">
        <v>110141.34156</v>
      </c>
      <c r="G46" s="876">
        <v>110431.15072999999</v>
      </c>
    </row>
    <row r="47" spans="1:7" x14ac:dyDescent="0.2">
      <c r="A47" s="837" t="s">
        <v>1711</v>
      </c>
      <c r="B47" s="837" t="s">
        <v>1712</v>
      </c>
      <c r="C47" s="843" t="s">
        <v>1713</v>
      </c>
      <c r="D47" s="839"/>
      <c r="E47" s="876">
        <v>0</v>
      </c>
      <c r="F47" s="839"/>
      <c r="G47" s="876">
        <v>0</v>
      </c>
    </row>
    <row r="48" spans="1:7" x14ac:dyDescent="0.2">
      <c r="A48" s="837" t="s">
        <v>1714</v>
      </c>
      <c r="B48" s="837" t="s">
        <v>1715</v>
      </c>
      <c r="C48" s="843" t="s">
        <v>1716</v>
      </c>
      <c r="D48" s="839"/>
      <c r="E48" s="876">
        <v>0</v>
      </c>
      <c r="F48" s="839"/>
      <c r="G48" s="876">
        <v>0</v>
      </c>
    </row>
    <row r="49" spans="1:7" x14ac:dyDescent="0.2">
      <c r="A49" s="837" t="s">
        <v>1717</v>
      </c>
      <c r="B49" s="837" t="s">
        <v>1718</v>
      </c>
      <c r="C49" s="843" t="s">
        <v>1719</v>
      </c>
      <c r="D49" s="839"/>
      <c r="E49" s="876">
        <v>0</v>
      </c>
      <c r="F49" s="839"/>
      <c r="G49" s="876">
        <v>0</v>
      </c>
    </row>
    <row r="50" spans="1:7" x14ac:dyDescent="0.2">
      <c r="A50" s="837" t="s">
        <v>1720</v>
      </c>
      <c r="B50" s="837" t="s">
        <v>1721</v>
      </c>
      <c r="C50" s="843" t="s">
        <v>1722</v>
      </c>
      <c r="D50" s="839"/>
      <c r="E50" s="876">
        <v>0</v>
      </c>
      <c r="F50" s="839"/>
      <c r="G50" s="876">
        <v>0</v>
      </c>
    </row>
    <row r="51" spans="1:7" x14ac:dyDescent="0.2">
      <c r="A51" s="837" t="s">
        <v>1723</v>
      </c>
      <c r="B51" s="837" t="s">
        <v>1724</v>
      </c>
      <c r="C51" s="843" t="s">
        <v>1725</v>
      </c>
      <c r="D51" s="839"/>
      <c r="E51" s="876">
        <v>0</v>
      </c>
      <c r="F51" s="839"/>
      <c r="G51" s="876">
        <v>0</v>
      </c>
    </row>
    <row r="52" spans="1:7" x14ac:dyDescent="0.2">
      <c r="A52" s="837" t="s">
        <v>1726</v>
      </c>
      <c r="B52" s="837" t="s">
        <v>1727</v>
      </c>
      <c r="C52" s="843" t="s">
        <v>1728</v>
      </c>
      <c r="D52" s="839"/>
      <c r="E52" s="876">
        <v>0</v>
      </c>
      <c r="F52" s="839"/>
      <c r="G52" s="876">
        <v>0</v>
      </c>
    </row>
    <row r="53" spans="1:7" s="336" customFormat="1" x14ac:dyDescent="0.2">
      <c r="A53" s="837" t="s">
        <v>1729</v>
      </c>
      <c r="B53" s="837" t="s">
        <v>1730</v>
      </c>
      <c r="C53" s="843" t="s">
        <v>1731</v>
      </c>
      <c r="D53" s="839"/>
      <c r="E53" s="876">
        <v>0</v>
      </c>
      <c r="F53" s="839"/>
      <c r="G53" s="876">
        <v>0</v>
      </c>
    </row>
    <row r="54" spans="1:7" x14ac:dyDescent="0.2">
      <c r="A54" s="842" t="s">
        <v>1732</v>
      </c>
      <c r="B54" s="842" t="s">
        <v>1733</v>
      </c>
      <c r="C54" s="866" t="s">
        <v>1734</v>
      </c>
      <c r="D54" s="839"/>
      <c r="E54" s="876">
        <v>0</v>
      </c>
      <c r="F54" s="839"/>
      <c r="G54" s="876">
        <v>0</v>
      </c>
    </row>
    <row r="55" spans="1:7" x14ac:dyDescent="0.2">
      <c r="A55" s="315" t="s">
        <v>1735</v>
      </c>
      <c r="B55" s="315" t="s">
        <v>1736</v>
      </c>
      <c r="C55" s="332" t="s">
        <v>68</v>
      </c>
      <c r="D55" s="317">
        <v>9551.711220000001</v>
      </c>
      <c r="E55" s="317">
        <v>181.22649999999999</v>
      </c>
      <c r="F55" s="317">
        <v>9370.4847200000004</v>
      </c>
      <c r="G55" s="317">
        <v>8145.1304900000005</v>
      </c>
    </row>
    <row r="56" spans="1:7" x14ac:dyDescent="0.2">
      <c r="A56" s="847" t="s">
        <v>1737</v>
      </c>
      <c r="B56" s="847" t="s">
        <v>1738</v>
      </c>
      <c r="C56" s="871" t="s">
        <v>1739</v>
      </c>
      <c r="D56" s="839">
        <v>1349.2456000000002</v>
      </c>
      <c r="E56" s="876">
        <v>181.22649999999999</v>
      </c>
      <c r="F56" s="839">
        <v>1168.0191</v>
      </c>
      <c r="G56" s="876">
        <v>682.00602000000003</v>
      </c>
    </row>
    <row r="57" spans="1:7" x14ac:dyDescent="0.2">
      <c r="A57" s="837" t="s">
        <v>1746</v>
      </c>
      <c r="B57" s="837" t="s">
        <v>1747</v>
      </c>
      <c r="C57" s="843" t="s">
        <v>1748</v>
      </c>
      <c r="D57" s="839">
        <v>1181.5407299999999</v>
      </c>
      <c r="E57" s="876">
        <v>0</v>
      </c>
      <c r="F57" s="839">
        <v>1181.5407299999999</v>
      </c>
      <c r="G57" s="876">
        <v>898.096</v>
      </c>
    </row>
    <row r="58" spans="1:7" x14ac:dyDescent="0.2">
      <c r="A58" s="837" t="s">
        <v>1749</v>
      </c>
      <c r="B58" s="837" t="s">
        <v>1750</v>
      </c>
      <c r="C58" s="843" t="s">
        <v>1751</v>
      </c>
      <c r="D58" s="839">
        <v>1089.82422</v>
      </c>
      <c r="E58" s="876">
        <v>0</v>
      </c>
      <c r="F58" s="839">
        <v>1089.82422</v>
      </c>
      <c r="G58" s="876">
        <v>715.51957999999991</v>
      </c>
    </row>
    <row r="59" spans="1:7" x14ac:dyDescent="0.2">
      <c r="A59" s="837" t="s">
        <v>1752</v>
      </c>
      <c r="B59" s="837" t="s">
        <v>1753</v>
      </c>
      <c r="C59" s="843" t="s">
        <v>1754</v>
      </c>
      <c r="D59" s="839"/>
      <c r="E59" s="876">
        <v>0</v>
      </c>
      <c r="F59" s="839"/>
      <c r="G59" s="876">
        <v>0</v>
      </c>
    </row>
    <row r="60" spans="1:7" x14ac:dyDescent="0.2">
      <c r="A60" s="837" t="s">
        <v>1761</v>
      </c>
      <c r="B60" s="837" t="s">
        <v>1762</v>
      </c>
      <c r="C60" s="843" t="s">
        <v>1763</v>
      </c>
      <c r="D60" s="839">
        <v>83.860110000000006</v>
      </c>
      <c r="E60" s="876">
        <v>0</v>
      </c>
      <c r="F60" s="839">
        <v>83.860110000000006</v>
      </c>
      <c r="G60" s="876">
        <v>94.824449999999999</v>
      </c>
    </row>
    <row r="61" spans="1:7" x14ac:dyDescent="0.2">
      <c r="A61" s="837" t="s">
        <v>1764</v>
      </c>
      <c r="B61" s="837" t="s">
        <v>1765</v>
      </c>
      <c r="C61" s="843" t="s">
        <v>1766</v>
      </c>
      <c r="D61" s="876">
        <v>0</v>
      </c>
      <c r="E61" s="876">
        <v>0</v>
      </c>
      <c r="F61" s="876">
        <v>0</v>
      </c>
      <c r="G61" s="876">
        <v>0</v>
      </c>
    </row>
    <row r="62" spans="1:7" x14ac:dyDescent="0.2">
      <c r="A62" s="837" t="s">
        <v>1767</v>
      </c>
      <c r="B62" s="837" t="s">
        <v>1768</v>
      </c>
      <c r="C62" s="843" t="s">
        <v>1769</v>
      </c>
      <c r="D62" s="876">
        <v>0</v>
      </c>
      <c r="E62" s="876">
        <v>0</v>
      </c>
      <c r="F62" s="876">
        <v>0</v>
      </c>
      <c r="G62" s="876">
        <v>0</v>
      </c>
    </row>
    <row r="63" spans="1:7" x14ac:dyDescent="0.2">
      <c r="A63" s="837" t="s">
        <v>1770</v>
      </c>
      <c r="B63" s="837" t="s">
        <v>1771</v>
      </c>
      <c r="C63" s="843" t="s">
        <v>1772</v>
      </c>
      <c r="D63" s="876">
        <v>0</v>
      </c>
      <c r="E63" s="876">
        <v>0</v>
      </c>
      <c r="F63" s="876">
        <v>0</v>
      </c>
      <c r="G63" s="876">
        <v>0</v>
      </c>
    </row>
    <row r="64" spans="1:7" x14ac:dyDescent="0.2">
      <c r="A64" s="837" t="s">
        <v>1773</v>
      </c>
      <c r="B64" s="837" t="s">
        <v>1774</v>
      </c>
      <c r="C64" s="843" t="s">
        <v>1775</v>
      </c>
      <c r="D64" s="876">
        <v>3796.82</v>
      </c>
      <c r="E64" s="876">
        <v>0</v>
      </c>
      <c r="F64" s="876">
        <v>3796.82</v>
      </c>
      <c r="G64" s="876">
        <v>5145.18</v>
      </c>
    </row>
    <row r="65" spans="1:7" x14ac:dyDescent="0.2">
      <c r="A65" s="837" t="s">
        <v>1776</v>
      </c>
      <c r="B65" s="837" t="s">
        <v>1777</v>
      </c>
      <c r="C65" s="843" t="s">
        <v>1778</v>
      </c>
      <c r="D65" s="876">
        <v>0</v>
      </c>
      <c r="E65" s="876">
        <v>0</v>
      </c>
      <c r="F65" s="876">
        <v>0</v>
      </c>
      <c r="G65" s="876">
        <v>0</v>
      </c>
    </row>
    <row r="66" spans="1:7" x14ac:dyDescent="0.2">
      <c r="A66" s="837" t="s">
        <v>1779</v>
      </c>
      <c r="B66" s="837" t="s">
        <v>74</v>
      </c>
      <c r="C66" s="843" t="s">
        <v>1780</v>
      </c>
      <c r="D66" s="876">
        <v>0</v>
      </c>
      <c r="E66" s="876">
        <v>0</v>
      </c>
      <c r="F66" s="876">
        <v>0</v>
      </c>
      <c r="G66" s="876">
        <v>0</v>
      </c>
    </row>
    <row r="67" spans="1:7" x14ac:dyDescent="0.2">
      <c r="A67" s="837" t="s">
        <v>1781</v>
      </c>
      <c r="B67" s="837" t="s">
        <v>1782</v>
      </c>
      <c r="C67" s="843" t="s">
        <v>1783</v>
      </c>
      <c r="D67" s="876">
        <v>0</v>
      </c>
      <c r="E67" s="876">
        <v>0</v>
      </c>
      <c r="F67" s="876">
        <v>0</v>
      </c>
      <c r="G67" s="876">
        <v>0</v>
      </c>
    </row>
    <row r="68" spans="1:7" x14ac:dyDescent="0.2">
      <c r="A68" s="837" t="s">
        <v>1784</v>
      </c>
      <c r="B68" s="837" t="s">
        <v>1785</v>
      </c>
      <c r="C68" s="843" t="s">
        <v>1786</v>
      </c>
      <c r="D68" s="876">
        <v>0</v>
      </c>
      <c r="E68" s="876">
        <v>0</v>
      </c>
      <c r="F68" s="876">
        <v>0</v>
      </c>
      <c r="G68" s="876">
        <v>0</v>
      </c>
    </row>
    <row r="69" spans="1:7" x14ac:dyDescent="0.2">
      <c r="A69" s="837" t="s">
        <v>1787</v>
      </c>
      <c r="B69" s="837" t="s">
        <v>1788</v>
      </c>
      <c r="C69" s="843" t="s">
        <v>1789</v>
      </c>
      <c r="D69" s="876">
        <v>0</v>
      </c>
      <c r="E69" s="876">
        <v>0</v>
      </c>
      <c r="F69" s="876">
        <v>0</v>
      </c>
      <c r="G69" s="876">
        <v>0</v>
      </c>
    </row>
    <row r="70" spans="1:7" x14ac:dyDescent="0.2">
      <c r="A70" s="837" t="s">
        <v>1805</v>
      </c>
      <c r="B70" s="837" t="s">
        <v>1806</v>
      </c>
      <c r="C70" s="843" t="s">
        <v>1807</v>
      </c>
      <c r="D70" s="876">
        <v>0</v>
      </c>
      <c r="E70" s="876">
        <v>0</v>
      </c>
      <c r="F70" s="876">
        <v>0</v>
      </c>
      <c r="G70" s="876">
        <v>0</v>
      </c>
    </row>
    <row r="71" spans="1:7" x14ac:dyDescent="0.2">
      <c r="A71" s="837" t="s">
        <v>1811</v>
      </c>
      <c r="B71" s="837" t="s">
        <v>1812</v>
      </c>
      <c r="C71" s="843" t="s">
        <v>1813</v>
      </c>
      <c r="D71" s="876">
        <v>295.82354000000004</v>
      </c>
      <c r="E71" s="876">
        <v>0</v>
      </c>
      <c r="F71" s="876">
        <v>295.82354000000004</v>
      </c>
      <c r="G71" s="876">
        <v>418.23171000000002</v>
      </c>
    </row>
    <row r="72" spans="1:7" x14ac:dyDescent="0.2">
      <c r="A72" s="837" t="s">
        <v>1814</v>
      </c>
      <c r="B72" s="837" t="s">
        <v>1815</v>
      </c>
      <c r="C72" s="843" t="s">
        <v>1816</v>
      </c>
      <c r="D72" s="876">
        <v>0</v>
      </c>
      <c r="E72" s="876">
        <v>0</v>
      </c>
      <c r="F72" s="876">
        <v>0</v>
      </c>
      <c r="G72" s="876">
        <v>0</v>
      </c>
    </row>
    <row r="73" spans="1:7" x14ac:dyDescent="0.2">
      <c r="A73" s="837" t="s">
        <v>1817</v>
      </c>
      <c r="B73" s="837" t="s">
        <v>1818</v>
      </c>
      <c r="C73" s="843" t="s">
        <v>1819</v>
      </c>
      <c r="D73" s="876">
        <v>1665.4796099999999</v>
      </c>
      <c r="E73" s="876">
        <v>0</v>
      </c>
      <c r="F73" s="876">
        <v>1665.4796099999999</v>
      </c>
      <c r="G73" s="876">
        <v>177.48599999999999</v>
      </c>
    </row>
    <row r="74" spans="1:7" x14ac:dyDescent="0.2">
      <c r="A74" s="877" t="s">
        <v>1820</v>
      </c>
      <c r="B74" s="877" t="s">
        <v>1821</v>
      </c>
      <c r="C74" s="878" t="s">
        <v>1822</v>
      </c>
      <c r="D74" s="879">
        <v>89.117410000000007</v>
      </c>
      <c r="E74" s="879">
        <v>0</v>
      </c>
      <c r="F74" s="879">
        <v>89.117410000000007</v>
      </c>
      <c r="G74" s="879">
        <v>13.78673</v>
      </c>
    </row>
    <row r="75" spans="1:7" x14ac:dyDescent="0.2">
      <c r="A75" s="327" t="s">
        <v>1823</v>
      </c>
      <c r="B75" s="327" t="s">
        <v>1824</v>
      </c>
      <c r="C75" s="328" t="s">
        <v>68</v>
      </c>
      <c r="D75" s="317">
        <v>252342.28218000001</v>
      </c>
      <c r="E75" s="317">
        <v>0</v>
      </c>
      <c r="F75" s="317">
        <v>252342.28218000001</v>
      </c>
      <c r="G75" s="317">
        <v>206405.49961</v>
      </c>
    </row>
    <row r="76" spans="1:7" x14ac:dyDescent="0.2">
      <c r="A76" s="842" t="s">
        <v>1825</v>
      </c>
      <c r="B76" s="842" t="s">
        <v>1826</v>
      </c>
      <c r="C76" s="866" t="s">
        <v>1827</v>
      </c>
      <c r="D76" s="839"/>
      <c r="E76" s="839"/>
      <c r="F76" s="839"/>
      <c r="G76" s="839"/>
    </row>
    <row r="77" spans="1:7" x14ac:dyDescent="0.2">
      <c r="A77" s="837" t="s">
        <v>1828</v>
      </c>
      <c r="B77" s="837" t="s">
        <v>1829</v>
      </c>
      <c r="C77" s="843" t="s">
        <v>1830</v>
      </c>
      <c r="D77" s="839"/>
      <c r="E77" s="839"/>
      <c r="F77" s="839"/>
      <c r="G77" s="839"/>
    </row>
    <row r="78" spans="1:7" x14ac:dyDescent="0.2">
      <c r="A78" s="837" t="s">
        <v>1831</v>
      </c>
      <c r="B78" s="837" t="s">
        <v>1832</v>
      </c>
      <c r="C78" s="843" t="s">
        <v>1833</v>
      </c>
      <c r="D78" s="839"/>
      <c r="E78" s="839"/>
      <c r="F78" s="839"/>
      <c r="G78" s="839"/>
    </row>
    <row r="79" spans="1:7" s="314" customFormat="1" x14ac:dyDescent="0.2">
      <c r="A79" s="837" t="s">
        <v>1834</v>
      </c>
      <c r="B79" s="837" t="s">
        <v>1835</v>
      </c>
      <c r="C79" s="843" t="s">
        <v>1836</v>
      </c>
      <c r="D79" s="839"/>
      <c r="E79" s="839"/>
      <c r="F79" s="839"/>
      <c r="G79" s="839"/>
    </row>
    <row r="80" spans="1:7" s="314" customFormat="1" x14ac:dyDescent="0.2">
      <c r="A80" s="837" t="s">
        <v>1837</v>
      </c>
      <c r="B80" s="837" t="s">
        <v>1838</v>
      </c>
      <c r="C80" s="843" t="s">
        <v>1839</v>
      </c>
      <c r="D80" s="839"/>
      <c r="E80" s="839"/>
      <c r="F80" s="839"/>
      <c r="G80" s="839"/>
    </row>
    <row r="81" spans="1:7" s="336" customFormat="1" x14ac:dyDescent="0.2">
      <c r="A81" s="837" t="s">
        <v>1840</v>
      </c>
      <c r="B81" s="837" t="s">
        <v>1841</v>
      </c>
      <c r="C81" s="843" t="s">
        <v>1842</v>
      </c>
      <c r="D81" s="839">
        <v>250276.56982999999</v>
      </c>
      <c r="E81" s="839"/>
      <c r="F81" s="839">
        <v>250276.56982999999</v>
      </c>
      <c r="G81" s="839">
        <v>204531.11502</v>
      </c>
    </row>
    <row r="82" spans="1:7" s="336" customFormat="1" x14ac:dyDescent="0.2">
      <c r="A82" s="837" t="s">
        <v>1843</v>
      </c>
      <c r="B82" s="837" t="s">
        <v>1844</v>
      </c>
      <c r="C82" s="843" t="s">
        <v>1845</v>
      </c>
      <c r="D82" s="839">
        <v>1640.9393499999999</v>
      </c>
      <c r="E82" s="839"/>
      <c r="F82" s="839">
        <v>1640.9393499999999</v>
      </c>
      <c r="G82" s="839">
        <v>1562.5945899999999</v>
      </c>
    </row>
    <row r="83" spans="1:7" x14ac:dyDescent="0.2">
      <c r="A83" s="837" t="s">
        <v>1852</v>
      </c>
      <c r="B83" s="837" t="s">
        <v>1853</v>
      </c>
      <c r="C83" s="843" t="s">
        <v>1854</v>
      </c>
      <c r="D83" s="839">
        <v>6.9539999999999997</v>
      </c>
      <c r="E83" s="839"/>
      <c r="F83" s="839">
        <v>6.9539999999999997</v>
      </c>
      <c r="G83" s="839">
        <v>13.468</v>
      </c>
    </row>
    <row r="84" spans="1:7" x14ac:dyDescent="0.2">
      <c r="A84" s="837" t="s">
        <v>1855</v>
      </c>
      <c r="B84" s="837" t="s">
        <v>1856</v>
      </c>
      <c r="C84" s="843" t="s">
        <v>1857</v>
      </c>
      <c r="D84" s="839"/>
      <c r="E84" s="839"/>
      <c r="F84" s="839"/>
      <c r="G84" s="839"/>
    </row>
    <row r="85" spans="1:7" x14ac:dyDescent="0.2">
      <c r="A85" s="844" t="s">
        <v>1858</v>
      </c>
      <c r="B85" s="844" t="s">
        <v>1859</v>
      </c>
      <c r="C85" s="845" t="s">
        <v>1860</v>
      </c>
      <c r="D85" s="846">
        <v>417.81900000000002</v>
      </c>
      <c r="E85" s="846"/>
      <c r="F85" s="846">
        <v>417.81900000000002</v>
      </c>
      <c r="G85" s="846">
        <v>298.322</v>
      </c>
    </row>
    <row r="86" spans="1:7" x14ac:dyDescent="0.2">
      <c r="A86" s="880"/>
      <c r="B86" s="880"/>
      <c r="C86" s="880"/>
      <c r="D86" s="881"/>
      <c r="E86" s="882"/>
      <c r="F86" s="881"/>
      <c r="G86" s="881"/>
    </row>
    <row r="87" spans="1:7" x14ac:dyDescent="0.2">
      <c r="A87" s="880"/>
      <c r="B87" s="880"/>
      <c r="C87" s="880"/>
      <c r="D87" s="881"/>
      <c r="E87" s="882"/>
      <c r="F87" s="881"/>
      <c r="G87" s="881"/>
    </row>
    <row r="88" spans="1:7" s="336" customFormat="1" x14ac:dyDescent="0.2">
      <c r="A88" s="873"/>
      <c r="B88" s="874"/>
      <c r="C88" s="875"/>
      <c r="D88" s="323">
        <v>1</v>
      </c>
      <c r="E88" s="323">
        <v>2</v>
      </c>
      <c r="F88" s="856"/>
      <c r="G88" s="857"/>
    </row>
    <row r="89" spans="1:7" x14ac:dyDescent="0.2">
      <c r="A89" s="1146" t="s">
        <v>1584</v>
      </c>
      <c r="B89" s="1147"/>
      <c r="C89" s="1152" t="s">
        <v>1585</v>
      </c>
      <c r="D89" s="1166" t="s">
        <v>1586</v>
      </c>
      <c r="E89" s="1166"/>
      <c r="F89" s="856"/>
      <c r="G89" s="857"/>
    </row>
    <row r="90" spans="1:7" x14ac:dyDescent="0.2">
      <c r="A90" s="1150"/>
      <c r="B90" s="1151"/>
      <c r="C90" s="1157"/>
      <c r="D90" s="602" t="s">
        <v>1587</v>
      </c>
      <c r="E90" s="324" t="s">
        <v>1588</v>
      </c>
      <c r="F90" s="856"/>
      <c r="G90" s="857"/>
    </row>
    <row r="91" spans="1:7" ht="13.5" customHeight="1" x14ac:dyDescent="0.2">
      <c r="A91" s="327"/>
      <c r="B91" s="327" t="s">
        <v>1861</v>
      </c>
      <c r="C91" s="328" t="s">
        <v>68</v>
      </c>
      <c r="D91" s="317">
        <v>23111339.852290001</v>
      </c>
      <c r="E91" s="317">
        <v>22495381.627399996</v>
      </c>
      <c r="F91" s="854"/>
      <c r="G91" s="855"/>
    </row>
    <row r="92" spans="1:7" x14ac:dyDescent="0.2">
      <c r="A92" s="327" t="s">
        <v>1862</v>
      </c>
      <c r="B92" s="327" t="s">
        <v>1863</v>
      </c>
      <c r="C92" s="328" t="s">
        <v>68</v>
      </c>
      <c r="D92" s="317">
        <v>23023449.398389999</v>
      </c>
      <c r="E92" s="317">
        <v>22425975.919289999</v>
      </c>
      <c r="F92" s="854"/>
      <c r="G92" s="855"/>
    </row>
    <row r="93" spans="1:7" x14ac:dyDescent="0.2">
      <c r="A93" s="327" t="s">
        <v>1864</v>
      </c>
      <c r="B93" s="327" t="s">
        <v>1865</v>
      </c>
      <c r="C93" s="328" t="s">
        <v>68</v>
      </c>
      <c r="D93" s="317">
        <v>22779512.795929998</v>
      </c>
      <c r="E93" s="317">
        <v>22225287.187619999</v>
      </c>
      <c r="F93" s="854"/>
      <c r="G93" s="855"/>
    </row>
    <row r="94" spans="1:7" s="336" customFormat="1" x14ac:dyDescent="0.2">
      <c r="A94" s="837" t="s">
        <v>1866</v>
      </c>
      <c r="B94" s="837" t="s">
        <v>1867</v>
      </c>
      <c r="C94" s="843" t="s">
        <v>1868</v>
      </c>
      <c r="D94" s="839">
        <v>17986288.504609998</v>
      </c>
      <c r="E94" s="839">
        <v>17721034.929330003</v>
      </c>
      <c r="F94" s="856"/>
      <c r="G94" s="857"/>
    </row>
    <row r="95" spans="1:7" x14ac:dyDescent="0.2">
      <c r="A95" s="837" t="s">
        <v>1869</v>
      </c>
      <c r="B95" s="837" t="s">
        <v>1870</v>
      </c>
      <c r="C95" s="843" t="s">
        <v>1871</v>
      </c>
      <c r="D95" s="876">
        <v>4793224.2913199998</v>
      </c>
      <c r="E95" s="876">
        <v>4504252.2582900003</v>
      </c>
      <c r="F95" s="856"/>
      <c r="G95" s="849"/>
    </row>
    <row r="96" spans="1:7" x14ac:dyDescent="0.2">
      <c r="A96" s="837" t="s">
        <v>1872</v>
      </c>
      <c r="B96" s="837" t="s">
        <v>1873</v>
      </c>
      <c r="C96" s="843" t="s">
        <v>1874</v>
      </c>
      <c r="D96" s="876">
        <v>0</v>
      </c>
      <c r="E96" s="876">
        <v>0</v>
      </c>
      <c r="F96" s="858"/>
      <c r="G96" s="849"/>
    </row>
    <row r="97" spans="1:7" x14ac:dyDescent="0.2">
      <c r="A97" s="837" t="s">
        <v>1875</v>
      </c>
      <c r="B97" s="837" t="s">
        <v>1876</v>
      </c>
      <c r="C97" s="843" t="s">
        <v>1877</v>
      </c>
      <c r="D97" s="876">
        <v>0</v>
      </c>
      <c r="E97" s="876">
        <v>0</v>
      </c>
      <c r="F97" s="858"/>
      <c r="G97" s="849"/>
    </row>
    <row r="98" spans="1:7" s="336" customFormat="1" x14ac:dyDescent="0.2">
      <c r="A98" s="837" t="s">
        <v>1878</v>
      </c>
      <c r="B98" s="837" t="s">
        <v>1879</v>
      </c>
      <c r="C98" s="843" t="s">
        <v>1880</v>
      </c>
      <c r="D98" s="876">
        <v>0</v>
      </c>
      <c r="E98" s="876">
        <v>0</v>
      </c>
      <c r="F98" s="858"/>
      <c r="G98" s="849"/>
    </row>
    <row r="99" spans="1:7" s="336" customFormat="1" x14ac:dyDescent="0.2">
      <c r="A99" s="837" t="s">
        <v>1881</v>
      </c>
      <c r="B99" s="837" t="s">
        <v>1882</v>
      </c>
      <c r="C99" s="843" t="s">
        <v>1883</v>
      </c>
      <c r="D99" s="876">
        <v>0</v>
      </c>
      <c r="E99" s="876">
        <v>0</v>
      </c>
      <c r="F99" s="858"/>
      <c r="G99" s="849"/>
    </row>
    <row r="100" spans="1:7" x14ac:dyDescent="0.2">
      <c r="A100" s="327" t="s">
        <v>1884</v>
      </c>
      <c r="B100" s="327" t="s">
        <v>1885</v>
      </c>
      <c r="C100" s="328" t="s">
        <v>68</v>
      </c>
      <c r="D100" s="317">
        <v>241673.89653</v>
      </c>
      <c r="E100" s="317">
        <v>198532.44072000001</v>
      </c>
      <c r="F100" s="854"/>
      <c r="G100" s="855"/>
    </row>
    <row r="101" spans="1:7" s="336" customFormat="1" x14ac:dyDescent="0.2">
      <c r="A101" s="837" t="s">
        <v>1886</v>
      </c>
      <c r="B101" s="837" t="s">
        <v>1887</v>
      </c>
      <c r="C101" s="843" t="s">
        <v>1888</v>
      </c>
      <c r="D101" s="839">
        <v>18764.982190000002</v>
      </c>
      <c r="E101" s="839">
        <v>17142.439569999999</v>
      </c>
      <c r="F101" s="856"/>
      <c r="G101" s="857"/>
    </row>
    <row r="102" spans="1:7" x14ac:dyDescent="0.2">
      <c r="A102" s="837" t="s">
        <v>1889</v>
      </c>
      <c r="B102" s="837" t="s">
        <v>1890</v>
      </c>
      <c r="C102" s="843" t="s">
        <v>1891</v>
      </c>
      <c r="D102" s="876">
        <v>1602.17491</v>
      </c>
      <c r="E102" s="876">
        <v>1591.5773799999999</v>
      </c>
      <c r="F102" s="856"/>
      <c r="G102" s="857"/>
    </row>
    <row r="103" spans="1:7" x14ac:dyDescent="0.2">
      <c r="A103" s="837" t="s">
        <v>1892</v>
      </c>
      <c r="B103" s="837" t="s">
        <v>1893</v>
      </c>
      <c r="C103" s="843" t="s">
        <v>1894</v>
      </c>
      <c r="D103" s="876">
        <v>26489.202140000001</v>
      </c>
      <c r="E103" s="876">
        <v>25955.453809999999</v>
      </c>
      <c r="F103" s="856"/>
      <c r="G103" s="857"/>
    </row>
    <row r="104" spans="1:7" x14ac:dyDescent="0.2">
      <c r="A104" s="837" t="s">
        <v>1895</v>
      </c>
      <c r="B104" s="837" t="s">
        <v>1896</v>
      </c>
      <c r="C104" s="843" t="s">
        <v>1897</v>
      </c>
      <c r="D104" s="876">
        <v>0</v>
      </c>
      <c r="E104" s="876">
        <v>0</v>
      </c>
      <c r="F104" s="858"/>
      <c r="G104" s="849"/>
    </row>
    <row r="105" spans="1:7" x14ac:dyDescent="0.2">
      <c r="A105" s="837" t="s">
        <v>1898</v>
      </c>
      <c r="B105" s="837" t="s">
        <v>1899</v>
      </c>
      <c r="C105" s="843" t="s">
        <v>1900</v>
      </c>
      <c r="D105" s="876">
        <v>194817.53728999998</v>
      </c>
      <c r="E105" s="876">
        <v>153842.96996000002</v>
      </c>
      <c r="F105" s="856"/>
      <c r="G105" s="857"/>
    </row>
    <row r="106" spans="1:7" x14ac:dyDescent="0.2">
      <c r="A106" s="327" t="s">
        <v>1904</v>
      </c>
      <c r="B106" s="327" t="s">
        <v>1905</v>
      </c>
      <c r="C106" s="328" t="s">
        <v>68</v>
      </c>
      <c r="D106" s="317">
        <v>2262.7059299999996</v>
      </c>
      <c r="E106" s="317">
        <v>2156.2909500000001</v>
      </c>
      <c r="F106" s="854"/>
      <c r="G106" s="855"/>
    </row>
    <row r="107" spans="1:7" s="336" customFormat="1" x14ac:dyDescent="0.2">
      <c r="A107" s="837" t="s">
        <v>1906</v>
      </c>
      <c r="B107" s="837" t="s">
        <v>1907</v>
      </c>
      <c r="C107" s="843" t="s">
        <v>68</v>
      </c>
      <c r="D107" s="839">
        <v>2262.7059299999996</v>
      </c>
      <c r="E107" s="839">
        <v>2156.2909500000001</v>
      </c>
      <c r="F107" s="856"/>
      <c r="G107" s="849"/>
    </row>
    <row r="108" spans="1:7" x14ac:dyDescent="0.2">
      <c r="A108" s="837" t="s">
        <v>1908</v>
      </c>
      <c r="B108" s="837" t="s">
        <v>1909</v>
      </c>
      <c r="C108" s="843" t="s">
        <v>1910</v>
      </c>
      <c r="D108" s="876">
        <v>0</v>
      </c>
      <c r="E108" s="876">
        <v>0</v>
      </c>
      <c r="F108" s="858"/>
      <c r="G108" s="857"/>
    </row>
    <row r="109" spans="1:7" x14ac:dyDescent="0.2">
      <c r="A109" s="837" t="s">
        <v>1911</v>
      </c>
      <c r="B109" s="837" t="s">
        <v>1912</v>
      </c>
      <c r="C109" s="843" t="s">
        <v>1913</v>
      </c>
      <c r="D109" s="876">
        <v>0</v>
      </c>
      <c r="E109" s="876">
        <v>0</v>
      </c>
      <c r="F109" s="858"/>
      <c r="G109" s="849"/>
    </row>
    <row r="110" spans="1:7" x14ac:dyDescent="0.2">
      <c r="A110" s="327" t="s">
        <v>1914</v>
      </c>
      <c r="B110" s="327" t="s">
        <v>1915</v>
      </c>
      <c r="C110" s="328" t="s">
        <v>68</v>
      </c>
      <c r="D110" s="317">
        <v>87890.453899999993</v>
      </c>
      <c r="E110" s="317">
        <v>69405.708109999992</v>
      </c>
      <c r="F110" s="854"/>
      <c r="G110" s="855"/>
    </row>
    <row r="111" spans="1:7" x14ac:dyDescent="0.2">
      <c r="A111" s="327" t="s">
        <v>1916</v>
      </c>
      <c r="B111" s="327" t="s">
        <v>1917</v>
      </c>
      <c r="C111" s="328" t="s">
        <v>68</v>
      </c>
      <c r="D111" s="317">
        <v>0</v>
      </c>
      <c r="E111" s="317">
        <v>0</v>
      </c>
      <c r="F111" s="854"/>
      <c r="G111" s="855"/>
    </row>
    <row r="112" spans="1:7" x14ac:dyDescent="0.2">
      <c r="A112" s="837" t="s">
        <v>1918</v>
      </c>
      <c r="B112" s="837" t="s">
        <v>1917</v>
      </c>
      <c r="C112" s="843" t="s">
        <v>1919</v>
      </c>
      <c r="D112" s="839"/>
      <c r="E112" s="839"/>
      <c r="F112" s="858"/>
      <c r="G112" s="849"/>
    </row>
    <row r="113" spans="1:7" x14ac:dyDescent="0.2">
      <c r="A113" s="327" t="s">
        <v>1920</v>
      </c>
      <c r="B113" s="327" t="s">
        <v>1921</v>
      </c>
      <c r="C113" s="328" t="s">
        <v>68</v>
      </c>
      <c r="D113" s="317">
        <v>0</v>
      </c>
      <c r="E113" s="317">
        <v>0</v>
      </c>
      <c r="F113" s="854"/>
      <c r="G113" s="855"/>
    </row>
    <row r="114" spans="1:7" x14ac:dyDescent="0.2">
      <c r="A114" s="837" t="s">
        <v>1922</v>
      </c>
      <c r="B114" s="837" t="s">
        <v>1923</v>
      </c>
      <c r="C114" s="843" t="s">
        <v>1924</v>
      </c>
      <c r="D114" s="839"/>
      <c r="E114" s="839"/>
      <c r="F114" s="858"/>
      <c r="G114" s="849"/>
    </row>
    <row r="115" spans="1:7" x14ac:dyDescent="0.2">
      <c r="A115" s="837" t="s">
        <v>1925</v>
      </c>
      <c r="B115" s="837" t="s">
        <v>1926</v>
      </c>
      <c r="C115" s="843" t="s">
        <v>1927</v>
      </c>
      <c r="D115" s="876">
        <v>0</v>
      </c>
      <c r="E115" s="876">
        <v>0</v>
      </c>
      <c r="F115" s="858"/>
      <c r="G115" s="849"/>
    </row>
    <row r="116" spans="1:7" x14ac:dyDescent="0.2">
      <c r="A116" s="837" t="s">
        <v>1931</v>
      </c>
      <c r="B116" s="837" t="s">
        <v>1932</v>
      </c>
      <c r="C116" s="843" t="s">
        <v>1933</v>
      </c>
      <c r="D116" s="876">
        <v>0</v>
      </c>
      <c r="E116" s="876">
        <v>0</v>
      </c>
      <c r="F116" s="858"/>
      <c r="G116" s="849"/>
    </row>
    <row r="117" spans="1:7" x14ac:dyDescent="0.2">
      <c r="A117" s="837" t="s">
        <v>1940</v>
      </c>
      <c r="B117" s="837" t="s">
        <v>1941</v>
      </c>
      <c r="C117" s="843" t="s">
        <v>1942</v>
      </c>
      <c r="D117" s="876">
        <v>0</v>
      </c>
      <c r="E117" s="876">
        <v>0</v>
      </c>
      <c r="F117" s="858"/>
      <c r="G117" s="849"/>
    </row>
    <row r="118" spans="1:7" x14ac:dyDescent="0.2">
      <c r="A118" s="837" t="s">
        <v>1943</v>
      </c>
      <c r="B118" s="837" t="s">
        <v>1944</v>
      </c>
      <c r="C118" s="843" t="s">
        <v>1945</v>
      </c>
      <c r="D118" s="876">
        <v>0</v>
      </c>
      <c r="E118" s="876">
        <v>0</v>
      </c>
      <c r="F118" s="858"/>
      <c r="G118" s="849"/>
    </row>
    <row r="119" spans="1:7" x14ac:dyDescent="0.2">
      <c r="A119" s="327" t="s">
        <v>1946</v>
      </c>
      <c r="B119" s="327" t="s">
        <v>1947</v>
      </c>
      <c r="C119" s="328" t="s">
        <v>68</v>
      </c>
      <c r="D119" s="317">
        <v>87890.453899999993</v>
      </c>
      <c r="E119" s="317">
        <v>69405.708109999992</v>
      </c>
      <c r="F119" s="854"/>
      <c r="G119" s="855"/>
    </row>
    <row r="120" spans="1:7" x14ac:dyDescent="0.2">
      <c r="A120" s="837" t="s">
        <v>1948</v>
      </c>
      <c r="B120" s="837" t="s">
        <v>1949</v>
      </c>
      <c r="C120" s="843" t="s">
        <v>1950</v>
      </c>
      <c r="D120" s="839"/>
      <c r="E120" s="839"/>
      <c r="F120" s="858"/>
      <c r="G120" s="849"/>
    </row>
    <row r="121" spans="1:7" x14ac:dyDescent="0.2">
      <c r="A121" s="837" t="s">
        <v>1957</v>
      </c>
      <c r="B121" s="837" t="s">
        <v>1958</v>
      </c>
      <c r="C121" s="843" t="s">
        <v>1959</v>
      </c>
      <c r="D121" s="876">
        <v>0</v>
      </c>
      <c r="E121" s="876">
        <v>0</v>
      </c>
      <c r="F121" s="858"/>
      <c r="G121" s="849"/>
    </row>
    <row r="122" spans="1:7" x14ac:dyDescent="0.2">
      <c r="A122" s="837" t="s">
        <v>1960</v>
      </c>
      <c r="B122" s="837" t="s">
        <v>1961</v>
      </c>
      <c r="C122" s="843" t="s">
        <v>1962</v>
      </c>
      <c r="D122" s="876">
        <v>53563.872929999998</v>
      </c>
      <c r="E122" s="876">
        <v>40115.845170000001</v>
      </c>
      <c r="F122" s="856"/>
      <c r="G122" s="857"/>
    </row>
    <row r="123" spans="1:7" x14ac:dyDescent="0.2">
      <c r="A123" s="837" t="s">
        <v>1966</v>
      </c>
      <c r="B123" s="837" t="s">
        <v>1967</v>
      </c>
      <c r="C123" s="843" t="s">
        <v>1968</v>
      </c>
      <c r="D123" s="876">
        <v>2200</v>
      </c>
      <c r="E123" s="876">
        <v>990</v>
      </c>
      <c r="F123" s="856"/>
      <c r="G123" s="857"/>
    </row>
    <row r="124" spans="1:7" x14ac:dyDescent="0.2">
      <c r="A124" s="837" t="s">
        <v>1972</v>
      </c>
      <c r="B124" s="837" t="s">
        <v>1973</v>
      </c>
      <c r="C124" s="843" t="s">
        <v>1974</v>
      </c>
      <c r="D124" s="876">
        <v>0</v>
      </c>
      <c r="E124" s="876">
        <v>0</v>
      </c>
      <c r="F124" s="858"/>
      <c r="G124" s="849"/>
    </row>
    <row r="125" spans="1:7" ht="12.75" customHeight="1" x14ac:dyDescent="0.2">
      <c r="A125" s="837" t="s">
        <v>1975</v>
      </c>
      <c r="B125" s="837" t="s">
        <v>1976</v>
      </c>
      <c r="C125" s="843" t="s">
        <v>1977</v>
      </c>
      <c r="D125" s="876">
        <v>999.34199999999998</v>
      </c>
      <c r="E125" s="876">
        <v>876.154</v>
      </c>
      <c r="F125" s="856"/>
      <c r="G125" s="857"/>
    </row>
    <row r="126" spans="1:7" ht="12.75" customHeight="1" x14ac:dyDescent="0.2">
      <c r="A126" s="837" t="s">
        <v>1978</v>
      </c>
      <c r="B126" s="837" t="s">
        <v>1979</v>
      </c>
      <c r="C126" s="843" t="s">
        <v>1980</v>
      </c>
      <c r="D126" s="876">
        <v>14816.243</v>
      </c>
      <c r="E126" s="876">
        <v>12964.718000000001</v>
      </c>
      <c r="F126" s="856"/>
      <c r="G126" s="857"/>
    </row>
    <row r="127" spans="1:7" ht="12.75" customHeight="1" x14ac:dyDescent="0.2">
      <c r="A127" s="837" t="s">
        <v>1981</v>
      </c>
      <c r="B127" s="837" t="s">
        <v>1765</v>
      </c>
      <c r="C127" s="843" t="s">
        <v>1766</v>
      </c>
      <c r="D127" s="876">
        <v>6364.7939999999999</v>
      </c>
      <c r="E127" s="876">
        <v>5532.7219999999998</v>
      </c>
      <c r="F127" s="856"/>
      <c r="G127" s="857"/>
    </row>
    <row r="128" spans="1:7" ht="12.75" customHeight="1" x14ac:dyDescent="0.2">
      <c r="A128" s="837" t="s">
        <v>1982</v>
      </c>
      <c r="B128" s="837" t="s">
        <v>1768</v>
      </c>
      <c r="C128" s="843" t="s">
        <v>1769</v>
      </c>
      <c r="D128" s="876">
        <v>2785.7240000000002</v>
      </c>
      <c r="E128" s="876">
        <v>2393.4470000000001</v>
      </c>
      <c r="F128" s="856"/>
      <c r="G128" s="857"/>
    </row>
    <row r="129" spans="1:7" ht="12.75" customHeight="1" x14ac:dyDescent="0.2">
      <c r="A129" s="837" t="s">
        <v>1983</v>
      </c>
      <c r="B129" s="837" t="s">
        <v>1771</v>
      </c>
      <c r="C129" s="843" t="s">
        <v>1772</v>
      </c>
      <c r="D129" s="876">
        <v>0</v>
      </c>
      <c r="E129" s="876">
        <v>0</v>
      </c>
      <c r="F129" s="856"/>
      <c r="G129" s="857"/>
    </row>
    <row r="130" spans="1:7" ht="12.75" customHeight="1" x14ac:dyDescent="0.2">
      <c r="A130" s="837" t="s">
        <v>1984</v>
      </c>
      <c r="B130" s="837" t="s">
        <v>1774</v>
      </c>
      <c r="C130" s="843" t="s">
        <v>1775</v>
      </c>
      <c r="D130" s="876">
        <v>0</v>
      </c>
      <c r="E130" s="876">
        <v>0</v>
      </c>
      <c r="F130" s="856"/>
      <c r="G130" s="857"/>
    </row>
    <row r="131" spans="1:7" ht="12.75" customHeight="1" x14ac:dyDescent="0.2">
      <c r="A131" s="837" t="s">
        <v>1985</v>
      </c>
      <c r="B131" s="837" t="s">
        <v>1777</v>
      </c>
      <c r="C131" s="843" t="s">
        <v>1778</v>
      </c>
      <c r="D131" s="876">
        <v>2779.8</v>
      </c>
      <c r="E131" s="876">
        <v>2260.8890000000001</v>
      </c>
      <c r="F131" s="858"/>
      <c r="G131" s="849"/>
    </row>
    <row r="132" spans="1:7" ht="12.75" customHeight="1" x14ac:dyDescent="0.2">
      <c r="A132" s="837" t="s">
        <v>1986</v>
      </c>
      <c r="B132" s="837" t="s">
        <v>74</v>
      </c>
      <c r="C132" s="843" t="s">
        <v>1780</v>
      </c>
      <c r="D132" s="876">
        <v>402.03202000000005</v>
      </c>
      <c r="E132" s="876">
        <v>302.15192999999999</v>
      </c>
      <c r="F132" s="856"/>
      <c r="G132" s="857"/>
    </row>
    <row r="133" spans="1:7" ht="12.75" customHeight="1" x14ac:dyDescent="0.2">
      <c r="A133" s="837" t="s">
        <v>1987</v>
      </c>
      <c r="B133" s="837" t="s">
        <v>1988</v>
      </c>
      <c r="C133" s="843" t="s">
        <v>1989</v>
      </c>
      <c r="D133" s="876">
        <v>0</v>
      </c>
      <c r="E133" s="876">
        <v>0</v>
      </c>
      <c r="F133" s="856"/>
      <c r="G133" s="857"/>
    </row>
    <row r="134" spans="1:7" ht="12.75" customHeight="1" x14ac:dyDescent="0.2">
      <c r="A134" s="837" t="s">
        <v>1990</v>
      </c>
      <c r="B134" s="837" t="s">
        <v>1991</v>
      </c>
      <c r="C134" s="843" t="s">
        <v>1992</v>
      </c>
      <c r="D134" s="876">
        <v>0</v>
      </c>
      <c r="E134" s="876">
        <v>0</v>
      </c>
      <c r="F134" s="856"/>
      <c r="G134" s="857"/>
    </row>
    <row r="135" spans="1:7" ht="12.75" customHeight="1" x14ac:dyDescent="0.2">
      <c r="A135" s="837" t="s">
        <v>1993</v>
      </c>
      <c r="B135" s="837" t="s">
        <v>1994</v>
      </c>
      <c r="C135" s="843" t="s">
        <v>1995</v>
      </c>
      <c r="D135" s="876">
        <v>0</v>
      </c>
      <c r="E135" s="876">
        <v>0</v>
      </c>
      <c r="F135" s="858"/>
      <c r="G135" s="849"/>
    </row>
    <row r="136" spans="1:7" ht="12.75" customHeight="1" x14ac:dyDescent="0.2">
      <c r="A136" s="837" t="s">
        <v>2009</v>
      </c>
      <c r="B136" s="837" t="s">
        <v>2010</v>
      </c>
      <c r="C136" s="843" t="s">
        <v>2011</v>
      </c>
      <c r="D136" s="876">
        <v>33.980179999999997</v>
      </c>
      <c r="E136" s="876">
        <v>74.852279999999993</v>
      </c>
      <c r="F136" s="858"/>
      <c r="G136" s="849"/>
    </row>
    <row r="137" spans="1:7" ht="12.75" customHeight="1" x14ac:dyDescent="0.2">
      <c r="A137" s="837" t="s">
        <v>2013</v>
      </c>
      <c r="B137" s="837" t="s">
        <v>2014</v>
      </c>
      <c r="C137" s="843" t="s">
        <v>2015</v>
      </c>
      <c r="D137" s="876"/>
      <c r="E137" s="876">
        <v>0</v>
      </c>
      <c r="F137" s="858"/>
      <c r="G137" s="849"/>
    </row>
    <row r="138" spans="1:7" ht="12.75" customHeight="1" x14ac:dyDescent="0.2">
      <c r="A138" s="837" t="s">
        <v>2016</v>
      </c>
      <c r="B138" s="837" t="s">
        <v>2017</v>
      </c>
      <c r="C138" s="843" t="s">
        <v>2018</v>
      </c>
      <c r="D138" s="876">
        <v>1344.0315700000001</v>
      </c>
      <c r="E138" s="876">
        <v>2324.4132400000003</v>
      </c>
      <c r="F138" s="858"/>
      <c r="G138" s="849"/>
    </row>
    <row r="139" spans="1:7" ht="12.75" customHeight="1" x14ac:dyDescent="0.2">
      <c r="A139" s="837" t="s">
        <v>2019</v>
      </c>
      <c r="B139" s="837" t="s">
        <v>2020</v>
      </c>
      <c r="C139" s="843" t="s">
        <v>2021</v>
      </c>
      <c r="D139" s="876">
        <v>2353.8958700000003</v>
      </c>
      <c r="E139" s="876">
        <v>1323.0992800000001</v>
      </c>
      <c r="F139" s="858"/>
      <c r="G139" s="849"/>
    </row>
    <row r="140" spans="1:7" ht="12.75" customHeight="1" x14ac:dyDescent="0.2">
      <c r="A140" s="844" t="s">
        <v>2022</v>
      </c>
      <c r="B140" s="844" t="s">
        <v>2023</v>
      </c>
      <c r="C140" s="845" t="s">
        <v>2024</v>
      </c>
      <c r="D140" s="846">
        <v>246.73829999999998</v>
      </c>
      <c r="E140" s="846">
        <v>247.41620999999998</v>
      </c>
      <c r="F140" s="858"/>
      <c r="G140" s="849"/>
    </row>
    <row r="141" spans="1:7" x14ac:dyDescent="0.2">
      <c r="A141" s="313"/>
      <c r="D141" s="836"/>
      <c r="E141" s="836"/>
      <c r="F141" s="836"/>
      <c r="G141" s="836"/>
    </row>
    <row r="142" spans="1:7" x14ac:dyDescent="0.2">
      <c r="A142" s="313"/>
      <c r="D142" s="836"/>
      <c r="E142" s="836"/>
      <c r="F142" s="836"/>
      <c r="G142" s="836"/>
    </row>
    <row r="143" spans="1:7" x14ac:dyDescent="0.2">
      <c r="A143" s="313"/>
      <c r="D143" s="836"/>
      <c r="E143" s="836"/>
      <c r="F143" s="836"/>
      <c r="G143" s="836"/>
    </row>
    <row r="144" spans="1:7" x14ac:dyDescent="0.2">
      <c r="A144" s="313"/>
      <c r="D144" s="836"/>
      <c r="E144" s="836"/>
      <c r="F144" s="836"/>
      <c r="G144" s="836"/>
    </row>
    <row r="145" spans="1:7" x14ac:dyDescent="0.2">
      <c r="A145" s="313"/>
      <c r="D145" s="836"/>
      <c r="E145" s="836"/>
      <c r="F145" s="836"/>
      <c r="G145" s="836"/>
    </row>
    <row r="146" spans="1:7" x14ac:dyDescent="0.2">
      <c r="A146" s="313"/>
      <c r="D146" s="836"/>
      <c r="E146" s="836"/>
      <c r="F146" s="836"/>
      <c r="G146" s="836"/>
    </row>
    <row r="147" spans="1:7" x14ac:dyDescent="0.2">
      <c r="A147" s="313"/>
      <c r="D147" s="836"/>
      <c r="E147" s="836"/>
      <c r="F147" s="836"/>
      <c r="G147" s="836"/>
    </row>
    <row r="148" spans="1:7" x14ac:dyDescent="0.2">
      <c r="A148" s="313"/>
      <c r="D148" s="836"/>
      <c r="E148" s="836"/>
      <c r="F148" s="836"/>
      <c r="G148" s="836"/>
    </row>
    <row r="149" spans="1:7" x14ac:dyDescent="0.2">
      <c r="A149" s="313"/>
      <c r="D149" s="836"/>
      <c r="E149" s="836"/>
      <c r="F149" s="836"/>
      <c r="G149" s="836"/>
    </row>
    <row r="150" spans="1:7" x14ac:dyDescent="0.2">
      <c r="A150" s="313"/>
      <c r="D150" s="836"/>
      <c r="E150" s="836"/>
      <c r="F150" s="836"/>
      <c r="G150" s="836"/>
    </row>
    <row r="151" spans="1:7" x14ac:dyDescent="0.2">
      <c r="A151" s="313"/>
      <c r="D151" s="836"/>
      <c r="E151" s="836"/>
      <c r="F151" s="836"/>
      <c r="G151" s="836"/>
    </row>
    <row r="152" spans="1:7" x14ac:dyDescent="0.2">
      <c r="A152" s="313"/>
      <c r="D152" s="836"/>
      <c r="E152" s="836"/>
      <c r="F152" s="836"/>
      <c r="G152" s="836"/>
    </row>
    <row r="153" spans="1:7" x14ac:dyDescent="0.2">
      <c r="A153" s="313"/>
      <c r="D153" s="836"/>
      <c r="E153" s="836"/>
      <c r="F153" s="836"/>
      <c r="G153" s="836"/>
    </row>
    <row r="154" spans="1:7" x14ac:dyDescent="0.2">
      <c r="A154" s="313"/>
      <c r="D154" s="836"/>
      <c r="E154" s="836"/>
      <c r="F154" s="836"/>
      <c r="G154" s="836"/>
    </row>
    <row r="155" spans="1:7" x14ac:dyDescent="0.2">
      <c r="A155" s="313"/>
      <c r="D155" s="836"/>
      <c r="E155" s="836"/>
      <c r="F155" s="836"/>
      <c r="G155" s="836"/>
    </row>
    <row r="156" spans="1:7" x14ac:dyDescent="0.2">
      <c r="A156" s="313"/>
      <c r="D156" s="836"/>
      <c r="E156" s="836"/>
      <c r="F156" s="836"/>
      <c r="G156" s="836"/>
    </row>
    <row r="157" spans="1:7" x14ac:dyDescent="0.2">
      <c r="A157" s="313"/>
      <c r="D157" s="836"/>
      <c r="E157" s="836"/>
      <c r="F157" s="836"/>
      <c r="G157" s="836"/>
    </row>
    <row r="158" spans="1:7" x14ac:dyDescent="0.2">
      <c r="A158" s="313"/>
      <c r="D158" s="836"/>
      <c r="E158" s="836"/>
      <c r="F158" s="836"/>
      <c r="G158" s="836"/>
    </row>
    <row r="159" spans="1:7" x14ac:dyDescent="0.2">
      <c r="A159" s="313"/>
      <c r="D159" s="836"/>
      <c r="E159" s="836"/>
      <c r="F159" s="836"/>
      <c r="G159" s="836"/>
    </row>
    <row r="160" spans="1:7" x14ac:dyDescent="0.2">
      <c r="A160" s="313"/>
      <c r="D160" s="836"/>
      <c r="E160" s="836"/>
      <c r="F160" s="836"/>
      <c r="G160" s="836"/>
    </row>
    <row r="161" spans="1:7" x14ac:dyDescent="0.2">
      <c r="A161" s="313"/>
      <c r="D161" s="836"/>
      <c r="E161" s="836"/>
      <c r="F161" s="836"/>
      <c r="G161" s="836"/>
    </row>
    <row r="162" spans="1:7" x14ac:dyDescent="0.2">
      <c r="A162" s="313"/>
      <c r="D162" s="836"/>
      <c r="E162" s="836"/>
      <c r="F162" s="836"/>
      <c r="G162" s="836"/>
    </row>
    <row r="163" spans="1:7" x14ac:dyDescent="0.2">
      <c r="A163" s="313"/>
      <c r="D163" s="836"/>
      <c r="E163" s="836"/>
      <c r="F163" s="836"/>
      <c r="G163" s="836"/>
    </row>
    <row r="164" spans="1:7" x14ac:dyDescent="0.2">
      <c r="A164" s="313"/>
      <c r="D164" s="836"/>
      <c r="E164" s="836"/>
      <c r="F164" s="836"/>
      <c r="G164" s="836"/>
    </row>
    <row r="165" spans="1:7" x14ac:dyDescent="0.2">
      <c r="A165" s="313"/>
      <c r="D165" s="836"/>
      <c r="E165" s="836"/>
      <c r="F165" s="836"/>
      <c r="G165" s="836"/>
    </row>
    <row r="166" spans="1:7" x14ac:dyDescent="0.2">
      <c r="A166" s="313"/>
      <c r="D166" s="836"/>
      <c r="E166" s="836"/>
      <c r="F166" s="836"/>
      <c r="G166" s="836"/>
    </row>
    <row r="167" spans="1:7" x14ac:dyDescent="0.2">
      <c r="A167" s="313"/>
      <c r="D167" s="836"/>
      <c r="E167" s="836"/>
      <c r="F167" s="836"/>
      <c r="G167" s="836"/>
    </row>
    <row r="168" spans="1:7" x14ac:dyDescent="0.2">
      <c r="A168" s="313"/>
      <c r="D168" s="836"/>
      <c r="E168" s="836"/>
      <c r="F168" s="836"/>
      <c r="G168" s="836"/>
    </row>
    <row r="169" spans="1:7" x14ac:dyDescent="0.2">
      <c r="A169" s="313"/>
      <c r="D169" s="836"/>
      <c r="E169" s="836"/>
      <c r="F169" s="836"/>
      <c r="G169" s="836"/>
    </row>
    <row r="170" spans="1:7" x14ac:dyDescent="0.2">
      <c r="A170" s="313"/>
      <c r="D170" s="836"/>
      <c r="E170" s="836"/>
      <c r="F170" s="836"/>
      <c r="G170" s="836"/>
    </row>
    <row r="171" spans="1:7" x14ac:dyDescent="0.2">
      <c r="A171" s="313"/>
      <c r="D171" s="836"/>
      <c r="E171" s="836"/>
      <c r="F171" s="836"/>
      <c r="G171" s="836"/>
    </row>
    <row r="172" spans="1:7" x14ac:dyDescent="0.2">
      <c r="A172" s="313"/>
      <c r="D172" s="836"/>
      <c r="E172" s="836"/>
      <c r="F172" s="836"/>
      <c r="G172" s="836"/>
    </row>
    <row r="173" spans="1:7" x14ac:dyDescent="0.2">
      <c r="A173" s="313"/>
      <c r="D173" s="836"/>
      <c r="E173" s="836"/>
      <c r="F173" s="836"/>
      <c r="G173" s="836"/>
    </row>
    <row r="174" spans="1:7" x14ac:dyDescent="0.2">
      <c r="A174" s="313"/>
      <c r="D174" s="836"/>
      <c r="E174" s="836"/>
      <c r="F174" s="836"/>
      <c r="G174" s="836"/>
    </row>
    <row r="175" spans="1:7" x14ac:dyDescent="0.2">
      <c r="A175" s="313"/>
      <c r="D175" s="836"/>
      <c r="E175" s="836"/>
      <c r="F175" s="836"/>
      <c r="G175" s="836"/>
    </row>
    <row r="176" spans="1:7" x14ac:dyDescent="0.2">
      <c r="A176" s="313"/>
      <c r="D176" s="836"/>
      <c r="E176" s="836"/>
      <c r="F176" s="836"/>
      <c r="G176" s="836"/>
    </row>
    <row r="177" spans="1:7" x14ac:dyDescent="0.2">
      <c r="A177" s="313"/>
      <c r="D177" s="836"/>
      <c r="E177" s="836"/>
      <c r="F177" s="836"/>
      <c r="G177" s="836"/>
    </row>
    <row r="178" spans="1:7" x14ac:dyDescent="0.2">
      <c r="A178" s="313"/>
      <c r="D178" s="836"/>
      <c r="E178" s="836"/>
      <c r="F178" s="836"/>
      <c r="G178" s="836"/>
    </row>
    <row r="179" spans="1:7" x14ac:dyDescent="0.2">
      <c r="A179" s="313"/>
      <c r="D179" s="836"/>
      <c r="E179" s="836"/>
      <c r="F179" s="836"/>
      <c r="G179" s="836"/>
    </row>
    <row r="180" spans="1:7" x14ac:dyDescent="0.2">
      <c r="A180" s="313"/>
      <c r="D180" s="836"/>
      <c r="E180" s="836"/>
      <c r="F180" s="836"/>
      <c r="G180" s="836"/>
    </row>
    <row r="181" spans="1:7" x14ac:dyDescent="0.2">
      <c r="A181" s="313"/>
      <c r="D181" s="836"/>
      <c r="E181" s="836"/>
      <c r="F181" s="836"/>
      <c r="G181" s="836"/>
    </row>
    <row r="182" spans="1:7" x14ac:dyDescent="0.2">
      <c r="A182" s="313"/>
      <c r="D182" s="836"/>
      <c r="E182" s="836"/>
      <c r="F182" s="836"/>
      <c r="G182" s="836"/>
    </row>
    <row r="183" spans="1:7" x14ac:dyDescent="0.2">
      <c r="A183" s="313"/>
      <c r="D183" s="836"/>
      <c r="E183" s="836"/>
      <c r="F183" s="836"/>
      <c r="G183" s="836"/>
    </row>
    <row r="184" spans="1:7" x14ac:dyDescent="0.2">
      <c r="A184" s="313"/>
      <c r="D184" s="836"/>
      <c r="E184" s="836"/>
      <c r="F184" s="836"/>
      <c r="G184" s="836"/>
    </row>
    <row r="185" spans="1:7" x14ac:dyDescent="0.2">
      <c r="A185" s="313"/>
      <c r="D185" s="836"/>
      <c r="E185" s="836"/>
      <c r="F185" s="836"/>
      <c r="G185" s="836"/>
    </row>
    <row r="186" spans="1:7" x14ac:dyDescent="0.2">
      <c r="A186" s="313"/>
      <c r="D186" s="836"/>
      <c r="E186" s="836"/>
      <c r="F186" s="836"/>
      <c r="G186" s="836"/>
    </row>
    <row r="187" spans="1:7" x14ac:dyDescent="0.2">
      <c r="A187" s="313"/>
      <c r="D187" s="836"/>
      <c r="E187" s="836"/>
      <c r="F187" s="836"/>
      <c r="G187" s="836"/>
    </row>
    <row r="188" spans="1:7" x14ac:dyDescent="0.2">
      <c r="A188" s="313"/>
      <c r="D188" s="836"/>
      <c r="E188" s="836"/>
      <c r="F188" s="836"/>
      <c r="G188" s="836"/>
    </row>
    <row r="189" spans="1:7" x14ac:dyDescent="0.2">
      <c r="A189" s="313"/>
      <c r="D189" s="836"/>
      <c r="E189" s="836"/>
      <c r="F189" s="836"/>
      <c r="G189" s="836"/>
    </row>
    <row r="190" spans="1:7" x14ac:dyDescent="0.2">
      <c r="A190" s="313"/>
      <c r="D190" s="836"/>
      <c r="E190" s="836"/>
      <c r="F190" s="836"/>
      <c r="G190" s="836"/>
    </row>
    <row r="191" spans="1:7" x14ac:dyDescent="0.2">
      <c r="A191" s="313"/>
      <c r="D191" s="836"/>
      <c r="E191" s="836"/>
      <c r="F191" s="836"/>
      <c r="G191" s="836"/>
    </row>
    <row r="192" spans="1:7" x14ac:dyDescent="0.2">
      <c r="A192" s="313"/>
      <c r="D192" s="836"/>
      <c r="E192" s="836"/>
      <c r="F192" s="836"/>
      <c r="G192" s="836"/>
    </row>
    <row r="193" spans="1:7" x14ac:dyDescent="0.2">
      <c r="A193" s="313"/>
      <c r="D193" s="836"/>
      <c r="E193" s="836"/>
      <c r="F193" s="836"/>
      <c r="G193" s="836"/>
    </row>
    <row r="194" spans="1:7" x14ac:dyDescent="0.2">
      <c r="A194" s="313"/>
      <c r="D194" s="836"/>
      <c r="E194" s="836"/>
      <c r="F194" s="836"/>
      <c r="G194" s="836"/>
    </row>
    <row r="195" spans="1:7" x14ac:dyDescent="0.2">
      <c r="A195" s="313"/>
      <c r="D195" s="836"/>
      <c r="E195" s="836"/>
      <c r="F195" s="836"/>
      <c r="G195" s="836"/>
    </row>
    <row r="196" spans="1:7" x14ac:dyDescent="0.2">
      <c r="A196" s="313"/>
      <c r="D196" s="836"/>
      <c r="E196" s="836"/>
      <c r="F196" s="836"/>
      <c r="G196" s="836"/>
    </row>
    <row r="197" spans="1:7" x14ac:dyDescent="0.2">
      <c r="A197" s="313"/>
      <c r="D197" s="836"/>
      <c r="E197" s="836"/>
      <c r="F197" s="836"/>
      <c r="G197" s="836"/>
    </row>
    <row r="198" spans="1:7" x14ac:dyDescent="0.2">
      <c r="A198" s="313"/>
      <c r="D198" s="836"/>
      <c r="E198" s="836"/>
      <c r="F198" s="836"/>
      <c r="G198" s="836"/>
    </row>
    <row r="199" spans="1:7" x14ac:dyDescent="0.2">
      <c r="A199" s="313"/>
      <c r="D199" s="836"/>
      <c r="E199" s="836"/>
      <c r="F199" s="836"/>
      <c r="G199" s="836"/>
    </row>
    <row r="200" spans="1:7" x14ac:dyDescent="0.2">
      <c r="A200" s="313"/>
      <c r="D200" s="836"/>
      <c r="E200" s="836"/>
      <c r="F200" s="836"/>
      <c r="G200" s="836"/>
    </row>
    <row r="201" spans="1:7" x14ac:dyDescent="0.2">
      <c r="A201" s="313"/>
      <c r="D201" s="836"/>
      <c r="E201" s="836"/>
      <c r="F201" s="836"/>
      <c r="G201" s="836"/>
    </row>
    <row r="202" spans="1:7" x14ac:dyDescent="0.2">
      <c r="A202" s="313"/>
      <c r="D202" s="836"/>
      <c r="E202" s="836"/>
      <c r="F202" s="836"/>
      <c r="G202" s="836"/>
    </row>
    <row r="203" spans="1:7" x14ac:dyDescent="0.2">
      <c r="A203" s="313"/>
      <c r="D203" s="836"/>
      <c r="E203" s="836"/>
      <c r="F203" s="836"/>
      <c r="G203" s="836"/>
    </row>
    <row r="204" spans="1:7" x14ac:dyDescent="0.2">
      <c r="A204" s="313"/>
      <c r="D204" s="836"/>
      <c r="E204" s="836"/>
      <c r="F204" s="836"/>
      <c r="G204" s="836"/>
    </row>
    <row r="205" spans="1:7" x14ac:dyDescent="0.2">
      <c r="A205" s="313"/>
      <c r="D205" s="836"/>
      <c r="E205" s="836"/>
      <c r="F205" s="836"/>
      <c r="G205" s="836"/>
    </row>
    <row r="206" spans="1:7" x14ac:dyDescent="0.2">
      <c r="A206" s="313"/>
      <c r="D206" s="836"/>
      <c r="E206" s="836"/>
      <c r="F206" s="836"/>
      <c r="G206" s="836"/>
    </row>
    <row r="207" spans="1:7" x14ac:dyDescent="0.2">
      <c r="A207" s="313"/>
      <c r="D207" s="836"/>
      <c r="E207" s="836"/>
      <c r="F207" s="836"/>
      <c r="G207" s="836"/>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504" fitToHeight="2" orientation="portrait" useFirstPageNumber="1" r:id="rId1"/>
  <headerFooter>
    <oddHeader>&amp;L&amp;"Tahoma,Kurzíva"Závěrečný účet za rok 2020&amp;R&amp;"Tahoma,Kurzíva"Tabulka č. 34</oddHeader>
    <oddFooter>&amp;C&amp;"Tahoma,Obyčejné"&amp;P</oddFooter>
  </headerFooter>
  <rowBreaks count="1" manualBreakCount="1">
    <brk id="74" max="6"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30D10-6734-4219-B464-04B034F0F689}">
  <sheetPr>
    <pageSetUpPr fitToPage="1"/>
  </sheetPr>
  <dimension ref="A1:G83"/>
  <sheetViews>
    <sheetView showGridLines="0" zoomScaleNormal="100" zoomScaleSheetLayoutView="100" workbookViewId="0">
      <selection activeCell="H3" sqref="H3"/>
    </sheetView>
  </sheetViews>
  <sheetFormatPr defaultRowHeight="12.75" x14ac:dyDescent="0.2"/>
  <cols>
    <col min="1" max="1" width="6.7109375" style="107" customWidth="1"/>
    <col min="2" max="2" width="58.42578125" style="107" customWidth="1"/>
    <col min="3" max="3" width="8.5703125" style="106" customWidth="1"/>
    <col min="4" max="7" width="15.42578125" style="107" customWidth="1"/>
    <col min="8" max="16384" width="9.140625" style="107"/>
  </cols>
  <sheetData>
    <row r="1" spans="1:7" s="883" customFormat="1" ht="18" customHeight="1" x14ac:dyDescent="0.2">
      <c r="A1" s="1145" t="s">
        <v>5012</v>
      </c>
      <c r="B1" s="1145"/>
      <c r="C1" s="1145"/>
      <c r="D1" s="1145"/>
      <c r="E1" s="1145"/>
      <c r="F1" s="1145"/>
      <c r="G1" s="1145"/>
    </row>
    <row r="2" spans="1:7" s="309" customFormat="1" ht="18" customHeight="1" x14ac:dyDescent="0.2">
      <c r="A2" s="1145" t="s">
        <v>2208</v>
      </c>
      <c r="B2" s="1145"/>
      <c r="C2" s="1145"/>
      <c r="D2" s="1145"/>
      <c r="E2" s="1145"/>
      <c r="F2" s="1145"/>
      <c r="G2" s="1145"/>
    </row>
    <row r="4" spans="1:7" ht="12.75" customHeight="1" x14ac:dyDescent="0.2">
      <c r="A4" s="884"/>
      <c r="B4" s="885"/>
      <c r="C4" s="886"/>
      <c r="D4" s="338">
        <v>1</v>
      </c>
      <c r="E4" s="338">
        <v>2</v>
      </c>
      <c r="F4" s="338">
        <v>3</v>
      </c>
      <c r="G4" s="338">
        <v>4</v>
      </c>
    </row>
    <row r="5" spans="1:7" s="339" customFormat="1" x14ac:dyDescent="0.2">
      <c r="A5" s="1167" t="s">
        <v>1584</v>
      </c>
      <c r="B5" s="1168"/>
      <c r="C5" s="1171" t="s">
        <v>1585</v>
      </c>
      <c r="D5" s="1173" t="s">
        <v>2028</v>
      </c>
      <c r="E5" s="1173"/>
      <c r="F5" s="1173" t="s">
        <v>2029</v>
      </c>
      <c r="G5" s="1173"/>
    </row>
    <row r="6" spans="1:7" s="339" customFormat="1" ht="34.5" customHeight="1" x14ac:dyDescent="0.2">
      <c r="A6" s="1169"/>
      <c r="B6" s="1170"/>
      <c r="C6" s="1172"/>
      <c r="D6" s="340" t="s">
        <v>2030</v>
      </c>
      <c r="E6" s="340" t="s">
        <v>2031</v>
      </c>
      <c r="F6" s="341" t="s">
        <v>2030</v>
      </c>
      <c r="G6" s="341" t="s">
        <v>2031</v>
      </c>
    </row>
    <row r="7" spans="1:7" s="339" customFormat="1" x14ac:dyDescent="0.2">
      <c r="A7" s="327" t="s">
        <v>1593</v>
      </c>
      <c r="B7" s="327" t="s">
        <v>2032</v>
      </c>
      <c r="C7" s="328" t="s">
        <v>68</v>
      </c>
      <c r="D7" s="342">
        <v>1102245.8516500001</v>
      </c>
      <c r="E7" s="342">
        <v>7567.6689400000005</v>
      </c>
      <c r="F7" s="342">
        <v>937505.51474000001</v>
      </c>
      <c r="G7" s="342">
        <v>9205.0881899999986</v>
      </c>
    </row>
    <row r="8" spans="1:7" x14ac:dyDescent="0.2">
      <c r="A8" s="315" t="s">
        <v>1595</v>
      </c>
      <c r="B8" s="315" t="s">
        <v>2033</v>
      </c>
      <c r="C8" s="332" t="s">
        <v>68</v>
      </c>
      <c r="D8" s="342">
        <v>1100980.4380300001</v>
      </c>
      <c r="E8" s="342">
        <v>7216.56394</v>
      </c>
      <c r="F8" s="342">
        <v>936507.91732000001</v>
      </c>
      <c r="G8" s="342">
        <v>8941.831189999999</v>
      </c>
    </row>
    <row r="9" spans="1:7" x14ac:dyDescent="0.2">
      <c r="A9" s="847" t="s">
        <v>1597</v>
      </c>
      <c r="B9" s="847" t="s">
        <v>2034</v>
      </c>
      <c r="C9" s="871" t="s">
        <v>2035</v>
      </c>
      <c r="D9" s="864">
        <v>89907.662650000013</v>
      </c>
      <c r="E9" s="864">
        <v>1426.5807500000001</v>
      </c>
      <c r="F9" s="864">
        <v>118855.42952999999</v>
      </c>
      <c r="G9" s="864">
        <v>2530.9558099999999</v>
      </c>
    </row>
    <row r="10" spans="1:7" x14ac:dyDescent="0.2">
      <c r="A10" s="837" t="s">
        <v>1600</v>
      </c>
      <c r="B10" s="837" t="s">
        <v>2036</v>
      </c>
      <c r="C10" s="843" t="s">
        <v>2037</v>
      </c>
      <c r="D10" s="864">
        <v>9482.9292100000002</v>
      </c>
      <c r="E10" s="864">
        <v>149.51126000000002</v>
      </c>
      <c r="F10" s="864">
        <v>9605.7860000000001</v>
      </c>
      <c r="G10" s="864">
        <v>171.70579999999998</v>
      </c>
    </row>
    <row r="11" spans="1:7" x14ac:dyDescent="0.2">
      <c r="A11" s="837" t="s">
        <v>1603</v>
      </c>
      <c r="B11" s="837" t="s">
        <v>2038</v>
      </c>
      <c r="C11" s="843" t="s">
        <v>2039</v>
      </c>
      <c r="D11" s="864"/>
      <c r="E11" s="864"/>
      <c r="F11" s="864"/>
      <c r="G11" s="864"/>
    </row>
    <row r="12" spans="1:7" x14ac:dyDescent="0.2">
      <c r="A12" s="837" t="s">
        <v>1606</v>
      </c>
      <c r="B12" s="837" t="s">
        <v>2040</v>
      </c>
      <c r="C12" s="843" t="s">
        <v>2041</v>
      </c>
      <c r="D12" s="864"/>
      <c r="E12" s="864"/>
      <c r="F12" s="864"/>
      <c r="G12" s="864"/>
    </row>
    <row r="13" spans="1:7" x14ac:dyDescent="0.2">
      <c r="A13" s="837" t="s">
        <v>1609</v>
      </c>
      <c r="B13" s="837" t="s">
        <v>2042</v>
      </c>
      <c r="C13" s="843" t="s">
        <v>2043</v>
      </c>
      <c r="D13" s="864">
        <v>-7153.63231</v>
      </c>
      <c r="E13" s="864"/>
      <c r="F13" s="864">
        <v>-5733.8978799999995</v>
      </c>
      <c r="G13" s="864"/>
    </row>
    <row r="14" spans="1:7" x14ac:dyDescent="0.2">
      <c r="A14" s="837" t="s">
        <v>1612</v>
      </c>
      <c r="B14" s="837" t="s">
        <v>2044</v>
      </c>
      <c r="C14" s="843" t="s">
        <v>2045</v>
      </c>
      <c r="D14" s="864">
        <v>-1702.8023000000001</v>
      </c>
      <c r="E14" s="864"/>
      <c r="F14" s="864">
        <v>-3563.4559800000002</v>
      </c>
      <c r="G14" s="864"/>
    </row>
    <row r="15" spans="1:7" x14ac:dyDescent="0.2">
      <c r="A15" s="837" t="s">
        <v>1615</v>
      </c>
      <c r="B15" s="837" t="s">
        <v>2046</v>
      </c>
      <c r="C15" s="843" t="s">
        <v>2047</v>
      </c>
      <c r="D15" s="864"/>
      <c r="E15" s="864"/>
      <c r="F15" s="864"/>
      <c r="G15" s="864"/>
    </row>
    <row r="16" spans="1:7" x14ac:dyDescent="0.2">
      <c r="A16" s="837" t="s">
        <v>1618</v>
      </c>
      <c r="B16" s="837" t="s">
        <v>207</v>
      </c>
      <c r="C16" s="843" t="s">
        <v>2048</v>
      </c>
      <c r="D16" s="864">
        <v>439304.97323</v>
      </c>
      <c r="E16" s="864">
        <v>324.83265</v>
      </c>
      <c r="F16" s="864">
        <v>294315.01435999997</v>
      </c>
      <c r="G16" s="864">
        <v>819.64962000000003</v>
      </c>
    </row>
    <row r="17" spans="1:7" x14ac:dyDescent="0.2">
      <c r="A17" s="837" t="s">
        <v>1621</v>
      </c>
      <c r="B17" s="837" t="s">
        <v>190</v>
      </c>
      <c r="C17" s="843" t="s">
        <v>2049</v>
      </c>
      <c r="D17" s="864">
        <v>2962.2043799999997</v>
      </c>
      <c r="E17" s="864">
        <v>41.684620000000002</v>
      </c>
      <c r="F17" s="864">
        <v>2999.6581199999996</v>
      </c>
      <c r="G17" s="864">
        <v>46.380720000000004</v>
      </c>
    </row>
    <row r="18" spans="1:7" x14ac:dyDescent="0.2">
      <c r="A18" s="837" t="s">
        <v>2050</v>
      </c>
      <c r="B18" s="837" t="s">
        <v>2051</v>
      </c>
      <c r="C18" s="843" t="s">
        <v>2052</v>
      </c>
      <c r="D18" s="864">
        <v>101.46083</v>
      </c>
      <c r="E18" s="864"/>
      <c r="F18" s="864">
        <v>146.73224999999999</v>
      </c>
      <c r="G18" s="864"/>
    </row>
    <row r="19" spans="1:7" x14ac:dyDescent="0.2">
      <c r="A19" s="837" t="s">
        <v>2053</v>
      </c>
      <c r="B19" s="837" t="s">
        <v>2054</v>
      </c>
      <c r="C19" s="843" t="s">
        <v>2055</v>
      </c>
      <c r="D19" s="864">
        <v>-11765.61349</v>
      </c>
      <c r="E19" s="864"/>
      <c r="F19" s="864">
        <v>-14327.301109999999</v>
      </c>
      <c r="G19" s="864"/>
    </row>
    <row r="20" spans="1:7" x14ac:dyDescent="0.2">
      <c r="A20" s="837" t="s">
        <v>2056</v>
      </c>
      <c r="B20" s="837" t="s">
        <v>2057</v>
      </c>
      <c r="C20" s="843" t="s">
        <v>2058</v>
      </c>
      <c r="D20" s="864">
        <v>28412.022520000002</v>
      </c>
      <c r="E20" s="864">
        <v>171.98982999999998</v>
      </c>
      <c r="F20" s="864">
        <v>23101.733529999998</v>
      </c>
      <c r="G20" s="864">
        <v>224.12067000000002</v>
      </c>
    </row>
    <row r="21" spans="1:7" x14ac:dyDescent="0.2">
      <c r="A21" s="837" t="s">
        <v>2059</v>
      </c>
      <c r="B21" s="837" t="s">
        <v>2060</v>
      </c>
      <c r="C21" s="843" t="s">
        <v>2061</v>
      </c>
      <c r="D21" s="864">
        <v>212693.93596</v>
      </c>
      <c r="E21" s="864">
        <v>2973.02088</v>
      </c>
      <c r="F21" s="864">
        <v>188064.08193000001</v>
      </c>
      <c r="G21" s="864">
        <v>3036.3310699999997</v>
      </c>
    </row>
    <row r="22" spans="1:7" x14ac:dyDescent="0.2">
      <c r="A22" s="837" t="s">
        <v>2062</v>
      </c>
      <c r="B22" s="837" t="s">
        <v>2063</v>
      </c>
      <c r="C22" s="843" t="s">
        <v>2064</v>
      </c>
      <c r="D22" s="864">
        <v>70897.966039999985</v>
      </c>
      <c r="E22" s="864">
        <v>993.99512000000004</v>
      </c>
      <c r="F22" s="864">
        <v>63438.367549999995</v>
      </c>
      <c r="G22" s="864">
        <v>1024.94245</v>
      </c>
    </row>
    <row r="23" spans="1:7" x14ac:dyDescent="0.2">
      <c r="A23" s="837" t="s">
        <v>2065</v>
      </c>
      <c r="B23" s="837" t="s">
        <v>2066</v>
      </c>
      <c r="C23" s="843" t="s">
        <v>2067</v>
      </c>
      <c r="D23" s="864">
        <v>1127.85619</v>
      </c>
      <c r="E23" s="864">
        <v>15.904809999999999</v>
      </c>
      <c r="F23" s="864">
        <v>1009.50976</v>
      </c>
      <c r="G23" s="864">
        <v>16.34524</v>
      </c>
    </row>
    <row r="24" spans="1:7" x14ac:dyDescent="0.2">
      <c r="A24" s="837" t="s">
        <v>2068</v>
      </c>
      <c r="B24" s="837" t="s">
        <v>2069</v>
      </c>
      <c r="C24" s="843" t="s">
        <v>2070</v>
      </c>
      <c r="D24" s="864">
        <v>9032.41302</v>
      </c>
      <c r="E24" s="864">
        <v>146.52612999999999</v>
      </c>
      <c r="F24" s="864">
        <v>8578.7612899999986</v>
      </c>
      <c r="G24" s="864">
        <v>156.57016000000002</v>
      </c>
    </row>
    <row r="25" spans="1:7" x14ac:dyDescent="0.2">
      <c r="A25" s="837" t="s">
        <v>2071</v>
      </c>
      <c r="B25" s="837" t="s">
        <v>2072</v>
      </c>
      <c r="C25" s="843" t="s">
        <v>2073</v>
      </c>
      <c r="D25" s="864"/>
      <c r="E25" s="864"/>
      <c r="F25" s="864"/>
      <c r="G25" s="864"/>
    </row>
    <row r="26" spans="1:7" x14ac:dyDescent="0.2">
      <c r="A26" s="837" t="s">
        <v>2074</v>
      </c>
      <c r="B26" s="837" t="s">
        <v>2075</v>
      </c>
      <c r="C26" s="843" t="s">
        <v>2076</v>
      </c>
      <c r="D26" s="864"/>
      <c r="E26" s="864">
        <v>116.288</v>
      </c>
      <c r="F26" s="864"/>
      <c r="G26" s="864">
        <v>224.1</v>
      </c>
    </row>
    <row r="27" spans="1:7" x14ac:dyDescent="0.2">
      <c r="A27" s="837" t="s">
        <v>2077</v>
      </c>
      <c r="B27" s="837" t="s">
        <v>2078</v>
      </c>
      <c r="C27" s="843" t="s">
        <v>2079</v>
      </c>
      <c r="D27" s="864"/>
      <c r="E27" s="864"/>
      <c r="F27" s="864"/>
      <c r="G27" s="864"/>
    </row>
    <row r="28" spans="1:7" x14ac:dyDescent="0.2">
      <c r="A28" s="837" t="s">
        <v>2080</v>
      </c>
      <c r="B28" s="837" t="s">
        <v>2081</v>
      </c>
      <c r="C28" s="843" t="s">
        <v>2082</v>
      </c>
      <c r="D28" s="864">
        <v>1871.4113799999998</v>
      </c>
      <c r="E28" s="864">
        <v>2.34348</v>
      </c>
      <c r="F28" s="864">
        <v>281.90128000000004</v>
      </c>
      <c r="G28" s="864">
        <v>3.9315500000000001</v>
      </c>
    </row>
    <row r="29" spans="1:7" x14ac:dyDescent="0.2">
      <c r="A29" s="837" t="s">
        <v>2083</v>
      </c>
      <c r="B29" s="837" t="s">
        <v>2084</v>
      </c>
      <c r="C29" s="843" t="s">
        <v>2085</v>
      </c>
      <c r="D29" s="864"/>
      <c r="E29" s="864"/>
      <c r="F29" s="864"/>
      <c r="G29" s="864"/>
    </row>
    <row r="30" spans="1:7" x14ac:dyDescent="0.2">
      <c r="A30" s="837" t="s">
        <v>2086</v>
      </c>
      <c r="B30" s="837" t="s">
        <v>2087</v>
      </c>
      <c r="C30" s="843" t="s">
        <v>2088</v>
      </c>
      <c r="D30" s="864"/>
      <c r="E30" s="864"/>
      <c r="F30" s="864">
        <v>83</v>
      </c>
      <c r="G30" s="864"/>
    </row>
    <row r="31" spans="1:7" x14ac:dyDescent="0.2">
      <c r="A31" s="837" t="s">
        <v>2089</v>
      </c>
      <c r="B31" s="837" t="s">
        <v>2090</v>
      </c>
      <c r="C31" s="843" t="s">
        <v>2091</v>
      </c>
      <c r="D31" s="864"/>
      <c r="E31" s="864"/>
      <c r="F31" s="864"/>
      <c r="G31" s="864"/>
    </row>
    <row r="32" spans="1:7" x14ac:dyDescent="0.2">
      <c r="A32" s="837" t="s">
        <v>2092</v>
      </c>
      <c r="B32" s="837" t="s">
        <v>2093</v>
      </c>
      <c r="C32" s="843" t="s">
        <v>2094</v>
      </c>
      <c r="D32" s="864">
        <v>20.049150000000001</v>
      </c>
      <c r="E32" s="864"/>
      <c r="F32" s="864">
        <v>13.31335</v>
      </c>
      <c r="G32" s="864"/>
    </row>
    <row r="33" spans="1:7" x14ac:dyDescent="0.2">
      <c r="A33" s="837" t="s">
        <v>2095</v>
      </c>
      <c r="B33" s="837" t="s">
        <v>2096</v>
      </c>
      <c r="C33" s="843" t="s">
        <v>2097</v>
      </c>
      <c r="D33" s="864">
        <v>273.19678000000005</v>
      </c>
      <c r="E33" s="864">
        <v>4.0490199999999996</v>
      </c>
      <c r="F33" s="864">
        <v>3395.2723599999999</v>
      </c>
      <c r="G33" s="864">
        <v>12.573780000000001</v>
      </c>
    </row>
    <row r="34" spans="1:7" x14ac:dyDescent="0.2">
      <c r="A34" s="837" t="s">
        <v>2098</v>
      </c>
      <c r="B34" s="837" t="s">
        <v>2099</v>
      </c>
      <c r="C34" s="843" t="s">
        <v>2100</v>
      </c>
      <c r="D34" s="864">
        <v>78.016530000000003</v>
      </c>
      <c r="E34" s="864"/>
      <c r="F34" s="864">
        <v>1226.5754099999999</v>
      </c>
      <c r="G34" s="864"/>
    </row>
    <row r="35" spans="1:7" x14ac:dyDescent="0.2">
      <c r="A35" s="837" t="s">
        <v>2101</v>
      </c>
      <c r="B35" s="837" t="s">
        <v>2102</v>
      </c>
      <c r="C35" s="843" t="s">
        <v>2103</v>
      </c>
      <c r="D35" s="864">
        <v>251650.73778999998</v>
      </c>
      <c r="E35" s="864">
        <v>681.11225000000002</v>
      </c>
      <c r="F35" s="864">
        <v>241717.29243</v>
      </c>
      <c r="G35" s="864">
        <v>627.66946999999993</v>
      </c>
    </row>
    <row r="36" spans="1:7" x14ac:dyDescent="0.2">
      <c r="A36" s="837" t="s">
        <v>2104</v>
      </c>
      <c r="B36" s="837" t="s">
        <v>2105</v>
      </c>
      <c r="C36" s="843" t="s">
        <v>2106</v>
      </c>
      <c r="D36" s="864"/>
      <c r="E36" s="864"/>
      <c r="F36" s="864"/>
      <c r="G36" s="864"/>
    </row>
    <row r="37" spans="1:7" x14ac:dyDescent="0.2">
      <c r="A37" s="837" t="s">
        <v>2107</v>
      </c>
      <c r="B37" s="837" t="s">
        <v>2108</v>
      </c>
      <c r="C37" s="843" t="s">
        <v>2109</v>
      </c>
      <c r="D37" s="864"/>
      <c r="E37" s="864"/>
      <c r="F37" s="864"/>
      <c r="G37" s="864"/>
    </row>
    <row r="38" spans="1:7" x14ac:dyDescent="0.2">
      <c r="A38" s="837" t="s">
        <v>2110</v>
      </c>
      <c r="B38" s="837" t="s">
        <v>2111</v>
      </c>
      <c r="C38" s="843" t="s">
        <v>2112</v>
      </c>
      <c r="D38" s="864"/>
      <c r="E38" s="864"/>
      <c r="F38" s="864"/>
      <c r="G38" s="864"/>
    </row>
    <row r="39" spans="1:7" x14ac:dyDescent="0.2">
      <c r="A39" s="837" t="s">
        <v>2113</v>
      </c>
      <c r="B39" s="837" t="s">
        <v>2114</v>
      </c>
      <c r="C39" s="843" t="s">
        <v>2115</v>
      </c>
      <c r="D39" s="864"/>
      <c r="E39" s="864"/>
      <c r="F39" s="864"/>
      <c r="G39" s="864"/>
    </row>
    <row r="40" spans="1:7" x14ac:dyDescent="0.2">
      <c r="A40" s="837" t="s">
        <v>2116</v>
      </c>
      <c r="B40" s="837" t="s">
        <v>2117</v>
      </c>
      <c r="C40" s="843" t="s">
        <v>2118</v>
      </c>
      <c r="D40" s="864"/>
      <c r="E40" s="864">
        <v>141.7801</v>
      </c>
      <c r="F40" s="864"/>
      <c r="G40" s="864"/>
    </row>
    <row r="41" spans="1:7" x14ac:dyDescent="0.2">
      <c r="A41" s="837" t="s">
        <v>2119</v>
      </c>
      <c r="B41" s="837" t="s">
        <v>2120</v>
      </c>
      <c r="C41" s="843" t="s">
        <v>2121</v>
      </c>
      <c r="D41" s="864"/>
      <c r="E41" s="864"/>
      <c r="F41" s="864"/>
      <c r="G41" s="864"/>
    </row>
    <row r="42" spans="1:7" x14ac:dyDescent="0.2">
      <c r="A42" s="837" t="s">
        <v>2122</v>
      </c>
      <c r="B42" s="837" t="s">
        <v>2123</v>
      </c>
      <c r="C42" s="843" t="s">
        <v>2124</v>
      </c>
      <c r="D42" s="864">
        <v>3712.4924699999997</v>
      </c>
      <c r="E42" s="864">
        <v>26.945040000000002</v>
      </c>
      <c r="F42" s="864">
        <v>3227.9276400000003</v>
      </c>
      <c r="G42" s="864">
        <v>46.554850000000002</v>
      </c>
    </row>
    <row r="43" spans="1:7" x14ac:dyDescent="0.2">
      <c r="A43" s="837" t="s">
        <v>2125</v>
      </c>
      <c r="B43" s="837" t="s">
        <v>2126</v>
      </c>
      <c r="C43" s="843" t="s">
        <v>2127</v>
      </c>
      <c r="D43" s="864">
        <v>73.156999999999996</v>
      </c>
      <c r="E43" s="864"/>
      <c r="F43" s="864">
        <v>72.215500000000006</v>
      </c>
      <c r="G43" s="864"/>
    </row>
    <row r="44" spans="1:7" x14ac:dyDescent="0.2">
      <c r="A44" s="315" t="s">
        <v>1624</v>
      </c>
      <c r="B44" s="315" t="s">
        <v>2128</v>
      </c>
      <c r="C44" s="332" t="s">
        <v>68</v>
      </c>
      <c r="D44" s="342">
        <v>1.6079999999999997E-2</v>
      </c>
      <c r="E44" s="342">
        <v>0</v>
      </c>
      <c r="F44" s="342">
        <v>0</v>
      </c>
      <c r="G44" s="342">
        <v>0</v>
      </c>
    </row>
    <row r="45" spans="1:7" x14ac:dyDescent="0.2">
      <c r="A45" s="837" t="s">
        <v>1626</v>
      </c>
      <c r="B45" s="837" t="s">
        <v>2129</v>
      </c>
      <c r="C45" s="843" t="s">
        <v>2130</v>
      </c>
      <c r="D45" s="864"/>
      <c r="E45" s="864"/>
      <c r="F45" s="864"/>
      <c r="G45" s="864"/>
    </row>
    <row r="46" spans="1:7" x14ac:dyDescent="0.2">
      <c r="A46" s="837" t="s">
        <v>1628</v>
      </c>
      <c r="B46" s="837" t="s">
        <v>2131</v>
      </c>
      <c r="C46" s="843" t="s">
        <v>2132</v>
      </c>
      <c r="D46" s="864"/>
      <c r="E46" s="864"/>
      <c r="F46" s="864"/>
      <c r="G46" s="864"/>
    </row>
    <row r="47" spans="1:7" x14ac:dyDescent="0.2">
      <c r="A47" s="837" t="s">
        <v>1631</v>
      </c>
      <c r="B47" s="837" t="s">
        <v>2133</v>
      </c>
      <c r="C47" s="843" t="s">
        <v>2134</v>
      </c>
      <c r="D47" s="864">
        <v>1.6079999999999997E-2</v>
      </c>
      <c r="E47" s="864"/>
      <c r="F47" s="864"/>
      <c r="G47" s="864"/>
    </row>
    <row r="48" spans="1:7" x14ac:dyDescent="0.2">
      <c r="A48" s="837" t="s">
        <v>1634</v>
      </c>
      <c r="B48" s="837" t="s">
        <v>2135</v>
      </c>
      <c r="C48" s="843" t="s">
        <v>2136</v>
      </c>
      <c r="D48" s="864"/>
      <c r="E48" s="864"/>
      <c r="F48" s="864"/>
      <c r="G48" s="864"/>
    </row>
    <row r="49" spans="1:7" x14ac:dyDescent="0.2">
      <c r="A49" s="837" t="s">
        <v>1637</v>
      </c>
      <c r="B49" s="837" t="s">
        <v>2137</v>
      </c>
      <c r="C49" s="843" t="s">
        <v>2138</v>
      </c>
      <c r="D49" s="864"/>
      <c r="E49" s="864"/>
      <c r="F49" s="864"/>
      <c r="G49" s="864"/>
    </row>
    <row r="50" spans="1:7" x14ac:dyDescent="0.2">
      <c r="A50" s="315" t="s">
        <v>1655</v>
      </c>
      <c r="B50" s="315" t="s">
        <v>2139</v>
      </c>
      <c r="C50" s="332" t="s">
        <v>68</v>
      </c>
      <c r="D50" s="342">
        <v>0</v>
      </c>
      <c r="E50" s="342">
        <v>0</v>
      </c>
      <c r="F50" s="342">
        <v>0</v>
      </c>
      <c r="G50" s="342">
        <v>0</v>
      </c>
    </row>
    <row r="51" spans="1:7" x14ac:dyDescent="0.2">
      <c r="A51" s="837" t="s">
        <v>1657</v>
      </c>
      <c r="B51" s="837" t="s">
        <v>2140</v>
      </c>
      <c r="C51" s="843" t="s">
        <v>2141</v>
      </c>
      <c r="D51" s="864"/>
      <c r="E51" s="864"/>
      <c r="F51" s="864"/>
      <c r="G51" s="864"/>
    </row>
    <row r="52" spans="1:7" x14ac:dyDescent="0.2">
      <c r="A52" s="837" t="s">
        <v>1660</v>
      </c>
      <c r="B52" s="837" t="s">
        <v>2142</v>
      </c>
      <c r="C52" s="843" t="s">
        <v>2143</v>
      </c>
      <c r="D52" s="864"/>
      <c r="E52" s="864"/>
      <c r="F52" s="864"/>
      <c r="G52" s="864"/>
    </row>
    <row r="53" spans="1:7" x14ac:dyDescent="0.2">
      <c r="A53" s="315" t="s">
        <v>2144</v>
      </c>
      <c r="B53" s="315" t="s">
        <v>1774</v>
      </c>
      <c r="C53" s="332" t="s">
        <v>68</v>
      </c>
      <c r="D53" s="342">
        <v>1265.3975399999999</v>
      </c>
      <c r="E53" s="342">
        <v>351.10500000000002</v>
      </c>
      <c r="F53" s="342">
        <v>997.59742000000006</v>
      </c>
      <c r="G53" s="342">
        <v>263.25700000000001</v>
      </c>
    </row>
    <row r="54" spans="1:7" x14ac:dyDescent="0.2">
      <c r="A54" s="837" t="s">
        <v>2145</v>
      </c>
      <c r="B54" s="837" t="s">
        <v>1774</v>
      </c>
      <c r="C54" s="843" t="s">
        <v>2146</v>
      </c>
      <c r="D54" s="864">
        <v>1265.3975399999999</v>
      </c>
      <c r="E54" s="864">
        <v>351.10500000000002</v>
      </c>
      <c r="F54" s="864">
        <v>997.59742000000006</v>
      </c>
      <c r="G54" s="864">
        <v>263.25700000000001</v>
      </c>
    </row>
    <row r="55" spans="1:7" x14ac:dyDescent="0.2">
      <c r="A55" s="837" t="s">
        <v>2147</v>
      </c>
      <c r="B55" s="837" t="s">
        <v>2148</v>
      </c>
      <c r="C55" s="843" t="s">
        <v>2149</v>
      </c>
      <c r="D55" s="864"/>
      <c r="E55" s="864"/>
      <c r="F55" s="864"/>
      <c r="G55" s="864"/>
    </row>
    <row r="56" spans="1:7" x14ac:dyDescent="0.2">
      <c r="A56" s="315" t="s">
        <v>1701</v>
      </c>
      <c r="B56" s="315" t="s">
        <v>2150</v>
      </c>
      <c r="C56" s="332" t="s">
        <v>68</v>
      </c>
      <c r="D56" s="342">
        <v>1103049.3372299999</v>
      </c>
      <c r="E56" s="342">
        <v>9026.8892899999992</v>
      </c>
      <c r="F56" s="342">
        <v>938496.95072000008</v>
      </c>
      <c r="G56" s="342">
        <v>10369.943160000001</v>
      </c>
    </row>
    <row r="57" spans="1:7" x14ac:dyDescent="0.2">
      <c r="A57" s="315" t="s">
        <v>1703</v>
      </c>
      <c r="B57" s="315" t="s">
        <v>2151</v>
      </c>
      <c r="C57" s="332" t="s">
        <v>68</v>
      </c>
      <c r="D57" s="342">
        <v>15076.30286</v>
      </c>
      <c r="E57" s="342">
        <v>9026.8892899999992</v>
      </c>
      <c r="F57" s="342">
        <v>32460.739659999999</v>
      </c>
      <c r="G57" s="342">
        <v>10369.943160000001</v>
      </c>
    </row>
    <row r="58" spans="1:7" x14ac:dyDescent="0.2">
      <c r="A58" s="837" t="s">
        <v>1705</v>
      </c>
      <c r="B58" s="837" t="s">
        <v>2152</v>
      </c>
      <c r="C58" s="843" t="s">
        <v>2153</v>
      </c>
      <c r="D58" s="864"/>
      <c r="E58" s="864"/>
      <c r="F58" s="864"/>
      <c r="G58" s="864"/>
    </row>
    <row r="59" spans="1:7" x14ac:dyDescent="0.2">
      <c r="A59" s="837" t="s">
        <v>1708</v>
      </c>
      <c r="B59" s="837" t="s">
        <v>2154</v>
      </c>
      <c r="C59" s="843" t="s">
        <v>2155</v>
      </c>
      <c r="D59" s="864">
        <v>808.66627000000005</v>
      </c>
      <c r="E59" s="864">
        <v>9026.8892899999992</v>
      </c>
      <c r="F59" s="864">
        <v>627.76881000000003</v>
      </c>
      <c r="G59" s="864">
        <v>10369.943160000001</v>
      </c>
    </row>
    <row r="60" spans="1:7" x14ac:dyDescent="0.2">
      <c r="A60" s="837" t="s">
        <v>1711</v>
      </c>
      <c r="B60" s="837" t="s">
        <v>2156</v>
      </c>
      <c r="C60" s="843" t="s">
        <v>2157</v>
      </c>
      <c r="D60" s="864">
        <v>5939.6331200000004</v>
      </c>
      <c r="E60" s="864"/>
      <c r="F60" s="864">
        <v>4601.6535400000002</v>
      </c>
      <c r="G60" s="864"/>
    </row>
    <row r="61" spans="1:7" x14ac:dyDescent="0.2">
      <c r="A61" s="837" t="s">
        <v>1714</v>
      </c>
      <c r="B61" s="837" t="s">
        <v>2158</v>
      </c>
      <c r="C61" s="843" t="s">
        <v>2159</v>
      </c>
      <c r="D61" s="864"/>
      <c r="E61" s="864"/>
      <c r="F61" s="864"/>
      <c r="G61" s="864"/>
    </row>
    <row r="62" spans="1:7" x14ac:dyDescent="0.2">
      <c r="A62" s="837" t="s">
        <v>1726</v>
      </c>
      <c r="B62" s="837" t="s">
        <v>2160</v>
      </c>
      <c r="C62" s="843" t="s">
        <v>2161</v>
      </c>
      <c r="D62" s="864"/>
      <c r="E62" s="864"/>
      <c r="F62" s="864"/>
      <c r="G62" s="864"/>
    </row>
    <row r="63" spans="1:7" x14ac:dyDescent="0.2">
      <c r="A63" s="837" t="s">
        <v>1729</v>
      </c>
      <c r="B63" s="837" t="s">
        <v>2084</v>
      </c>
      <c r="C63" s="843" t="s">
        <v>2162</v>
      </c>
      <c r="D63" s="864">
        <v>256.89060000000001</v>
      </c>
      <c r="E63" s="864"/>
      <c r="F63" s="864">
        <v>215.71132</v>
      </c>
      <c r="G63" s="864"/>
    </row>
    <row r="64" spans="1:7" x14ac:dyDescent="0.2">
      <c r="A64" s="837" t="s">
        <v>1732</v>
      </c>
      <c r="B64" s="837" t="s">
        <v>2087</v>
      </c>
      <c r="C64" s="843" t="s">
        <v>2163</v>
      </c>
      <c r="D64" s="864"/>
      <c r="E64" s="864"/>
      <c r="F64" s="864"/>
      <c r="G64" s="864"/>
    </row>
    <row r="65" spans="1:7" x14ac:dyDescent="0.2">
      <c r="A65" s="837" t="s">
        <v>2164</v>
      </c>
      <c r="B65" s="837" t="s">
        <v>2165</v>
      </c>
      <c r="C65" s="843" t="s">
        <v>2166</v>
      </c>
      <c r="D65" s="864"/>
      <c r="E65" s="864"/>
      <c r="F65" s="864"/>
      <c r="G65" s="864"/>
    </row>
    <row r="66" spans="1:7" x14ac:dyDescent="0.2">
      <c r="A66" s="837" t="s">
        <v>2167</v>
      </c>
      <c r="B66" s="837" t="s">
        <v>2168</v>
      </c>
      <c r="C66" s="843" t="s">
        <v>2169</v>
      </c>
      <c r="D66" s="864">
        <v>1878.32267</v>
      </c>
      <c r="E66" s="864"/>
      <c r="F66" s="864">
        <v>1447.1392499999999</v>
      </c>
      <c r="G66" s="864"/>
    </row>
    <row r="67" spans="1:7" x14ac:dyDescent="0.2">
      <c r="A67" s="837" t="s">
        <v>2170</v>
      </c>
      <c r="B67" s="837" t="s">
        <v>2171</v>
      </c>
      <c r="C67" s="843" t="s">
        <v>2172</v>
      </c>
      <c r="D67" s="864"/>
      <c r="E67" s="864"/>
      <c r="F67" s="864"/>
      <c r="G67" s="864"/>
    </row>
    <row r="68" spans="1:7" x14ac:dyDescent="0.2">
      <c r="A68" s="837" t="s">
        <v>2173</v>
      </c>
      <c r="B68" s="837" t="s">
        <v>2174</v>
      </c>
      <c r="C68" s="843" t="s">
        <v>2175</v>
      </c>
      <c r="D68" s="864">
        <v>79.669420000000002</v>
      </c>
      <c r="E68" s="864"/>
      <c r="F68" s="864">
        <v>1227.1032700000001</v>
      </c>
      <c r="G68" s="864"/>
    </row>
    <row r="69" spans="1:7" x14ac:dyDescent="0.2">
      <c r="A69" s="837" t="s">
        <v>2176</v>
      </c>
      <c r="B69" s="837" t="s">
        <v>2177</v>
      </c>
      <c r="C69" s="843" t="s">
        <v>2178</v>
      </c>
      <c r="D69" s="864"/>
      <c r="E69" s="864"/>
      <c r="F69" s="864"/>
      <c r="G69" s="864"/>
    </row>
    <row r="70" spans="1:7" x14ac:dyDescent="0.2">
      <c r="A70" s="837" t="s">
        <v>2179</v>
      </c>
      <c r="B70" s="837" t="s">
        <v>2180</v>
      </c>
      <c r="C70" s="843" t="s">
        <v>2181</v>
      </c>
      <c r="D70" s="864">
        <v>316.01895999999999</v>
      </c>
      <c r="E70" s="864"/>
      <c r="F70" s="864">
        <v>20580.801350000002</v>
      </c>
      <c r="G70" s="864"/>
    </row>
    <row r="71" spans="1:7" x14ac:dyDescent="0.2">
      <c r="A71" s="837" t="s">
        <v>2182</v>
      </c>
      <c r="B71" s="837" t="s">
        <v>2183</v>
      </c>
      <c r="C71" s="843" t="s">
        <v>2184</v>
      </c>
      <c r="D71" s="864">
        <v>5797.1018199999999</v>
      </c>
      <c r="E71" s="864"/>
      <c r="F71" s="864">
        <v>3760.56212</v>
      </c>
      <c r="G71" s="864"/>
    </row>
    <row r="72" spans="1:7" x14ac:dyDescent="0.2">
      <c r="A72" s="315" t="s">
        <v>1735</v>
      </c>
      <c r="B72" s="315" t="s">
        <v>2185</v>
      </c>
      <c r="C72" s="332" t="s">
        <v>68</v>
      </c>
      <c r="D72" s="342">
        <v>1411.3145500000001</v>
      </c>
      <c r="E72" s="342">
        <v>0</v>
      </c>
      <c r="F72" s="342">
        <v>2140.4533400000005</v>
      </c>
      <c r="G72" s="342">
        <v>0</v>
      </c>
    </row>
    <row r="73" spans="1:7" x14ac:dyDescent="0.2">
      <c r="A73" s="837" t="s">
        <v>1737</v>
      </c>
      <c r="B73" s="837" t="s">
        <v>2186</v>
      </c>
      <c r="C73" s="843" t="s">
        <v>2187</v>
      </c>
      <c r="D73" s="864"/>
      <c r="E73" s="864"/>
      <c r="F73" s="864"/>
      <c r="G73" s="864"/>
    </row>
    <row r="74" spans="1:7" x14ac:dyDescent="0.2">
      <c r="A74" s="837" t="s">
        <v>1740</v>
      </c>
      <c r="B74" s="837" t="s">
        <v>2131</v>
      </c>
      <c r="C74" s="843" t="s">
        <v>2188</v>
      </c>
      <c r="D74" s="864">
        <v>1411.28322</v>
      </c>
      <c r="E74" s="864"/>
      <c r="F74" s="864">
        <v>2140.4509700000003</v>
      </c>
      <c r="G74" s="864"/>
    </row>
    <row r="75" spans="1:7" x14ac:dyDescent="0.2">
      <c r="A75" s="837" t="s">
        <v>1743</v>
      </c>
      <c r="B75" s="837" t="s">
        <v>2189</v>
      </c>
      <c r="C75" s="843" t="s">
        <v>2190</v>
      </c>
      <c r="D75" s="864">
        <v>3.1329999999999997E-2</v>
      </c>
      <c r="E75" s="864"/>
      <c r="F75" s="864"/>
      <c r="G75" s="864"/>
    </row>
    <row r="76" spans="1:7" x14ac:dyDescent="0.2">
      <c r="A76" s="837" t="s">
        <v>1746</v>
      </c>
      <c r="B76" s="837" t="s">
        <v>2191</v>
      </c>
      <c r="C76" s="843" t="s">
        <v>2192</v>
      </c>
      <c r="D76" s="864"/>
      <c r="E76" s="864"/>
      <c r="F76" s="864"/>
      <c r="G76" s="864"/>
    </row>
    <row r="77" spans="1:7" x14ac:dyDescent="0.2">
      <c r="A77" s="837" t="s">
        <v>1752</v>
      </c>
      <c r="B77" s="837" t="s">
        <v>2193</v>
      </c>
      <c r="C77" s="843" t="s">
        <v>2194</v>
      </c>
      <c r="D77" s="864"/>
      <c r="E77" s="864"/>
      <c r="F77" s="864"/>
      <c r="G77" s="864"/>
    </row>
    <row r="78" spans="1:7" x14ac:dyDescent="0.2">
      <c r="A78" s="315" t="s">
        <v>2195</v>
      </c>
      <c r="B78" s="315" t="s">
        <v>2196</v>
      </c>
      <c r="C78" s="332" t="s">
        <v>68</v>
      </c>
      <c r="D78" s="342">
        <v>1086561.71982</v>
      </c>
      <c r="E78" s="342">
        <v>0</v>
      </c>
      <c r="F78" s="342">
        <v>903895.75771999999</v>
      </c>
      <c r="G78" s="342">
        <v>0</v>
      </c>
    </row>
    <row r="79" spans="1:7" x14ac:dyDescent="0.2">
      <c r="A79" s="837" t="s">
        <v>2197</v>
      </c>
      <c r="B79" s="837" t="s">
        <v>2198</v>
      </c>
      <c r="C79" s="843" t="s">
        <v>2199</v>
      </c>
      <c r="D79" s="864"/>
      <c r="E79" s="864"/>
      <c r="F79" s="864"/>
      <c r="G79" s="864"/>
    </row>
    <row r="80" spans="1:7" x14ac:dyDescent="0.2">
      <c r="A80" s="837" t="s">
        <v>2200</v>
      </c>
      <c r="B80" s="837" t="s">
        <v>2201</v>
      </c>
      <c r="C80" s="843" t="s">
        <v>2202</v>
      </c>
      <c r="D80" s="864">
        <v>1086561.71982</v>
      </c>
      <c r="E80" s="864"/>
      <c r="F80" s="864">
        <v>903895.75771999999</v>
      </c>
      <c r="G80" s="864"/>
    </row>
    <row r="81" spans="1:7" x14ac:dyDescent="0.2">
      <c r="A81" s="315" t="s">
        <v>1862</v>
      </c>
      <c r="B81" s="315" t="s">
        <v>2203</v>
      </c>
      <c r="C81" s="332" t="s">
        <v>68</v>
      </c>
      <c r="D81" s="343">
        <v>0</v>
      </c>
      <c r="E81" s="343">
        <v>0</v>
      </c>
      <c r="F81" s="343">
        <v>0</v>
      </c>
      <c r="G81" s="343">
        <v>0</v>
      </c>
    </row>
    <row r="82" spans="1:7" x14ac:dyDescent="0.2">
      <c r="A82" s="315" t="s">
        <v>2204</v>
      </c>
      <c r="B82" s="315" t="s">
        <v>2205</v>
      </c>
      <c r="C82" s="332" t="s">
        <v>68</v>
      </c>
      <c r="D82" s="342">
        <v>2068.88312</v>
      </c>
      <c r="E82" s="342">
        <v>1810.3253500000001</v>
      </c>
      <c r="F82" s="342">
        <v>1989.0333999999998</v>
      </c>
      <c r="G82" s="342">
        <v>1428.1119699999999</v>
      </c>
    </row>
    <row r="83" spans="1:7" x14ac:dyDescent="0.2">
      <c r="A83" s="315" t="s">
        <v>2206</v>
      </c>
      <c r="B83" s="315" t="s">
        <v>1907</v>
      </c>
      <c r="C83" s="332" t="s">
        <v>68</v>
      </c>
      <c r="D83" s="342">
        <v>803.48558000000003</v>
      </c>
      <c r="E83" s="342">
        <v>1459.2203500000001</v>
      </c>
      <c r="F83" s="342">
        <v>991.43597999999997</v>
      </c>
      <c r="G83" s="342">
        <v>1164.8549699999999</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1" firstPageNumber="506" orientation="portrait" useFirstPageNumber="1" r:id="rId1"/>
  <headerFooter>
    <oddHeader>&amp;L&amp;"Tahoma,Kurzíva"Závěrečný účet za rok 2020&amp;R&amp;"Tahoma,Kurzíva"Tabulka č. 35</oddHeader>
    <oddFooter>&amp;C&amp;"Tahoma,Obyčejné"&amp;P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6C958-461B-4EF2-804F-1DD3100EE5DC}">
  <dimension ref="A1:G217"/>
  <sheetViews>
    <sheetView showGridLines="0" zoomScaleNormal="100" zoomScaleSheetLayoutView="100" workbookViewId="0">
      <selection activeCell="H3" sqref="H3"/>
    </sheetView>
  </sheetViews>
  <sheetFormatPr defaultRowHeight="12.75" x14ac:dyDescent="0.2"/>
  <cols>
    <col min="1" max="1" width="7" style="337" customWidth="1"/>
    <col min="2" max="2" width="45.42578125" style="313" customWidth="1"/>
    <col min="3" max="3" width="8.7109375" style="174" customWidth="1"/>
    <col min="4" max="7" width="13.85546875" style="861" customWidth="1"/>
    <col min="8" max="8" width="9.140625" style="313" customWidth="1"/>
    <col min="9" max="16384" width="9.140625" style="313"/>
  </cols>
  <sheetData>
    <row r="1" spans="1:7" ht="18" customHeight="1" x14ac:dyDescent="0.2">
      <c r="A1" s="1145" t="s">
        <v>5012</v>
      </c>
      <c r="B1" s="1145"/>
      <c r="C1" s="1145"/>
      <c r="D1" s="1145"/>
      <c r="E1" s="1145"/>
      <c r="F1" s="1145"/>
      <c r="G1" s="1145"/>
    </row>
    <row r="2" spans="1:7" ht="18" customHeight="1" x14ac:dyDescent="0.2">
      <c r="A2" s="1086" t="s">
        <v>2214</v>
      </c>
      <c r="B2" s="1086"/>
      <c r="C2" s="1086"/>
      <c r="D2" s="1086"/>
      <c r="E2" s="1086"/>
      <c r="F2" s="1086"/>
      <c r="G2" s="1086"/>
    </row>
    <row r="3" spans="1:7" x14ac:dyDescent="0.2">
      <c r="A3" s="313"/>
      <c r="D3" s="836"/>
      <c r="E3" s="836"/>
      <c r="F3" s="836"/>
      <c r="G3" s="836"/>
    </row>
    <row r="4" spans="1:7" x14ac:dyDescent="0.2">
      <c r="A4" s="310"/>
      <c r="B4" s="310"/>
      <c r="C4" s="311"/>
      <c r="D4" s="312">
        <v>1</v>
      </c>
      <c r="E4" s="312">
        <v>2</v>
      </c>
      <c r="F4" s="312">
        <v>3</v>
      </c>
      <c r="G4" s="312">
        <v>4</v>
      </c>
    </row>
    <row r="5" spans="1:7" s="335" customFormat="1" ht="12.75" customHeight="1" x14ac:dyDescent="0.2">
      <c r="A5" s="1146" t="s">
        <v>1584</v>
      </c>
      <c r="B5" s="1147"/>
      <c r="C5" s="1152" t="s">
        <v>1585</v>
      </c>
      <c r="D5" s="1158" t="s">
        <v>1586</v>
      </c>
      <c r="E5" s="1159"/>
      <c r="F5" s="1159"/>
      <c r="G5" s="1160"/>
    </row>
    <row r="6" spans="1:7" s="314" customFormat="1" x14ac:dyDescent="0.2">
      <c r="A6" s="1148"/>
      <c r="B6" s="1149"/>
      <c r="C6" s="1153"/>
      <c r="D6" s="1161" t="s">
        <v>1587</v>
      </c>
      <c r="E6" s="1162"/>
      <c r="F6" s="1163"/>
      <c r="G6" s="1164" t="s">
        <v>1588</v>
      </c>
    </row>
    <row r="7" spans="1:7" s="314" customFormat="1" x14ac:dyDescent="0.2">
      <c r="A7" s="1150"/>
      <c r="B7" s="1151"/>
      <c r="C7" s="1157"/>
      <c r="D7" s="326" t="s">
        <v>1589</v>
      </c>
      <c r="E7" s="326" t="s">
        <v>1590</v>
      </c>
      <c r="F7" s="326" t="s">
        <v>1591</v>
      </c>
      <c r="G7" s="1165"/>
    </row>
    <row r="8" spans="1:7" s="314" customFormat="1" x14ac:dyDescent="0.2">
      <c r="A8" s="327"/>
      <c r="B8" s="327" t="s">
        <v>1592</v>
      </c>
      <c r="C8" s="328" t="s">
        <v>68</v>
      </c>
      <c r="D8" s="317">
        <v>1427331.6018099999</v>
      </c>
      <c r="E8" s="317">
        <v>327012.45263000001</v>
      </c>
      <c r="F8" s="317">
        <v>1100319.1491800002</v>
      </c>
      <c r="G8" s="317">
        <v>847067.79105</v>
      </c>
    </row>
    <row r="9" spans="1:7" s="336" customFormat="1" x14ac:dyDescent="0.2">
      <c r="A9" s="327" t="s">
        <v>1593</v>
      </c>
      <c r="B9" s="327" t="s">
        <v>1594</v>
      </c>
      <c r="C9" s="328" t="s">
        <v>68</v>
      </c>
      <c r="D9" s="317">
        <v>1314623.6191499999</v>
      </c>
      <c r="E9" s="317">
        <v>327012.45263000001</v>
      </c>
      <c r="F9" s="317">
        <v>987611.16651999997</v>
      </c>
      <c r="G9" s="317">
        <v>759459.15493000008</v>
      </c>
    </row>
    <row r="10" spans="1:7" s="336" customFormat="1" x14ac:dyDescent="0.2">
      <c r="A10" s="327" t="s">
        <v>1595</v>
      </c>
      <c r="B10" s="327" t="s">
        <v>1596</v>
      </c>
      <c r="C10" s="328" t="s">
        <v>68</v>
      </c>
      <c r="D10" s="317">
        <v>22112.325949999999</v>
      </c>
      <c r="E10" s="317">
        <v>12810.134169999999</v>
      </c>
      <c r="F10" s="317">
        <v>9302.191780000001</v>
      </c>
      <c r="G10" s="317">
        <v>2301.7041800000002</v>
      </c>
    </row>
    <row r="11" spans="1:7" x14ac:dyDescent="0.2">
      <c r="A11" s="837" t="s">
        <v>1597</v>
      </c>
      <c r="B11" s="837" t="s">
        <v>1598</v>
      </c>
      <c r="C11" s="843" t="s">
        <v>1599</v>
      </c>
      <c r="D11" s="876">
        <v>0</v>
      </c>
      <c r="E11" s="876">
        <v>0</v>
      </c>
      <c r="F11" s="876">
        <v>0</v>
      </c>
      <c r="G11" s="876">
        <v>0</v>
      </c>
    </row>
    <row r="12" spans="1:7" x14ac:dyDescent="0.2">
      <c r="A12" s="837" t="s">
        <v>1600</v>
      </c>
      <c r="B12" s="837" t="s">
        <v>1601</v>
      </c>
      <c r="C12" s="843" t="s">
        <v>1602</v>
      </c>
      <c r="D12" s="839">
        <v>11244.54183</v>
      </c>
      <c r="E12" s="876">
        <v>7045.0700900000002</v>
      </c>
      <c r="F12" s="839">
        <v>4199.47174</v>
      </c>
      <c r="G12" s="876">
        <v>1733.9041400000001</v>
      </c>
    </row>
    <row r="13" spans="1:7" x14ac:dyDescent="0.2">
      <c r="A13" s="837" t="s">
        <v>1603</v>
      </c>
      <c r="B13" s="837" t="s">
        <v>1604</v>
      </c>
      <c r="C13" s="843" t="s">
        <v>1605</v>
      </c>
      <c r="D13" s="839">
        <v>775.61304000000007</v>
      </c>
      <c r="E13" s="876">
        <v>195.988</v>
      </c>
      <c r="F13" s="839">
        <v>579.62504000000001</v>
      </c>
      <c r="G13" s="876">
        <v>549.77604000000008</v>
      </c>
    </row>
    <row r="14" spans="1:7" x14ac:dyDescent="0.2">
      <c r="A14" s="837" t="s">
        <v>1606</v>
      </c>
      <c r="B14" s="837" t="s">
        <v>1607</v>
      </c>
      <c r="C14" s="843" t="s">
        <v>1608</v>
      </c>
      <c r="D14" s="839"/>
      <c r="E14" s="876">
        <v>0</v>
      </c>
      <c r="F14" s="839"/>
      <c r="G14" s="876">
        <v>0</v>
      </c>
    </row>
    <row r="15" spans="1:7" x14ac:dyDescent="0.2">
      <c r="A15" s="837" t="s">
        <v>1609</v>
      </c>
      <c r="B15" s="837" t="s">
        <v>1610</v>
      </c>
      <c r="C15" s="843" t="s">
        <v>1611</v>
      </c>
      <c r="D15" s="839">
        <v>4895.46108</v>
      </c>
      <c r="E15" s="876">
        <v>4895.46108</v>
      </c>
      <c r="F15" s="839"/>
      <c r="G15" s="876">
        <v>0</v>
      </c>
    </row>
    <row r="16" spans="1:7" x14ac:dyDescent="0.2">
      <c r="A16" s="837" t="s">
        <v>1612</v>
      </c>
      <c r="B16" s="837" t="s">
        <v>1613</v>
      </c>
      <c r="C16" s="843" t="s">
        <v>1614</v>
      </c>
      <c r="D16" s="839">
        <v>5000.3029999999999</v>
      </c>
      <c r="E16" s="876">
        <v>673.61500000000001</v>
      </c>
      <c r="F16" s="839">
        <v>4326.6880000000001</v>
      </c>
      <c r="G16" s="876">
        <v>18.024000000000001</v>
      </c>
    </row>
    <row r="17" spans="1:7" x14ac:dyDescent="0.2">
      <c r="A17" s="837" t="s">
        <v>1615</v>
      </c>
      <c r="B17" s="837" t="s">
        <v>1616</v>
      </c>
      <c r="C17" s="843" t="s">
        <v>1617</v>
      </c>
      <c r="D17" s="839">
        <v>196.40700000000001</v>
      </c>
      <c r="E17" s="876">
        <v>0</v>
      </c>
      <c r="F17" s="839">
        <v>196.40700000000001</v>
      </c>
      <c r="G17" s="876">
        <v>0</v>
      </c>
    </row>
    <row r="18" spans="1:7" x14ac:dyDescent="0.2">
      <c r="A18" s="837" t="s">
        <v>1618</v>
      </c>
      <c r="B18" s="837" t="s">
        <v>1619</v>
      </c>
      <c r="C18" s="843" t="s">
        <v>1620</v>
      </c>
      <c r="D18" s="839"/>
      <c r="E18" s="876">
        <v>0</v>
      </c>
      <c r="F18" s="839"/>
      <c r="G18" s="876">
        <v>0</v>
      </c>
    </row>
    <row r="19" spans="1:7" x14ac:dyDescent="0.2">
      <c r="A19" s="840" t="s">
        <v>1621</v>
      </c>
      <c r="B19" s="837" t="s">
        <v>1622</v>
      </c>
      <c r="C19" s="843" t="s">
        <v>1623</v>
      </c>
      <c r="D19" s="839"/>
      <c r="E19" s="876">
        <v>0</v>
      </c>
      <c r="F19" s="839"/>
      <c r="G19" s="876">
        <v>0</v>
      </c>
    </row>
    <row r="20" spans="1:7" x14ac:dyDescent="0.2">
      <c r="A20" s="327" t="s">
        <v>1624</v>
      </c>
      <c r="B20" s="327" t="s">
        <v>1625</v>
      </c>
      <c r="C20" s="328" t="s">
        <v>68</v>
      </c>
      <c r="D20" s="317">
        <v>1291754.1732000001</v>
      </c>
      <c r="E20" s="317">
        <v>314202.31846000004</v>
      </c>
      <c r="F20" s="317">
        <v>977551.85473999998</v>
      </c>
      <c r="G20" s="317">
        <v>757144.95074999996</v>
      </c>
    </row>
    <row r="21" spans="1:7" s="336" customFormat="1" x14ac:dyDescent="0.2">
      <c r="A21" s="837" t="s">
        <v>1626</v>
      </c>
      <c r="B21" s="837" t="s">
        <v>357</v>
      </c>
      <c r="C21" s="843" t="s">
        <v>1627</v>
      </c>
      <c r="D21" s="876">
        <v>33210.692569999999</v>
      </c>
      <c r="E21" s="876">
        <v>0</v>
      </c>
      <c r="F21" s="876">
        <v>33210.692569999999</v>
      </c>
      <c r="G21" s="876">
        <v>33210.692569999999</v>
      </c>
    </row>
    <row r="22" spans="1:7" x14ac:dyDescent="0.2">
      <c r="A22" s="837" t="s">
        <v>1628</v>
      </c>
      <c r="B22" s="837" t="s">
        <v>1629</v>
      </c>
      <c r="C22" s="843" t="s">
        <v>1630</v>
      </c>
      <c r="D22" s="839">
        <v>26601.164719999997</v>
      </c>
      <c r="E22" s="876">
        <v>0</v>
      </c>
      <c r="F22" s="839">
        <v>26601.164719999997</v>
      </c>
      <c r="G22" s="876">
        <v>10981.09325</v>
      </c>
    </row>
    <row r="23" spans="1:7" x14ac:dyDescent="0.2">
      <c r="A23" s="837" t="s">
        <v>1631</v>
      </c>
      <c r="B23" s="837" t="s">
        <v>1632</v>
      </c>
      <c r="C23" s="843" t="s">
        <v>1633</v>
      </c>
      <c r="D23" s="839">
        <v>930279.44603000011</v>
      </c>
      <c r="E23" s="876">
        <v>110588.85496000001</v>
      </c>
      <c r="F23" s="839">
        <v>819690.59106999997</v>
      </c>
      <c r="G23" s="876">
        <v>606399.91037000006</v>
      </c>
    </row>
    <row r="24" spans="1:7" ht="21" x14ac:dyDescent="0.2">
      <c r="A24" s="837" t="s">
        <v>1634</v>
      </c>
      <c r="B24" s="837" t="s">
        <v>1635</v>
      </c>
      <c r="C24" s="843" t="s">
        <v>1636</v>
      </c>
      <c r="D24" s="839">
        <v>193759.29626</v>
      </c>
      <c r="E24" s="876">
        <v>106213.58971000001</v>
      </c>
      <c r="F24" s="839">
        <v>87545.706550000003</v>
      </c>
      <c r="G24" s="876">
        <v>45310.432840000001</v>
      </c>
    </row>
    <row r="25" spans="1:7" x14ac:dyDescent="0.2">
      <c r="A25" s="837" t="s">
        <v>1637</v>
      </c>
      <c r="B25" s="837" t="s">
        <v>1638</v>
      </c>
      <c r="C25" s="843" t="s">
        <v>1639</v>
      </c>
      <c r="D25" s="839"/>
      <c r="E25" s="876">
        <v>0</v>
      </c>
      <c r="F25" s="839"/>
      <c r="G25" s="876">
        <v>0</v>
      </c>
    </row>
    <row r="26" spans="1:7" x14ac:dyDescent="0.2">
      <c r="A26" s="837" t="s">
        <v>1640</v>
      </c>
      <c r="B26" s="837" t="s">
        <v>1641</v>
      </c>
      <c r="C26" s="843" t="s">
        <v>1642</v>
      </c>
      <c r="D26" s="839">
        <v>97399.873790000012</v>
      </c>
      <c r="E26" s="876">
        <v>97399.873790000012</v>
      </c>
      <c r="F26" s="839"/>
      <c r="G26" s="876">
        <v>0</v>
      </c>
    </row>
    <row r="27" spans="1:7" x14ac:dyDescent="0.2">
      <c r="A27" s="837" t="s">
        <v>1643</v>
      </c>
      <c r="B27" s="837" t="s">
        <v>1644</v>
      </c>
      <c r="C27" s="843" t="s">
        <v>1645</v>
      </c>
      <c r="D27" s="839"/>
      <c r="E27" s="876">
        <v>0</v>
      </c>
      <c r="F27" s="839"/>
      <c r="G27" s="876">
        <v>0</v>
      </c>
    </row>
    <row r="28" spans="1:7" x14ac:dyDescent="0.2">
      <c r="A28" s="837" t="s">
        <v>1646</v>
      </c>
      <c r="B28" s="837" t="s">
        <v>1647</v>
      </c>
      <c r="C28" s="843" t="s">
        <v>1648</v>
      </c>
      <c r="D28" s="839">
        <v>10503.69983</v>
      </c>
      <c r="E28" s="876">
        <v>0</v>
      </c>
      <c r="F28" s="839">
        <v>10503.69983</v>
      </c>
      <c r="G28" s="876">
        <v>61242.82172</v>
      </c>
    </row>
    <row r="29" spans="1:7" x14ac:dyDescent="0.2">
      <c r="A29" s="837" t="s">
        <v>1649</v>
      </c>
      <c r="B29" s="837" t="s">
        <v>1650</v>
      </c>
      <c r="C29" s="843" t="s">
        <v>1651</v>
      </c>
      <c r="D29" s="839"/>
      <c r="E29" s="876">
        <v>0</v>
      </c>
      <c r="F29" s="839"/>
      <c r="G29" s="876">
        <v>0</v>
      </c>
    </row>
    <row r="30" spans="1:7" x14ac:dyDescent="0.2">
      <c r="A30" s="840" t="s">
        <v>1652</v>
      </c>
      <c r="B30" s="837" t="s">
        <v>1653</v>
      </c>
      <c r="C30" s="843" t="s">
        <v>1654</v>
      </c>
      <c r="D30" s="839"/>
      <c r="E30" s="839"/>
      <c r="F30" s="839"/>
      <c r="G30" s="839"/>
    </row>
    <row r="31" spans="1:7" x14ac:dyDescent="0.2">
      <c r="A31" s="327" t="s">
        <v>1655</v>
      </c>
      <c r="B31" s="327" t="s">
        <v>1656</v>
      </c>
      <c r="C31" s="328" t="s">
        <v>68</v>
      </c>
      <c r="D31" s="317">
        <v>0</v>
      </c>
      <c r="E31" s="317">
        <v>0</v>
      </c>
      <c r="F31" s="317">
        <v>0</v>
      </c>
      <c r="G31" s="317">
        <v>0</v>
      </c>
    </row>
    <row r="32" spans="1:7" x14ac:dyDescent="0.2">
      <c r="A32" s="837" t="s">
        <v>1657</v>
      </c>
      <c r="B32" s="837" t="s">
        <v>1658</v>
      </c>
      <c r="C32" s="843" t="s">
        <v>1659</v>
      </c>
      <c r="D32" s="876">
        <v>0</v>
      </c>
      <c r="E32" s="876">
        <v>0</v>
      </c>
      <c r="F32" s="876">
        <v>0</v>
      </c>
      <c r="G32" s="876">
        <v>0</v>
      </c>
    </row>
    <row r="33" spans="1:7" s="336" customFormat="1" x14ac:dyDescent="0.2">
      <c r="A33" s="837" t="s">
        <v>1660</v>
      </c>
      <c r="B33" s="837" t="s">
        <v>1661</v>
      </c>
      <c r="C33" s="843" t="s">
        <v>1662</v>
      </c>
      <c r="D33" s="876">
        <v>0</v>
      </c>
      <c r="E33" s="876">
        <v>0</v>
      </c>
      <c r="F33" s="876">
        <v>0</v>
      </c>
      <c r="G33" s="876">
        <v>0</v>
      </c>
    </row>
    <row r="34" spans="1:7" x14ac:dyDescent="0.2">
      <c r="A34" s="837" t="s">
        <v>1663</v>
      </c>
      <c r="B34" s="837" t="s">
        <v>1664</v>
      </c>
      <c r="C34" s="843" t="s">
        <v>1665</v>
      </c>
      <c r="D34" s="876">
        <v>0</v>
      </c>
      <c r="E34" s="876">
        <v>0</v>
      </c>
      <c r="F34" s="876">
        <v>0</v>
      </c>
      <c r="G34" s="876">
        <v>0</v>
      </c>
    </row>
    <row r="35" spans="1:7" x14ac:dyDescent="0.2">
      <c r="A35" s="837" t="s">
        <v>1669</v>
      </c>
      <c r="B35" s="837" t="s">
        <v>1670</v>
      </c>
      <c r="C35" s="843" t="s">
        <v>1671</v>
      </c>
      <c r="D35" s="839"/>
      <c r="E35" s="876">
        <v>0</v>
      </c>
      <c r="F35" s="839"/>
      <c r="G35" s="876">
        <v>0</v>
      </c>
    </row>
    <row r="36" spans="1:7" x14ac:dyDescent="0.2">
      <c r="A36" s="837" t="s">
        <v>1672</v>
      </c>
      <c r="B36" s="837" t="s">
        <v>1673</v>
      </c>
      <c r="C36" s="843" t="s">
        <v>1674</v>
      </c>
      <c r="D36" s="839"/>
      <c r="E36" s="876">
        <v>0</v>
      </c>
      <c r="F36" s="839"/>
      <c r="G36" s="876">
        <v>0</v>
      </c>
    </row>
    <row r="37" spans="1:7" x14ac:dyDescent="0.2">
      <c r="A37" s="327" t="s">
        <v>1681</v>
      </c>
      <c r="B37" s="327" t="s">
        <v>1682</v>
      </c>
      <c r="C37" s="328" t="s">
        <v>68</v>
      </c>
      <c r="D37" s="317">
        <v>757.12</v>
      </c>
      <c r="E37" s="317">
        <v>0</v>
      </c>
      <c r="F37" s="317">
        <v>757.12</v>
      </c>
      <c r="G37" s="317">
        <v>12.5</v>
      </c>
    </row>
    <row r="38" spans="1:7" x14ac:dyDescent="0.2">
      <c r="A38" s="837" t="s">
        <v>1683</v>
      </c>
      <c r="B38" s="837" t="s">
        <v>1684</v>
      </c>
      <c r="C38" s="843" t="s">
        <v>1685</v>
      </c>
      <c r="D38" s="839"/>
      <c r="E38" s="876">
        <v>0</v>
      </c>
      <c r="F38" s="839"/>
      <c r="G38" s="876">
        <v>0</v>
      </c>
    </row>
    <row r="39" spans="1:7" s="336" customFormat="1" x14ac:dyDescent="0.2">
      <c r="A39" s="837" t="s">
        <v>1686</v>
      </c>
      <c r="B39" s="837" t="s">
        <v>1687</v>
      </c>
      <c r="C39" s="843" t="s">
        <v>1688</v>
      </c>
      <c r="D39" s="839"/>
      <c r="E39" s="876">
        <v>0</v>
      </c>
      <c r="F39" s="839"/>
      <c r="G39" s="876">
        <v>0</v>
      </c>
    </row>
    <row r="40" spans="1:7" x14ac:dyDescent="0.2">
      <c r="A40" s="837" t="s">
        <v>1689</v>
      </c>
      <c r="B40" s="837" t="s">
        <v>1690</v>
      </c>
      <c r="C40" s="843" t="s">
        <v>1691</v>
      </c>
      <c r="D40" s="839">
        <v>13.7</v>
      </c>
      <c r="E40" s="876">
        <v>0</v>
      </c>
      <c r="F40" s="839">
        <v>13.7</v>
      </c>
      <c r="G40" s="876">
        <v>12.5</v>
      </c>
    </row>
    <row r="41" spans="1:7" x14ac:dyDescent="0.2">
      <c r="A41" s="837" t="s">
        <v>1695</v>
      </c>
      <c r="B41" s="837" t="s">
        <v>1696</v>
      </c>
      <c r="C41" s="843" t="s">
        <v>1697</v>
      </c>
      <c r="D41" s="839">
        <v>743.42</v>
      </c>
      <c r="E41" s="876">
        <v>0</v>
      </c>
      <c r="F41" s="839">
        <v>743.42</v>
      </c>
      <c r="G41" s="876">
        <v>0</v>
      </c>
    </row>
    <row r="42" spans="1:7" x14ac:dyDescent="0.2">
      <c r="A42" s="837" t="s">
        <v>1698</v>
      </c>
      <c r="B42" s="842" t="s">
        <v>1699</v>
      </c>
      <c r="C42" s="866" t="s">
        <v>1700</v>
      </c>
      <c r="D42" s="839"/>
      <c r="E42" s="876">
        <v>0</v>
      </c>
      <c r="F42" s="839"/>
      <c r="G42" s="876">
        <v>0</v>
      </c>
    </row>
    <row r="43" spans="1:7" x14ac:dyDescent="0.2">
      <c r="A43" s="327" t="s">
        <v>1701</v>
      </c>
      <c r="B43" s="327" t="s">
        <v>1702</v>
      </c>
      <c r="C43" s="328" t="s">
        <v>68</v>
      </c>
      <c r="D43" s="317">
        <v>112707.98265999999</v>
      </c>
      <c r="E43" s="317">
        <v>0</v>
      </c>
      <c r="F43" s="317">
        <v>112707.98265999999</v>
      </c>
      <c r="G43" s="317">
        <v>87608.63612000001</v>
      </c>
    </row>
    <row r="44" spans="1:7" x14ac:dyDescent="0.2">
      <c r="A44" s="315" t="s">
        <v>1703</v>
      </c>
      <c r="B44" s="315" t="s">
        <v>1704</v>
      </c>
      <c r="C44" s="332" t="s">
        <v>68</v>
      </c>
      <c r="D44" s="317">
        <v>7282.1253399999996</v>
      </c>
      <c r="E44" s="317">
        <v>0</v>
      </c>
      <c r="F44" s="317">
        <v>7282.1253399999996</v>
      </c>
      <c r="G44" s="317">
        <v>7048.2149500000005</v>
      </c>
    </row>
    <row r="45" spans="1:7" s="336" customFormat="1" x14ac:dyDescent="0.2">
      <c r="A45" s="837" t="s">
        <v>1705</v>
      </c>
      <c r="B45" s="837" t="s">
        <v>1706</v>
      </c>
      <c r="C45" s="843" t="s">
        <v>1707</v>
      </c>
      <c r="D45" s="839"/>
      <c r="E45" s="876">
        <v>0</v>
      </c>
      <c r="F45" s="839"/>
      <c r="G45" s="876">
        <v>0</v>
      </c>
    </row>
    <row r="46" spans="1:7" s="336" customFormat="1" x14ac:dyDescent="0.2">
      <c r="A46" s="837" t="s">
        <v>1708</v>
      </c>
      <c r="B46" s="837" t="s">
        <v>1709</v>
      </c>
      <c r="C46" s="843" t="s">
        <v>1710</v>
      </c>
      <c r="D46" s="839">
        <v>948.08941000000004</v>
      </c>
      <c r="E46" s="876">
        <v>0</v>
      </c>
      <c r="F46" s="839">
        <v>948.08941000000004</v>
      </c>
      <c r="G46" s="876">
        <v>741.19401000000005</v>
      </c>
    </row>
    <row r="47" spans="1:7" x14ac:dyDescent="0.2">
      <c r="A47" s="837" t="s">
        <v>1711</v>
      </c>
      <c r="B47" s="837" t="s">
        <v>1712</v>
      </c>
      <c r="C47" s="843" t="s">
        <v>1713</v>
      </c>
      <c r="D47" s="839"/>
      <c r="E47" s="876">
        <v>0</v>
      </c>
      <c r="F47" s="839"/>
      <c r="G47" s="876">
        <v>0</v>
      </c>
    </row>
    <row r="48" spans="1:7" x14ac:dyDescent="0.2">
      <c r="A48" s="837" t="s">
        <v>1714</v>
      </c>
      <c r="B48" s="837" t="s">
        <v>1715</v>
      </c>
      <c r="C48" s="843" t="s">
        <v>1716</v>
      </c>
      <c r="D48" s="839"/>
      <c r="E48" s="876">
        <v>0</v>
      </c>
      <c r="F48" s="839"/>
      <c r="G48" s="876">
        <v>0</v>
      </c>
    </row>
    <row r="49" spans="1:7" x14ac:dyDescent="0.2">
      <c r="A49" s="837" t="s">
        <v>1717</v>
      </c>
      <c r="B49" s="837" t="s">
        <v>1718</v>
      </c>
      <c r="C49" s="843" t="s">
        <v>1719</v>
      </c>
      <c r="D49" s="839"/>
      <c r="E49" s="876">
        <v>0</v>
      </c>
      <c r="F49" s="839"/>
      <c r="G49" s="876">
        <v>0</v>
      </c>
    </row>
    <row r="50" spans="1:7" x14ac:dyDescent="0.2">
      <c r="A50" s="837" t="s">
        <v>1720</v>
      </c>
      <c r="B50" s="837" t="s">
        <v>1721</v>
      </c>
      <c r="C50" s="843" t="s">
        <v>1722</v>
      </c>
      <c r="D50" s="839">
        <v>1284.4610500000001</v>
      </c>
      <c r="E50" s="876">
        <v>0</v>
      </c>
      <c r="F50" s="839">
        <v>1284.4610500000001</v>
      </c>
      <c r="G50" s="876">
        <v>1239.2191599999999</v>
      </c>
    </row>
    <row r="51" spans="1:7" x14ac:dyDescent="0.2">
      <c r="A51" s="837" t="s">
        <v>1723</v>
      </c>
      <c r="B51" s="837" t="s">
        <v>1724</v>
      </c>
      <c r="C51" s="843" t="s">
        <v>1725</v>
      </c>
      <c r="D51" s="839"/>
      <c r="E51" s="876">
        <v>0</v>
      </c>
      <c r="F51" s="839"/>
      <c r="G51" s="876">
        <v>0</v>
      </c>
    </row>
    <row r="52" spans="1:7" x14ac:dyDescent="0.2">
      <c r="A52" s="837" t="s">
        <v>1726</v>
      </c>
      <c r="B52" s="837" t="s">
        <v>1727</v>
      </c>
      <c r="C52" s="843" t="s">
        <v>1728</v>
      </c>
      <c r="D52" s="839">
        <v>5042.5650099999993</v>
      </c>
      <c r="E52" s="876">
        <v>0</v>
      </c>
      <c r="F52" s="839">
        <v>5042.5650099999993</v>
      </c>
      <c r="G52" s="876">
        <v>5067.8017799999998</v>
      </c>
    </row>
    <row r="53" spans="1:7" x14ac:dyDescent="0.2">
      <c r="A53" s="837" t="s">
        <v>1729</v>
      </c>
      <c r="B53" s="837" t="s">
        <v>1730</v>
      </c>
      <c r="C53" s="843" t="s">
        <v>1731</v>
      </c>
      <c r="D53" s="839">
        <v>7.0098700000000003</v>
      </c>
      <c r="E53" s="876">
        <v>0</v>
      </c>
      <c r="F53" s="839">
        <v>7.0098700000000003</v>
      </c>
      <c r="G53" s="876">
        <v>0</v>
      </c>
    </row>
    <row r="54" spans="1:7" x14ac:dyDescent="0.2">
      <c r="A54" s="842" t="s">
        <v>1732</v>
      </c>
      <c r="B54" s="842" t="s">
        <v>1733</v>
      </c>
      <c r="C54" s="866" t="s">
        <v>1734</v>
      </c>
      <c r="D54" s="839"/>
      <c r="E54" s="876">
        <v>0</v>
      </c>
      <c r="F54" s="839"/>
      <c r="G54" s="876">
        <v>0</v>
      </c>
    </row>
    <row r="55" spans="1:7" x14ac:dyDescent="0.2">
      <c r="A55" s="315" t="s">
        <v>1735</v>
      </c>
      <c r="B55" s="315" t="s">
        <v>1736</v>
      </c>
      <c r="C55" s="332" t="s">
        <v>68</v>
      </c>
      <c r="D55" s="317">
        <v>34950.78847</v>
      </c>
      <c r="E55" s="317">
        <v>0</v>
      </c>
      <c r="F55" s="317">
        <v>34950.78847</v>
      </c>
      <c r="G55" s="317">
        <v>21412.463210000002</v>
      </c>
    </row>
    <row r="56" spans="1:7" x14ac:dyDescent="0.2">
      <c r="A56" s="847" t="s">
        <v>1737</v>
      </c>
      <c r="B56" s="847" t="s">
        <v>1738</v>
      </c>
      <c r="C56" s="871" t="s">
        <v>1739</v>
      </c>
      <c r="D56" s="839">
        <v>782.7532799999999</v>
      </c>
      <c r="E56" s="876">
        <v>0</v>
      </c>
      <c r="F56" s="839">
        <v>782.7532799999999</v>
      </c>
      <c r="G56" s="876">
        <v>799.04678999999999</v>
      </c>
    </row>
    <row r="57" spans="1:7" s="336" customFormat="1" x14ac:dyDescent="0.2">
      <c r="A57" s="837" t="s">
        <v>1746</v>
      </c>
      <c r="B57" s="837" t="s">
        <v>1747</v>
      </c>
      <c r="C57" s="843" t="s">
        <v>1748</v>
      </c>
      <c r="D57" s="839">
        <v>949.60764999999992</v>
      </c>
      <c r="E57" s="876">
        <v>0</v>
      </c>
      <c r="F57" s="839">
        <v>949.60764999999992</v>
      </c>
      <c r="G57" s="876">
        <v>2328.6365599999999</v>
      </c>
    </row>
    <row r="58" spans="1:7" x14ac:dyDescent="0.2">
      <c r="A58" s="837" t="s">
        <v>1749</v>
      </c>
      <c r="B58" s="837" t="s">
        <v>1750</v>
      </c>
      <c r="C58" s="843" t="s">
        <v>1751</v>
      </c>
      <c r="D58" s="839">
        <v>11.5</v>
      </c>
      <c r="E58" s="876">
        <v>0</v>
      </c>
      <c r="F58" s="839">
        <v>11.5</v>
      </c>
      <c r="G58" s="876">
        <v>27.9</v>
      </c>
    </row>
    <row r="59" spans="1:7" x14ac:dyDescent="0.2">
      <c r="A59" s="837" t="s">
        <v>1752</v>
      </c>
      <c r="B59" s="837" t="s">
        <v>1753</v>
      </c>
      <c r="C59" s="843" t="s">
        <v>1754</v>
      </c>
      <c r="D59" s="839"/>
      <c r="E59" s="876">
        <v>0</v>
      </c>
      <c r="F59" s="839"/>
      <c r="G59" s="876">
        <v>0</v>
      </c>
    </row>
    <row r="60" spans="1:7" x14ac:dyDescent="0.2">
      <c r="A60" s="837" t="s">
        <v>1761</v>
      </c>
      <c r="B60" s="837" t="s">
        <v>1762</v>
      </c>
      <c r="C60" s="843" t="s">
        <v>1763</v>
      </c>
      <c r="D60" s="839">
        <v>72.596000000000004</v>
      </c>
      <c r="E60" s="876">
        <v>0</v>
      </c>
      <c r="F60" s="839">
        <v>72.596000000000004</v>
      </c>
      <c r="G60" s="876">
        <v>110.569</v>
      </c>
    </row>
    <row r="61" spans="1:7" x14ac:dyDescent="0.2">
      <c r="A61" s="837" t="s">
        <v>1764</v>
      </c>
      <c r="B61" s="837" t="s">
        <v>1765</v>
      </c>
      <c r="C61" s="843" t="s">
        <v>1766</v>
      </c>
      <c r="D61" s="876">
        <v>0</v>
      </c>
      <c r="E61" s="876">
        <v>0</v>
      </c>
      <c r="F61" s="876">
        <v>0</v>
      </c>
      <c r="G61" s="876">
        <v>0</v>
      </c>
    </row>
    <row r="62" spans="1:7" x14ac:dyDescent="0.2">
      <c r="A62" s="837" t="s">
        <v>1767</v>
      </c>
      <c r="B62" s="837" t="s">
        <v>1768</v>
      </c>
      <c r="C62" s="843" t="s">
        <v>1769</v>
      </c>
      <c r="D62" s="876">
        <v>0</v>
      </c>
      <c r="E62" s="876">
        <v>0</v>
      </c>
      <c r="F62" s="876">
        <v>0</v>
      </c>
      <c r="G62" s="876">
        <v>0</v>
      </c>
    </row>
    <row r="63" spans="1:7" x14ac:dyDescent="0.2">
      <c r="A63" s="837" t="s">
        <v>1770</v>
      </c>
      <c r="B63" s="837" t="s">
        <v>1771</v>
      </c>
      <c r="C63" s="843" t="s">
        <v>1772</v>
      </c>
      <c r="D63" s="876">
        <v>0</v>
      </c>
      <c r="E63" s="876">
        <v>0</v>
      </c>
      <c r="F63" s="876">
        <v>0</v>
      </c>
      <c r="G63" s="876">
        <v>0</v>
      </c>
    </row>
    <row r="64" spans="1:7" x14ac:dyDescent="0.2">
      <c r="A64" s="837" t="s">
        <v>1773</v>
      </c>
      <c r="B64" s="837" t="s">
        <v>1774</v>
      </c>
      <c r="C64" s="843" t="s">
        <v>1775</v>
      </c>
      <c r="D64" s="876">
        <v>121.38</v>
      </c>
      <c r="E64" s="876">
        <v>0</v>
      </c>
      <c r="F64" s="876">
        <v>121.38</v>
      </c>
      <c r="G64" s="876">
        <v>130.81</v>
      </c>
    </row>
    <row r="65" spans="1:7" x14ac:dyDescent="0.2">
      <c r="A65" s="837" t="s">
        <v>1776</v>
      </c>
      <c r="B65" s="837" t="s">
        <v>1777</v>
      </c>
      <c r="C65" s="843" t="s">
        <v>1778</v>
      </c>
      <c r="D65" s="876">
        <v>0</v>
      </c>
      <c r="E65" s="876">
        <v>0</v>
      </c>
      <c r="F65" s="876">
        <v>0</v>
      </c>
      <c r="G65" s="876">
        <v>0</v>
      </c>
    </row>
    <row r="66" spans="1:7" x14ac:dyDescent="0.2">
      <c r="A66" s="837" t="s">
        <v>1779</v>
      </c>
      <c r="B66" s="837" t="s">
        <v>74</v>
      </c>
      <c r="C66" s="843" t="s">
        <v>1780</v>
      </c>
      <c r="D66" s="876">
        <v>453.4</v>
      </c>
      <c r="E66" s="876">
        <v>0</v>
      </c>
      <c r="F66" s="876">
        <v>453.4</v>
      </c>
      <c r="G66" s="876">
        <v>14.865</v>
      </c>
    </row>
    <row r="67" spans="1:7" x14ac:dyDescent="0.2">
      <c r="A67" s="837" t="s">
        <v>1781</v>
      </c>
      <c r="B67" s="837" t="s">
        <v>1782</v>
      </c>
      <c r="C67" s="843" t="s">
        <v>1783</v>
      </c>
      <c r="D67" s="876">
        <v>0</v>
      </c>
      <c r="E67" s="876">
        <v>0</v>
      </c>
      <c r="F67" s="876">
        <v>0</v>
      </c>
      <c r="G67" s="876">
        <v>0</v>
      </c>
    </row>
    <row r="68" spans="1:7" x14ac:dyDescent="0.2">
      <c r="A68" s="837" t="s">
        <v>1784</v>
      </c>
      <c r="B68" s="837" t="s">
        <v>1785</v>
      </c>
      <c r="C68" s="843" t="s">
        <v>1786</v>
      </c>
      <c r="D68" s="876">
        <v>0</v>
      </c>
      <c r="E68" s="876">
        <v>0</v>
      </c>
      <c r="F68" s="876">
        <v>0</v>
      </c>
      <c r="G68" s="876">
        <v>0</v>
      </c>
    </row>
    <row r="69" spans="1:7" x14ac:dyDescent="0.2">
      <c r="A69" s="837" t="s">
        <v>1787</v>
      </c>
      <c r="B69" s="837" t="s">
        <v>1788</v>
      </c>
      <c r="C69" s="843" t="s">
        <v>1789</v>
      </c>
      <c r="D69" s="876">
        <v>0</v>
      </c>
      <c r="E69" s="876">
        <v>0</v>
      </c>
      <c r="F69" s="876">
        <v>0</v>
      </c>
      <c r="G69" s="876">
        <v>99</v>
      </c>
    </row>
    <row r="70" spans="1:7" x14ac:dyDescent="0.2">
      <c r="A70" s="837" t="s">
        <v>1805</v>
      </c>
      <c r="B70" s="837" t="s">
        <v>1806</v>
      </c>
      <c r="C70" s="843" t="s">
        <v>1807</v>
      </c>
      <c r="D70" s="876">
        <v>0</v>
      </c>
      <c r="E70" s="876">
        <v>0</v>
      </c>
      <c r="F70" s="876">
        <v>0</v>
      </c>
      <c r="G70" s="876">
        <v>0</v>
      </c>
    </row>
    <row r="71" spans="1:7" x14ac:dyDescent="0.2">
      <c r="A71" s="837" t="s">
        <v>1811</v>
      </c>
      <c r="B71" s="837" t="s">
        <v>1812</v>
      </c>
      <c r="C71" s="843" t="s">
        <v>1813</v>
      </c>
      <c r="D71" s="876">
        <v>618.50606000000005</v>
      </c>
      <c r="E71" s="876">
        <v>0</v>
      </c>
      <c r="F71" s="876">
        <v>618.50606000000005</v>
      </c>
      <c r="G71" s="876">
        <v>716.18167999999991</v>
      </c>
    </row>
    <row r="72" spans="1:7" x14ac:dyDescent="0.2">
      <c r="A72" s="837" t="s">
        <v>1814</v>
      </c>
      <c r="B72" s="837" t="s">
        <v>1815</v>
      </c>
      <c r="C72" s="843" t="s">
        <v>1816</v>
      </c>
      <c r="D72" s="876">
        <v>1619.1377199999999</v>
      </c>
      <c r="E72" s="876">
        <v>0</v>
      </c>
      <c r="F72" s="876">
        <v>1619.1377199999999</v>
      </c>
      <c r="G72" s="876">
        <v>537.98298</v>
      </c>
    </row>
    <row r="73" spans="1:7" x14ac:dyDescent="0.2">
      <c r="A73" s="837" t="s">
        <v>1817</v>
      </c>
      <c r="B73" s="837" t="s">
        <v>1818</v>
      </c>
      <c r="C73" s="843" t="s">
        <v>1819</v>
      </c>
      <c r="D73" s="876">
        <v>29641.266769999998</v>
      </c>
      <c r="E73" s="876">
        <v>0</v>
      </c>
      <c r="F73" s="876">
        <v>29641.266769999998</v>
      </c>
      <c r="G73" s="876">
        <v>15938.731909999999</v>
      </c>
    </row>
    <row r="74" spans="1:7" x14ac:dyDescent="0.2">
      <c r="A74" s="877" t="s">
        <v>1820</v>
      </c>
      <c r="B74" s="877" t="s">
        <v>1821</v>
      </c>
      <c r="C74" s="878" t="s">
        <v>1822</v>
      </c>
      <c r="D74" s="879">
        <v>680.64098999999999</v>
      </c>
      <c r="E74" s="879">
        <v>0</v>
      </c>
      <c r="F74" s="879">
        <v>680.64098999999999</v>
      </c>
      <c r="G74" s="879">
        <v>708.73928999999998</v>
      </c>
    </row>
    <row r="75" spans="1:7" x14ac:dyDescent="0.2">
      <c r="A75" s="327" t="s">
        <v>1823</v>
      </c>
      <c r="B75" s="327" t="s">
        <v>1824</v>
      </c>
      <c r="C75" s="328" t="s">
        <v>68</v>
      </c>
      <c r="D75" s="317">
        <v>70475.068849999996</v>
      </c>
      <c r="E75" s="317">
        <v>0</v>
      </c>
      <c r="F75" s="317">
        <v>70475.068849999996</v>
      </c>
      <c r="G75" s="317">
        <v>59147.957959999992</v>
      </c>
    </row>
    <row r="76" spans="1:7" x14ac:dyDescent="0.2">
      <c r="A76" s="842" t="s">
        <v>1825</v>
      </c>
      <c r="B76" s="842" t="s">
        <v>1826</v>
      </c>
      <c r="C76" s="866" t="s">
        <v>1827</v>
      </c>
      <c r="D76" s="839"/>
      <c r="E76" s="839"/>
      <c r="F76" s="839"/>
      <c r="G76" s="839"/>
    </row>
    <row r="77" spans="1:7" x14ac:dyDescent="0.2">
      <c r="A77" s="837" t="s">
        <v>1828</v>
      </c>
      <c r="B77" s="837" t="s">
        <v>1829</v>
      </c>
      <c r="C77" s="843" t="s">
        <v>1830</v>
      </c>
      <c r="D77" s="839"/>
      <c r="E77" s="839"/>
      <c r="F77" s="839"/>
      <c r="G77" s="839"/>
    </row>
    <row r="78" spans="1:7" s="336" customFormat="1" x14ac:dyDescent="0.2">
      <c r="A78" s="837" t="s">
        <v>1831</v>
      </c>
      <c r="B78" s="837" t="s">
        <v>1832</v>
      </c>
      <c r="C78" s="843" t="s">
        <v>1833</v>
      </c>
      <c r="D78" s="839"/>
      <c r="E78" s="839"/>
      <c r="F78" s="839"/>
      <c r="G78" s="839"/>
    </row>
    <row r="79" spans="1:7" s="336" customFormat="1" x14ac:dyDescent="0.2">
      <c r="A79" s="837" t="s">
        <v>1834</v>
      </c>
      <c r="B79" s="837" t="s">
        <v>1835</v>
      </c>
      <c r="C79" s="843" t="s">
        <v>1836</v>
      </c>
      <c r="D79" s="839"/>
      <c r="E79" s="839"/>
      <c r="F79" s="839"/>
      <c r="G79" s="839"/>
    </row>
    <row r="80" spans="1:7" s="336" customFormat="1" x14ac:dyDescent="0.2">
      <c r="A80" s="837" t="s">
        <v>1837</v>
      </c>
      <c r="B80" s="837" t="s">
        <v>1838</v>
      </c>
      <c r="C80" s="843" t="s">
        <v>1839</v>
      </c>
      <c r="D80" s="839"/>
      <c r="E80" s="839"/>
      <c r="F80" s="839"/>
      <c r="G80" s="839"/>
    </row>
    <row r="81" spans="1:7" x14ac:dyDescent="0.2">
      <c r="A81" s="837" t="s">
        <v>1840</v>
      </c>
      <c r="B81" s="837" t="s">
        <v>1841</v>
      </c>
      <c r="C81" s="843" t="s">
        <v>1842</v>
      </c>
      <c r="D81" s="839">
        <v>67082.994619999998</v>
      </c>
      <c r="E81" s="839"/>
      <c r="F81" s="839">
        <v>67082.994619999998</v>
      </c>
      <c r="G81" s="839">
        <v>56463.737230000006</v>
      </c>
    </row>
    <row r="82" spans="1:7" x14ac:dyDescent="0.2">
      <c r="A82" s="837" t="s">
        <v>1843</v>
      </c>
      <c r="B82" s="837" t="s">
        <v>1844</v>
      </c>
      <c r="C82" s="843" t="s">
        <v>1845</v>
      </c>
      <c r="D82" s="839">
        <v>2743.7174500000001</v>
      </c>
      <c r="E82" s="839"/>
      <c r="F82" s="839">
        <v>2743.7174500000001</v>
      </c>
      <c r="G82" s="839">
        <v>2069.2182000000003</v>
      </c>
    </row>
    <row r="83" spans="1:7" x14ac:dyDescent="0.2">
      <c r="A83" s="837" t="s">
        <v>1852</v>
      </c>
      <c r="B83" s="837" t="s">
        <v>1853</v>
      </c>
      <c r="C83" s="843" t="s">
        <v>1854</v>
      </c>
      <c r="D83" s="839">
        <v>343.38076000000001</v>
      </c>
      <c r="E83" s="839"/>
      <c r="F83" s="839">
        <v>343.38076000000001</v>
      </c>
      <c r="G83" s="839">
        <v>94.302760000000006</v>
      </c>
    </row>
    <row r="84" spans="1:7" x14ac:dyDescent="0.2">
      <c r="A84" s="837" t="s">
        <v>1855</v>
      </c>
      <c r="B84" s="837" t="s">
        <v>1856</v>
      </c>
      <c r="C84" s="843" t="s">
        <v>1857</v>
      </c>
      <c r="D84" s="839"/>
      <c r="E84" s="839"/>
      <c r="F84" s="839"/>
      <c r="G84" s="839">
        <v>3.121</v>
      </c>
    </row>
    <row r="85" spans="1:7" x14ac:dyDescent="0.2">
      <c r="A85" s="844" t="s">
        <v>1858</v>
      </c>
      <c r="B85" s="844" t="s">
        <v>1859</v>
      </c>
      <c r="C85" s="845" t="s">
        <v>1860</v>
      </c>
      <c r="D85" s="846">
        <v>304.97602000000001</v>
      </c>
      <c r="E85" s="846"/>
      <c r="F85" s="846">
        <v>304.97602000000001</v>
      </c>
      <c r="G85" s="846">
        <v>517.57876999999996</v>
      </c>
    </row>
    <row r="86" spans="1:7" x14ac:dyDescent="0.2">
      <c r="A86" s="880"/>
      <c r="B86" s="880"/>
      <c r="C86" s="880"/>
      <c r="D86" s="881"/>
      <c r="E86" s="882"/>
      <c r="F86" s="881"/>
      <c r="G86" s="881"/>
    </row>
    <row r="87" spans="1:7" x14ac:dyDescent="0.2">
      <c r="A87" s="880"/>
      <c r="B87" s="880"/>
      <c r="C87" s="880"/>
      <c r="D87" s="881"/>
      <c r="E87" s="882"/>
      <c r="F87" s="881"/>
      <c r="G87" s="881"/>
    </row>
    <row r="88" spans="1:7" x14ac:dyDescent="0.2">
      <c r="A88" s="873"/>
      <c r="B88" s="874"/>
      <c r="C88" s="875"/>
      <c r="D88" s="323">
        <v>1</v>
      </c>
      <c r="E88" s="323">
        <v>2</v>
      </c>
      <c r="F88" s="856"/>
      <c r="G88" s="857"/>
    </row>
    <row r="89" spans="1:7" ht="12.75" customHeight="1" x14ac:dyDescent="0.2">
      <c r="A89" s="1146" t="s">
        <v>1584</v>
      </c>
      <c r="B89" s="1147"/>
      <c r="C89" s="1152" t="s">
        <v>1585</v>
      </c>
      <c r="D89" s="1166" t="s">
        <v>1586</v>
      </c>
      <c r="E89" s="1166"/>
      <c r="F89" s="856"/>
      <c r="G89" s="857"/>
    </row>
    <row r="90" spans="1:7" ht="12.75" customHeight="1" x14ac:dyDescent="0.2">
      <c r="A90" s="1150"/>
      <c r="B90" s="1151"/>
      <c r="C90" s="1157"/>
      <c r="D90" s="602" t="s">
        <v>1587</v>
      </c>
      <c r="E90" s="324" t="s">
        <v>1588</v>
      </c>
      <c r="F90" s="856"/>
      <c r="G90" s="857"/>
    </row>
    <row r="91" spans="1:7" x14ac:dyDescent="0.2">
      <c r="A91" s="327"/>
      <c r="B91" s="327" t="s">
        <v>1861</v>
      </c>
      <c r="C91" s="328" t="s">
        <v>68</v>
      </c>
      <c r="D91" s="317">
        <v>1100319.1491800002</v>
      </c>
      <c r="E91" s="317">
        <v>847067.79105</v>
      </c>
      <c r="F91" s="854"/>
      <c r="G91" s="855"/>
    </row>
    <row r="92" spans="1:7" x14ac:dyDescent="0.2">
      <c r="A92" s="327" t="s">
        <v>1862</v>
      </c>
      <c r="B92" s="327" t="s">
        <v>1863</v>
      </c>
      <c r="C92" s="328" t="s">
        <v>68</v>
      </c>
      <c r="D92" s="317">
        <v>1018941.8128799999</v>
      </c>
      <c r="E92" s="317">
        <v>797833.91189999995</v>
      </c>
      <c r="F92" s="854"/>
      <c r="G92" s="855"/>
    </row>
    <row r="93" spans="1:7" s="314" customFormat="1" ht="12.75" customHeight="1" x14ac:dyDescent="0.2">
      <c r="A93" s="327" t="s">
        <v>1864</v>
      </c>
      <c r="B93" s="327" t="s">
        <v>1865</v>
      </c>
      <c r="C93" s="328" t="s">
        <v>68</v>
      </c>
      <c r="D93" s="317">
        <v>994399.63189999992</v>
      </c>
      <c r="E93" s="317">
        <v>765984.21322999999</v>
      </c>
      <c r="F93" s="854"/>
      <c r="G93" s="855"/>
    </row>
    <row r="94" spans="1:7" s="314" customFormat="1" x14ac:dyDescent="0.2">
      <c r="A94" s="837" t="s">
        <v>1866</v>
      </c>
      <c r="B94" s="837" t="s">
        <v>1867</v>
      </c>
      <c r="C94" s="843" t="s">
        <v>1868</v>
      </c>
      <c r="D94" s="839">
        <v>775503.67891999998</v>
      </c>
      <c r="E94" s="839">
        <v>719243.39125999995</v>
      </c>
      <c r="F94" s="856"/>
      <c r="G94" s="857"/>
    </row>
    <row r="95" spans="1:7" s="336" customFormat="1" x14ac:dyDescent="0.2">
      <c r="A95" s="837" t="s">
        <v>1869</v>
      </c>
      <c r="B95" s="837" t="s">
        <v>1870</v>
      </c>
      <c r="C95" s="843" t="s">
        <v>1871</v>
      </c>
      <c r="D95" s="876">
        <v>219870.74051999999</v>
      </c>
      <c r="E95" s="876">
        <v>47715.609509999995</v>
      </c>
      <c r="F95" s="856"/>
      <c r="G95" s="849"/>
    </row>
    <row r="96" spans="1:7" s="336" customFormat="1" x14ac:dyDescent="0.2">
      <c r="A96" s="837" t="s">
        <v>1872</v>
      </c>
      <c r="B96" s="837" t="s">
        <v>1873</v>
      </c>
      <c r="C96" s="843" t="s">
        <v>1874</v>
      </c>
      <c r="D96" s="876">
        <v>0</v>
      </c>
      <c r="E96" s="876">
        <v>0</v>
      </c>
      <c r="F96" s="858"/>
      <c r="G96" s="849"/>
    </row>
    <row r="97" spans="1:7" s="336" customFormat="1" x14ac:dyDescent="0.2">
      <c r="A97" s="837" t="s">
        <v>1875</v>
      </c>
      <c r="B97" s="837" t="s">
        <v>1876</v>
      </c>
      <c r="C97" s="843" t="s">
        <v>1877</v>
      </c>
      <c r="D97" s="876">
        <v>0</v>
      </c>
      <c r="E97" s="876">
        <v>0</v>
      </c>
      <c r="F97" s="858"/>
      <c r="G97" s="849"/>
    </row>
    <row r="98" spans="1:7" x14ac:dyDescent="0.2">
      <c r="A98" s="837" t="s">
        <v>1878</v>
      </c>
      <c r="B98" s="837" t="s">
        <v>1879</v>
      </c>
      <c r="C98" s="843" t="s">
        <v>1880</v>
      </c>
      <c r="D98" s="876">
        <v>0</v>
      </c>
      <c r="E98" s="876">
        <v>0</v>
      </c>
      <c r="F98" s="858"/>
      <c r="G98" s="849"/>
    </row>
    <row r="99" spans="1:7" x14ac:dyDescent="0.2">
      <c r="A99" s="837" t="s">
        <v>1881</v>
      </c>
      <c r="B99" s="837" t="s">
        <v>1882</v>
      </c>
      <c r="C99" s="843" t="s">
        <v>1883</v>
      </c>
      <c r="D99" s="876">
        <v>-974.78754000000004</v>
      </c>
      <c r="E99" s="876">
        <v>-974.78754000000004</v>
      </c>
      <c r="F99" s="858"/>
      <c r="G99" s="849"/>
    </row>
    <row r="100" spans="1:7" x14ac:dyDescent="0.2">
      <c r="A100" s="327" t="s">
        <v>1884</v>
      </c>
      <c r="B100" s="327" t="s">
        <v>1885</v>
      </c>
      <c r="C100" s="328" t="s">
        <v>68</v>
      </c>
      <c r="D100" s="317">
        <v>28043.994220000004</v>
      </c>
      <c r="E100" s="317">
        <v>37633.952920000003</v>
      </c>
      <c r="F100" s="854"/>
      <c r="G100" s="855"/>
    </row>
    <row r="101" spans="1:7" x14ac:dyDescent="0.2">
      <c r="A101" s="837" t="s">
        <v>1886</v>
      </c>
      <c r="B101" s="837" t="s">
        <v>1887</v>
      </c>
      <c r="C101" s="843" t="s">
        <v>1888</v>
      </c>
      <c r="D101" s="839">
        <v>1924.2848600000002</v>
      </c>
      <c r="E101" s="839">
        <v>1765.2848600000002</v>
      </c>
      <c r="F101" s="856"/>
      <c r="G101" s="857"/>
    </row>
    <row r="102" spans="1:7" x14ac:dyDescent="0.2">
      <c r="A102" s="837" t="s">
        <v>1889</v>
      </c>
      <c r="B102" s="837" t="s">
        <v>1890</v>
      </c>
      <c r="C102" s="843" t="s">
        <v>1891</v>
      </c>
      <c r="D102" s="876">
        <v>2882.7663299999999</v>
      </c>
      <c r="E102" s="876">
        <v>2188.4992499999998</v>
      </c>
      <c r="F102" s="856"/>
      <c r="G102" s="857"/>
    </row>
    <row r="103" spans="1:7" x14ac:dyDescent="0.2">
      <c r="A103" s="837" t="s">
        <v>1892</v>
      </c>
      <c r="B103" s="837" t="s">
        <v>1893</v>
      </c>
      <c r="C103" s="843" t="s">
        <v>1894</v>
      </c>
      <c r="D103" s="876">
        <v>5597.32</v>
      </c>
      <c r="E103" s="876">
        <v>10544.848120000001</v>
      </c>
      <c r="F103" s="856"/>
      <c r="G103" s="857"/>
    </row>
    <row r="104" spans="1:7" s="336" customFormat="1" ht="13.5" customHeight="1" x14ac:dyDescent="0.2">
      <c r="A104" s="837" t="s">
        <v>1895</v>
      </c>
      <c r="B104" s="837" t="s">
        <v>1896</v>
      </c>
      <c r="C104" s="843" t="s">
        <v>1897</v>
      </c>
      <c r="D104" s="876">
        <v>1665.3798999999999</v>
      </c>
      <c r="E104" s="876">
        <v>1215.3798999999999</v>
      </c>
      <c r="F104" s="858"/>
      <c r="G104" s="849"/>
    </row>
    <row r="105" spans="1:7" x14ac:dyDescent="0.2">
      <c r="A105" s="837" t="s">
        <v>1898</v>
      </c>
      <c r="B105" s="837" t="s">
        <v>1899</v>
      </c>
      <c r="C105" s="843" t="s">
        <v>1900</v>
      </c>
      <c r="D105" s="876">
        <v>15974.243129999999</v>
      </c>
      <c r="E105" s="876">
        <v>21919.940790000001</v>
      </c>
      <c r="F105" s="856"/>
      <c r="G105" s="857"/>
    </row>
    <row r="106" spans="1:7" x14ac:dyDescent="0.2">
      <c r="A106" s="327" t="s">
        <v>1904</v>
      </c>
      <c r="B106" s="327" t="s">
        <v>1905</v>
      </c>
      <c r="C106" s="328" t="s">
        <v>68</v>
      </c>
      <c r="D106" s="317">
        <v>-3501.81324</v>
      </c>
      <c r="E106" s="317">
        <v>-5784.25425</v>
      </c>
      <c r="F106" s="854"/>
      <c r="G106" s="855"/>
    </row>
    <row r="107" spans="1:7" x14ac:dyDescent="0.2">
      <c r="A107" s="837" t="s">
        <v>1906</v>
      </c>
      <c r="B107" s="837" t="s">
        <v>1907</v>
      </c>
      <c r="C107" s="843" t="s">
        <v>68</v>
      </c>
      <c r="D107" s="839">
        <v>2866.2628899999995</v>
      </c>
      <c r="E107" s="839">
        <v>-5348.1763899999996</v>
      </c>
      <c r="F107" s="856"/>
      <c r="G107" s="849"/>
    </row>
    <row r="108" spans="1:7" x14ac:dyDescent="0.2">
      <c r="A108" s="837" t="s">
        <v>1908</v>
      </c>
      <c r="B108" s="837" t="s">
        <v>1909</v>
      </c>
      <c r="C108" s="843" t="s">
        <v>1910</v>
      </c>
      <c r="D108" s="876">
        <v>0</v>
      </c>
      <c r="E108" s="876">
        <v>0</v>
      </c>
      <c r="F108" s="858"/>
      <c r="G108" s="857"/>
    </row>
    <row r="109" spans="1:7" x14ac:dyDescent="0.2">
      <c r="A109" s="837" t="s">
        <v>1911</v>
      </c>
      <c r="B109" s="837" t="s">
        <v>1912</v>
      </c>
      <c r="C109" s="843" t="s">
        <v>1913</v>
      </c>
      <c r="D109" s="876">
        <v>-6368.0761299999995</v>
      </c>
      <c r="E109" s="876">
        <v>-436.07785999999999</v>
      </c>
      <c r="F109" s="858"/>
      <c r="G109" s="849"/>
    </row>
    <row r="110" spans="1:7" s="336" customFormat="1" x14ac:dyDescent="0.2">
      <c r="A110" s="327" t="s">
        <v>1914</v>
      </c>
      <c r="B110" s="327" t="s">
        <v>1915</v>
      </c>
      <c r="C110" s="328" t="s">
        <v>68</v>
      </c>
      <c r="D110" s="317">
        <v>81377.33630000001</v>
      </c>
      <c r="E110" s="317">
        <v>49233.879150000001</v>
      </c>
      <c r="F110" s="854"/>
      <c r="G110" s="855"/>
    </row>
    <row r="111" spans="1:7" x14ac:dyDescent="0.2">
      <c r="A111" s="327" t="s">
        <v>1916</v>
      </c>
      <c r="B111" s="327" t="s">
        <v>1917</v>
      </c>
      <c r="C111" s="328" t="s">
        <v>68</v>
      </c>
      <c r="D111" s="317">
        <v>0</v>
      </c>
      <c r="E111" s="317">
        <v>0</v>
      </c>
      <c r="F111" s="854"/>
      <c r="G111" s="855"/>
    </row>
    <row r="112" spans="1:7" x14ac:dyDescent="0.2">
      <c r="A112" s="837" t="s">
        <v>1918</v>
      </c>
      <c r="B112" s="837" t="s">
        <v>1917</v>
      </c>
      <c r="C112" s="843" t="s">
        <v>1919</v>
      </c>
      <c r="D112" s="839"/>
      <c r="E112" s="839"/>
      <c r="F112" s="858"/>
      <c r="G112" s="849"/>
    </row>
    <row r="113" spans="1:7" x14ac:dyDescent="0.2">
      <c r="A113" s="327" t="s">
        <v>1920</v>
      </c>
      <c r="B113" s="327" t="s">
        <v>1921</v>
      </c>
      <c r="C113" s="328" t="s">
        <v>68</v>
      </c>
      <c r="D113" s="317">
        <v>35230.754700000005</v>
      </c>
      <c r="E113" s="317">
        <v>17313.949329999999</v>
      </c>
      <c r="F113" s="854"/>
      <c r="G113" s="855"/>
    </row>
    <row r="114" spans="1:7" s="336" customFormat="1" x14ac:dyDescent="0.2">
      <c r="A114" s="837" t="s">
        <v>1922</v>
      </c>
      <c r="B114" s="837" t="s">
        <v>1923</v>
      </c>
      <c r="C114" s="843" t="s">
        <v>1924</v>
      </c>
      <c r="D114" s="839"/>
      <c r="E114" s="839"/>
      <c r="F114" s="858"/>
      <c r="G114" s="849"/>
    </row>
    <row r="115" spans="1:7" s="336" customFormat="1" x14ac:dyDescent="0.2">
      <c r="A115" s="837" t="s">
        <v>1925</v>
      </c>
      <c r="B115" s="837" t="s">
        <v>1926</v>
      </c>
      <c r="C115" s="843" t="s">
        <v>1927</v>
      </c>
      <c r="D115" s="876">
        <v>20915.533030000002</v>
      </c>
      <c r="E115" s="876">
        <v>10311.483330000001</v>
      </c>
      <c r="F115" s="858"/>
      <c r="G115" s="849"/>
    </row>
    <row r="116" spans="1:7" x14ac:dyDescent="0.2">
      <c r="A116" s="837" t="s">
        <v>1931</v>
      </c>
      <c r="B116" s="837" t="s">
        <v>1932</v>
      </c>
      <c r="C116" s="843" t="s">
        <v>1933</v>
      </c>
      <c r="D116" s="876">
        <v>0</v>
      </c>
      <c r="E116" s="876">
        <v>0</v>
      </c>
      <c r="F116" s="858"/>
      <c r="G116" s="849"/>
    </row>
    <row r="117" spans="1:7" s="336" customFormat="1" x14ac:dyDescent="0.2">
      <c r="A117" s="837" t="s">
        <v>1940</v>
      </c>
      <c r="B117" s="837" t="s">
        <v>1941</v>
      </c>
      <c r="C117" s="843" t="s">
        <v>1942</v>
      </c>
      <c r="D117" s="876">
        <v>0</v>
      </c>
      <c r="E117" s="876">
        <v>0</v>
      </c>
      <c r="F117" s="858"/>
      <c r="G117" s="849"/>
    </row>
    <row r="118" spans="1:7" x14ac:dyDescent="0.2">
      <c r="A118" s="837" t="s">
        <v>1943</v>
      </c>
      <c r="B118" s="837" t="s">
        <v>1944</v>
      </c>
      <c r="C118" s="843" t="s">
        <v>1945</v>
      </c>
      <c r="D118" s="876">
        <v>14315.221670000001</v>
      </c>
      <c r="E118" s="876">
        <v>7002.4660000000003</v>
      </c>
      <c r="F118" s="858"/>
      <c r="G118" s="849"/>
    </row>
    <row r="119" spans="1:7" x14ac:dyDescent="0.2">
      <c r="A119" s="327" t="s">
        <v>1946</v>
      </c>
      <c r="B119" s="327" t="s">
        <v>1947</v>
      </c>
      <c r="C119" s="328" t="s">
        <v>68</v>
      </c>
      <c r="D119" s="317">
        <v>46146.581600000005</v>
      </c>
      <c r="E119" s="317">
        <v>31919.929820000001</v>
      </c>
      <c r="F119" s="854"/>
      <c r="G119" s="855"/>
    </row>
    <row r="120" spans="1:7" x14ac:dyDescent="0.2">
      <c r="A120" s="837" t="s">
        <v>1948</v>
      </c>
      <c r="B120" s="837" t="s">
        <v>1949</v>
      </c>
      <c r="C120" s="843" t="s">
        <v>1950</v>
      </c>
      <c r="D120" s="839"/>
      <c r="E120" s="839"/>
      <c r="F120" s="858"/>
      <c r="G120" s="849"/>
    </row>
    <row r="121" spans="1:7" x14ac:dyDescent="0.2">
      <c r="A121" s="837" t="s">
        <v>1957</v>
      </c>
      <c r="B121" s="837" t="s">
        <v>1958</v>
      </c>
      <c r="C121" s="843" t="s">
        <v>1959</v>
      </c>
      <c r="D121" s="876">
        <v>0</v>
      </c>
      <c r="E121" s="876">
        <v>0</v>
      </c>
      <c r="F121" s="858"/>
      <c r="G121" s="849"/>
    </row>
    <row r="122" spans="1:7" x14ac:dyDescent="0.2">
      <c r="A122" s="837" t="s">
        <v>1960</v>
      </c>
      <c r="B122" s="837" t="s">
        <v>1961</v>
      </c>
      <c r="C122" s="843" t="s">
        <v>1962</v>
      </c>
      <c r="D122" s="876">
        <v>7702.2552400000004</v>
      </c>
      <c r="E122" s="876">
        <v>3564.3902599999997</v>
      </c>
      <c r="F122" s="856"/>
      <c r="G122" s="857"/>
    </row>
    <row r="123" spans="1:7" x14ac:dyDescent="0.2">
      <c r="A123" s="837" t="s">
        <v>1966</v>
      </c>
      <c r="B123" s="837" t="s">
        <v>1967</v>
      </c>
      <c r="C123" s="843" t="s">
        <v>1968</v>
      </c>
      <c r="D123" s="876">
        <v>37.957000000000001</v>
      </c>
      <c r="E123" s="876">
        <v>89.751000000000005</v>
      </c>
      <c r="F123" s="856"/>
      <c r="G123" s="857"/>
    </row>
    <row r="124" spans="1:7" s="336" customFormat="1" x14ac:dyDescent="0.2">
      <c r="A124" s="837" t="s">
        <v>1972</v>
      </c>
      <c r="B124" s="837" t="s">
        <v>1973</v>
      </c>
      <c r="C124" s="843" t="s">
        <v>1974</v>
      </c>
      <c r="D124" s="876">
        <v>0</v>
      </c>
      <c r="E124" s="876">
        <v>0</v>
      </c>
      <c r="F124" s="858"/>
      <c r="G124" s="849"/>
    </row>
    <row r="125" spans="1:7" ht="12.75" customHeight="1" x14ac:dyDescent="0.2">
      <c r="A125" s="837" t="s">
        <v>1975</v>
      </c>
      <c r="B125" s="837" t="s">
        <v>1976</v>
      </c>
      <c r="C125" s="843" t="s">
        <v>1977</v>
      </c>
      <c r="D125" s="876">
        <v>11541.558999999999</v>
      </c>
      <c r="E125" s="876">
        <v>9531.0450000000001</v>
      </c>
      <c r="F125" s="856"/>
      <c r="G125" s="857"/>
    </row>
    <row r="126" spans="1:7" ht="12.75" customHeight="1" x14ac:dyDescent="0.2">
      <c r="A126" s="837" t="s">
        <v>1978</v>
      </c>
      <c r="B126" s="837" t="s">
        <v>1979</v>
      </c>
      <c r="C126" s="843" t="s">
        <v>1980</v>
      </c>
      <c r="D126" s="876">
        <v>112.05500000000001</v>
      </c>
      <c r="E126" s="876">
        <v>101.929</v>
      </c>
      <c r="F126" s="856"/>
      <c r="G126" s="857"/>
    </row>
    <row r="127" spans="1:7" ht="12.75" customHeight="1" x14ac:dyDescent="0.2">
      <c r="A127" s="837" t="s">
        <v>1981</v>
      </c>
      <c r="B127" s="837" t="s">
        <v>1765</v>
      </c>
      <c r="C127" s="843" t="s">
        <v>1766</v>
      </c>
      <c r="D127" s="876">
        <v>4337.0169999999998</v>
      </c>
      <c r="E127" s="876">
        <v>3767.4839999999999</v>
      </c>
      <c r="F127" s="856"/>
      <c r="G127" s="857"/>
    </row>
    <row r="128" spans="1:7" ht="12.75" customHeight="1" x14ac:dyDescent="0.2">
      <c r="A128" s="837" t="s">
        <v>1982</v>
      </c>
      <c r="B128" s="837" t="s">
        <v>1768</v>
      </c>
      <c r="C128" s="843" t="s">
        <v>1769</v>
      </c>
      <c r="D128" s="876">
        <v>1872.4839999999999</v>
      </c>
      <c r="E128" s="876">
        <v>1626.7249999999999</v>
      </c>
      <c r="F128" s="856"/>
      <c r="G128" s="857"/>
    </row>
    <row r="129" spans="1:7" ht="12.75" customHeight="1" x14ac:dyDescent="0.2">
      <c r="A129" s="837" t="s">
        <v>1983</v>
      </c>
      <c r="B129" s="837" t="s">
        <v>1771</v>
      </c>
      <c r="C129" s="843" t="s">
        <v>1772</v>
      </c>
      <c r="D129" s="876">
        <v>0</v>
      </c>
      <c r="E129" s="876">
        <v>0</v>
      </c>
      <c r="F129" s="856"/>
      <c r="G129" s="857"/>
    </row>
    <row r="130" spans="1:7" ht="12.75" customHeight="1" x14ac:dyDescent="0.2">
      <c r="A130" s="837" t="s">
        <v>1984</v>
      </c>
      <c r="B130" s="837" t="s">
        <v>1774</v>
      </c>
      <c r="C130" s="843" t="s">
        <v>1775</v>
      </c>
      <c r="D130" s="876">
        <v>0</v>
      </c>
      <c r="E130" s="876">
        <v>0</v>
      </c>
      <c r="F130" s="856"/>
      <c r="G130" s="857"/>
    </row>
    <row r="131" spans="1:7" ht="12.75" customHeight="1" x14ac:dyDescent="0.2">
      <c r="A131" s="837" t="s">
        <v>1985</v>
      </c>
      <c r="B131" s="837" t="s">
        <v>1777</v>
      </c>
      <c r="C131" s="843" t="s">
        <v>1778</v>
      </c>
      <c r="D131" s="876">
        <v>2000.6559999999999</v>
      </c>
      <c r="E131" s="876">
        <v>1456.164</v>
      </c>
      <c r="F131" s="858"/>
      <c r="G131" s="849"/>
    </row>
    <row r="132" spans="1:7" ht="12.75" customHeight="1" x14ac:dyDescent="0.2">
      <c r="A132" s="837" t="s">
        <v>1986</v>
      </c>
      <c r="B132" s="837" t="s">
        <v>74</v>
      </c>
      <c r="C132" s="843" t="s">
        <v>1780</v>
      </c>
      <c r="D132" s="876">
        <v>0</v>
      </c>
      <c r="E132" s="876">
        <v>0</v>
      </c>
      <c r="F132" s="856"/>
      <c r="G132" s="857"/>
    </row>
    <row r="133" spans="1:7" ht="12.75" customHeight="1" x14ac:dyDescent="0.2">
      <c r="A133" s="837" t="s">
        <v>1987</v>
      </c>
      <c r="B133" s="837" t="s">
        <v>1988</v>
      </c>
      <c r="C133" s="843" t="s">
        <v>1989</v>
      </c>
      <c r="D133" s="876">
        <v>0</v>
      </c>
      <c r="E133" s="876">
        <v>0</v>
      </c>
      <c r="F133" s="856"/>
      <c r="G133" s="857"/>
    </row>
    <row r="134" spans="1:7" ht="12.75" customHeight="1" x14ac:dyDescent="0.2">
      <c r="A134" s="837" t="s">
        <v>1990</v>
      </c>
      <c r="B134" s="837" t="s">
        <v>1991</v>
      </c>
      <c r="C134" s="843" t="s">
        <v>1992</v>
      </c>
      <c r="D134" s="876">
        <v>0</v>
      </c>
      <c r="E134" s="876">
        <v>0</v>
      </c>
      <c r="F134" s="856"/>
      <c r="G134" s="857"/>
    </row>
    <row r="135" spans="1:7" ht="12.75" customHeight="1" x14ac:dyDescent="0.2">
      <c r="A135" s="837" t="s">
        <v>1993</v>
      </c>
      <c r="B135" s="837" t="s">
        <v>1994</v>
      </c>
      <c r="C135" s="843" t="s">
        <v>1995</v>
      </c>
      <c r="D135" s="876">
        <v>115.24342</v>
      </c>
      <c r="E135" s="876">
        <v>0</v>
      </c>
      <c r="F135" s="858"/>
      <c r="G135" s="849"/>
    </row>
    <row r="136" spans="1:7" ht="12.75" customHeight="1" x14ac:dyDescent="0.2">
      <c r="A136" s="837" t="s">
        <v>2009</v>
      </c>
      <c r="B136" s="837" t="s">
        <v>2010</v>
      </c>
      <c r="C136" s="843" t="s">
        <v>2011</v>
      </c>
      <c r="D136" s="876">
        <v>3782.55546</v>
      </c>
      <c r="E136" s="876">
        <v>5191.6289699999998</v>
      </c>
      <c r="F136" s="858"/>
      <c r="G136" s="849"/>
    </row>
    <row r="137" spans="1:7" ht="12.75" customHeight="1" x14ac:dyDescent="0.2">
      <c r="A137" s="837" t="s">
        <v>2013</v>
      </c>
      <c r="B137" s="837" t="s">
        <v>2014</v>
      </c>
      <c r="C137" s="843" t="s">
        <v>2015</v>
      </c>
      <c r="D137" s="876">
        <v>1262.5938100000001</v>
      </c>
      <c r="E137" s="876">
        <v>3511.4002</v>
      </c>
      <c r="F137" s="858"/>
      <c r="G137" s="849"/>
    </row>
    <row r="138" spans="1:7" ht="12.75" customHeight="1" x14ac:dyDescent="0.2">
      <c r="A138" s="837" t="s">
        <v>2016</v>
      </c>
      <c r="B138" s="837" t="s">
        <v>2017</v>
      </c>
      <c r="C138" s="843" t="s">
        <v>2018</v>
      </c>
      <c r="D138" s="876">
        <v>12747.670109999999</v>
      </c>
      <c r="E138" s="876">
        <v>2251.3060099999998</v>
      </c>
      <c r="F138" s="858"/>
      <c r="G138" s="849"/>
    </row>
    <row r="139" spans="1:7" ht="12.75" customHeight="1" x14ac:dyDescent="0.2">
      <c r="A139" s="837" t="s">
        <v>2019</v>
      </c>
      <c r="B139" s="837" t="s">
        <v>2020</v>
      </c>
      <c r="C139" s="843" t="s">
        <v>2021</v>
      </c>
      <c r="D139" s="876">
        <v>515.08306999999991</v>
      </c>
      <c r="E139" s="876">
        <v>748.48712000000012</v>
      </c>
      <c r="F139" s="858"/>
      <c r="G139" s="849"/>
    </row>
    <row r="140" spans="1:7" ht="12.75" customHeight="1" x14ac:dyDescent="0.2">
      <c r="A140" s="844" t="s">
        <v>2022</v>
      </c>
      <c r="B140" s="844" t="s">
        <v>2023</v>
      </c>
      <c r="C140" s="845" t="s">
        <v>2024</v>
      </c>
      <c r="D140" s="846">
        <v>119.45249000000001</v>
      </c>
      <c r="E140" s="846">
        <v>79.619260000000011</v>
      </c>
      <c r="F140" s="858"/>
      <c r="G140" s="849"/>
    </row>
    <row r="141" spans="1:7" ht="12.75" customHeight="1" x14ac:dyDescent="0.2">
      <c r="A141" s="313"/>
      <c r="D141" s="836"/>
      <c r="E141" s="836"/>
      <c r="F141" s="836"/>
      <c r="G141" s="836"/>
    </row>
    <row r="142" spans="1:7" ht="12.75" customHeight="1" x14ac:dyDescent="0.2">
      <c r="A142" s="313"/>
      <c r="D142" s="836"/>
      <c r="E142" s="836"/>
      <c r="F142" s="836"/>
      <c r="G142" s="836"/>
    </row>
    <row r="143" spans="1:7" ht="12.75" customHeight="1" x14ac:dyDescent="0.2">
      <c r="A143" s="313"/>
      <c r="D143" s="836"/>
      <c r="E143" s="836"/>
      <c r="F143" s="836"/>
      <c r="G143" s="836"/>
    </row>
    <row r="144" spans="1:7" ht="12.75" customHeight="1" x14ac:dyDescent="0.2">
      <c r="A144" s="313"/>
      <c r="D144" s="836"/>
      <c r="E144" s="836"/>
      <c r="F144" s="836"/>
      <c r="G144" s="836"/>
    </row>
    <row r="145" spans="1:7" ht="12.75" customHeight="1" x14ac:dyDescent="0.2">
      <c r="A145" s="313"/>
      <c r="D145" s="836"/>
      <c r="E145" s="836"/>
      <c r="F145" s="836"/>
      <c r="G145" s="836"/>
    </row>
    <row r="146" spans="1:7" ht="12.75" customHeight="1" x14ac:dyDescent="0.2">
      <c r="A146" s="313"/>
      <c r="D146" s="836"/>
      <c r="E146" s="836"/>
      <c r="F146" s="836"/>
      <c r="G146" s="836"/>
    </row>
    <row r="147" spans="1:7" x14ac:dyDescent="0.2">
      <c r="A147" s="313"/>
      <c r="D147" s="836"/>
      <c r="E147" s="836"/>
      <c r="F147" s="836"/>
      <c r="G147" s="836"/>
    </row>
    <row r="148" spans="1:7" x14ac:dyDescent="0.2">
      <c r="A148" s="313"/>
      <c r="D148" s="836"/>
      <c r="E148" s="836"/>
      <c r="F148" s="836"/>
      <c r="G148" s="836"/>
    </row>
    <row r="149" spans="1:7" x14ac:dyDescent="0.2">
      <c r="A149" s="313"/>
      <c r="D149" s="836"/>
      <c r="E149" s="836"/>
      <c r="F149" s="836"/>
      <c r="G149" s="836"/>
    </row>
    <row r="150" spans="1:7" x14ac:dyDescent="0.2">
      <c r="A150" s="313"/>
      <c r="D150" s="836"/>
      <c r="E150" s="836"/>
      <c r="F150" s="836"/>
      <c r="G150" s="836"/>
    </row>
    <row r="151" spans="1:7" x14ac:dyDescent="0.2">
      <c r="A151" s="313"/>
      <c r="D151" s="836"/>
      <c r="E151" s="836"/>
      <c r="F151" s="836"/>
      <c r="G151" s="836"/>
    </row>
    <row r="152" spans="1:7" x14ac:dyDescent="0.2">
      <c r="A152" s="313"/>
      <c r="D152" s="836"/>
      <c r="E152" s="836"/>
      <c r="F152" s="836"/>
      <c r="G152" s="836"/>
    </row>
    <row r="153" spans="1:7" x14ac:dyDescent="0.2">
      <c r="A153" s="313"/>
      <c r="D153" s="836"/>
      <c r="E153" s="836"/>
      <c r="F153" s="836"/>
      <c r="G153" s="836"/>
    </row>
    <row r="154" spans="1:7" x14ac:dyDescent="0.2">
      <c r="A154" s="313"/>
      <c r="D154" s="836"/>
      <c r="E154" s="836"/>
      <c r="F154" s="836"/>
      <c r="G154" s="836"/>
    </row>
    <row r="155" spans="1:7" x14ac:dyDescent="0.2">
      <c r="A155" s="313"/>
      <c r="D155" s="836"/>
      <c r="E155" s="836"/>
      <c r="F155" s="836"/>
      <c r="G155" s="836"/>
    </row>
    <row r="156" spans="1:7" x14ac:dyDescent="0.2">
      <c r="A156" s="313"/>
      <c r="D156" s="836"/>
      <c r="E156" s="836"/>
      <c r="F156" s="836"/>
      <c r="G156" s="836"/>
    </row>
    <row r="157" spans="1:7" x14ac:dyDescent="0.2">
      <c r="A157" s="313"/>
      <c r="D157" s="836"/>
      <c r="E157" s="836"/>
      <c r="F157" s="836"/>
      <c r="G157" s="836"/>
    </row>
    <row r="158" spans="1:7" x14ac:dyDescent="0.2">
      <c r="A158" s="313"/>
      <c r="D158" s="836"/>
      <c r="E158" s="836"/>
      <c r="F158" s="836"/>
      <c r="G158" s="836"/>
    </row>
    <row r="159" spans="1:7" x14ac:dyDescent="0.2">
      <c r="A159" s="313"/>
      <c r="D159" s="836"/>
      <c r="E159" s="836"/>
      <c r="F159" s="836"/>
      <c r="G159" s="836"/>
    </row>
    <row r="160" spans="1:7" x14ac:dyDescent="0.2">
      <c r="A160" s="313"/>
      <c r="D160" s="836"/>
      <c r="E160" s="836"/>
      <c r="F160" s="836"/>
      <c r="G160" s="836"/>
    </row>
    <row r="161" spans="1:7" x14ac:dyDescent="0.2">
      <c r="A161" s="313"/>
      <c r="D161" s="836"/>
      <c r="E161" s="836"/>
      <c r="F161" s="836"/>
      <c r="G161" s="836"/>
    </row>
    <row r="162" spans="1:7" x14ac:dyDescent="0.2">
      <c r="A162" s="313"/>
      <c r="D162" s="836"/>
      <c r="E162" s="836"/>
      <c r="F162" s="836"/>
      <c r="G162" s="836"/>
    </row>
    <row r="163" spans="1:7" x14ac:dyDescent="0.2">
      <c r="A163" s="313"/>
      <c r="D163" s="836"/>
      <c r="E163" s="836"/>
      <c r="F163" s="836"/>
      <c r="G163" s="836"/>
    </row>
    <row r="164" spans="1:7" x14ac:dyDescent="0.2">
      <c r="A164" s="313"/>
      <c r="D164" s="836"/>
      <c r="E164" s="836"/>
      <c r="F164" s="836"/>
      <c r="G164" s="836"/>
    </row>
    <row r="165" spans="1:7" x14ac:dyDescent="0.2">
      <c r="A165" s="313"/>
      <c r="D165" s="836"/>
      <c r="E165" s="836"/>
      <c r="F165" s="836"/>
      <c r="G165" s="836"/>
    </row>
    <row r="166" spans="1:7" x14ac:dyDescent="0.2">
      <c r="A166" s="313"/>
      <c r="D166" s="836"/>
      <c r="E166" s="836"/>
      <c r="F166" s="836"/>
      <c r="G166" s="836"/>
    </row>
    <row r="167" spans="1:7" x14ac:dyDescent="0.2">
      <c r="A167" s="313"/>
      <c r="D167" s="836"/>
      <c r="E167" s="836"/>
      <c r="F167" s="836"/>
      <c r="G167" s="836"/>
    </row>
    <row r="168" spans="1:7" x14ac:dyDescent="0.2">
      <c r="A168" s="313"/>
      <c r="D168" s="836"/>
      <c r="E168" s="836"/>
      <c r="F168" s="836"/>
      <c r="G168" s="836"/>
    </row>
    <row r="169" spans="1:7" x14ac:dyDescent="0.2">
      <c r="A169" s="313"/>
      <c r="D169" s="836"/>
      <c r="E169" s="836"/>
      <c r="F169" s="836"/>
      <c r="G169" s="836"/>
    </row>
    <row r="170" spans="1:7" x14ac:dyDescent="0.2">
      <c r="A170" s="313"/>
      <c r="D170" s="836"/>
      <c r="E170" s="836"/>
      <c r="F170" s="836"/>
      <c r="G170" s="836"/>
    </row>
    <row r="171" spans="1:7" x14ac:dyDescent="0.2">
      <c r="A171" s="313"/>
      <c r="D171" s="836"/>
      <c r="E171" s="836"/>
      <c r="F171" s="836"/>
      <c r="G171" s="836"/>
    </row>
    <row r="172" spans="1:7" x14ac:dyDescent="0.2">
      <c r="A172" s="313"/>
      <c r="D172" s="836"/>
      <c r="E172" s="836"/>
      <c r="F172" s="836"/>
      <c r="G172" s="836"/>
    </row>
    <row r="173" spans="1:7" x14ac:dyDescent="0.2">
      <c r="A173" s="313"/>
      <c r="D173" s="836"/>
      <c r="E173" s="836"/>
      <c r="F173" s="836"/>
      <c r="G173" s="836"/>
    </row>
    <row r="174" spans="1:7" x14ac:dyDescent="0.2">
      <c r="A174" s="313"/>
      <c r="D174" s="836"/>
      <c r="E174" s="836"/>
      <c r="F174" s="836"/>
      <c r="G174" s="836"/>
    </row>
    <row r="175" spans="1:7" x14ac:dyDescent="0.2">
      <c r="A175" s="313"/>
      <c r="D175" s="836"/>
      <c r="E175" s="836"/>
      <c r="F175" s="836"/>
      <c r="G175" s="836"/>
    </row>
    <row r="176" spans="1:7" x14ac:dyDescent="0.2">
      <c r="A176" s="313"/>
      <c r="D176" s="836"/>
      <c r="E176" s="836"/>
      <c r="F176" s="836"/>
      <c r="G176" s="836"/>
    </row>
    <row r="177" spans="1:7" x14ac:dyDescent="0.2">
      <c r="A177" s="313"/>
      <c r="D177" s="836"/>
      <c r="E177" s="836"/>
      <c r="F177" s="836"/>
      <c r="G177" s="836"/>
    </row>
    <row r="178" spans="1:7" x14ac:dyDescent="0.2">
      <c r="A178" s="313"/>
      <c r="D178" s="836"/>
      <c r="E178" s="836"/>
      <c r="F178" s="836"/>
      <c r="G178" s="836"/>
    </row>
    <row r="179" spans="1:7" x14ac:dyDescent="0.2">
      <c r="A179" s="313"/>
      <c r="D179" s="836"/>
      <c r="E179" s="836"/>
      <c r="F179" s="836"/>
      <c r="G179" s="836"/>
    </row>
    <row r="180" spans="1:7" x14ac:dyDescent="0.2">
      <c r="A180" s="313"/>
      <c r="D180" s="836"/>
      <c r="E180" s="836"/>
      <c r="F180" s="836"/>
      <c r="G180" s="836"/>
    </row>
    <row r="181" spans="1:7" x14ac:dyDescent="0.2">
      <c r="A181" s="313"/>
      <c r="D181" s="836"/>
      <c r="E181" s="836"/>
      <c r="F181" s="836"/>
      <c r="G181" s="836"/>
    </row>
    <row r="182" spans="1:7" x14ac:dyDescent="0.2">
      <c r="A182" s="313"/>
      <c r="D182" s="836"/>
      <c r="E182" s="836"/>
      <c r="F182" s="836"/>
      <c r="G182" s="836"/>
    </row>
    <row r="183" spans="1:7" x14ac:dyDescent="0.2">
      <c r="A183" s="313"/>
      <c r="D183" s="836"/>
      <c r="E183" s="836"/>
      <c r="F183" s="836"/>
      <c r="G183" s="836"/>
    </row>
    <row r="184" spans="1:7" x14ac:dyDescent="0.2">
      <c r="A184" s="313"/>
      <c r="D184" s="836"/>
      <c r="E184" s="836"/>
      <c r="F184" s="836"/>
      <c r="G184" s="836"/>
    </row>
    <row r="185" spans="1:7" x14ac:dyDescent="0.2">
      <c r="A185" s="313"/>
      <c r="D185" s="836"/>
      <c r="E185" s="836"/>
      <c r="F185" s="836"/>
      <c r="G185" s="836"/>
    </row>
    <row r="186" spans="1:7" x14ac:dyDescent="0.2">
      <c r="A186" s="313"/>
      <c r="D186" s="836"/>
      <c r="E186" s="836"/>
      <c r="F186" s="836"/>
      <c r="G186" s="836"/>
    </row>
    <row r="187" spans="1:7" x14ac:dyDescent="0.2">
      <c r="A187" s="313"/>
      <c r="D187" s="836"/>
      <c r="E187" s="836"/>
      <c r="F187" s="836"/>
      <c r="G187" s="836"/>
    </row>
    <row r="188" spans="1:7" x14ac:dyDescent="0.2">
      <c r="A188" s="313"/>
      <c r="D188" s="836"/>
      <c r="E188" s="836"/>
      <c r="F188" s="836"/>
      <c r="G188" s="836"/>
    </row>
    <row r="189" spans="1:7" x14ac:dyDescent="0.2">
      <c r="A189" s="313"/>
      <c r="D189" s="836"/>
      <c r="E189" s="836"/>
      <c r="F189" s="836"/>
      <c r="G189" s="836"/>
    </row>
    <row r="190" spans="1:7" x14ac:dyDescent="0.2">
      <c r="A190" s="313"/>
      <c r="D190" s="836"/>
      <c r="E190" s="836"/>
      <c r="F190" s="836"/>
      <c r="G190" s="836"/>
    </row>
    <row r="191" spans="1:7" x14ac:dyDescent="0.2">
      <c r="A191" s="313"/>
      <c r="D191" s="836"/>
      <c r="E191" s="836"/>
      <c r="F191" s="836"/>
      <c r="G191" s="836"/>
    </row>
    <row r="192" spans="1:7" x14ac:dyDescent="0.2">
      <c r="A192" s="313"/>
      <c r="D192" s="836"/>
      <c r="E192" s="836"/>
      <c r="F192" s="836"/>
      <c r="G192" s="836"/>
    </row>
    <row r="193" spans="1:7" x14ac:dyDescent="0.2">
      <c r="A193" s="313"/>
      <c r="D193" s="836"/>
      <c r="E193" s="836"/>
      <c r="F193" s="836"/>
      <c r="G193" s="836"/>
    </row>
    <row r="194" spans="1:7" x14ac:dyDescent="0.2">
      <c r="A194" s="313"/>
      <c r="D194" s="836"/>
      <c r="E194" s="836"/>
      <c r="F194" s="836"/>
      <c r="G194" s="836"/>
    </row>
    <row r="195" spans="1:7" x14ac:dyDescent="0.2">
      <c r="A195" s="313"/>
      <c r="D195" s="836"/>
      <c r="E195" s="836"/>
      <c r="F195" s="836"/>
      <c r="G195" s="836"/>
    </row>
    <row r="196" spans="1:7" x14ac:dyDescent="0.2">
      <c r="A196" s="313"/>
      <c r="D196" s="836"/>
      <c r="E196" s="836"/>
      <c r="F196" s="836"/>
      <c r="G196" s="836"/>
    </row>
    <row r="197" spans="1:7" x14ac:dyDescent="0.2">
      <c r="A197" s="313"/>
      <c r="D197" s="836"/>
      <c r="E197" s="836"/>
      <c r="F197" s="836"/>
      <c r="G197" s="836"/>
    </row>
    <row r="198" spans="1:7" x14ac:dyDescent="0.2">
      <c r="A198" s="313"/>
      <c r="D198" s="836"/>
      <c r="E198" s="836"/>
      <c r="F198" s="836"/>
      <c r="G198" s="836"/>
    </row>
    <row r="199" spans="1:7" x14ac:dyDescent="0.2">
      <c r="A199" s="313"/>
      <c r="D199" s="836"/>
      <c r="E199" s="836"/>
      <c r="F199" s="836"/>
      <c r="G199" s="836"/>
    </row>
    <row r="200" spans="1:7" x14ac:dyDescent="0.2">
      <c r="A200" s="313"/>
      <c r="D200" s="836"/>
      <c r="E200" s="836"/>
      <c r="F200" s="836"/>
      <c r="G200" s="836"/>
    </row>
    <row r="201" spans="1:7" x14ac:dyDescent="0.2">
      <c r="A201" s="313"/>
      <c r="D201" s="836"/>
      <c r="E201" s="836"/>
      <c r="F201" s="836"/>
      <c r="G201" s="836"/>
    </row>
    <row r="202" spans="1:7" x14ac:dyDescent="0.2">
      <c r="A202" s="313"/>
      <c r="D202" s="836"/>
      <c r="E202" s="836"/>
      <c r="F202" s="836"/>
      <c r="G202" s="836"/>
    </row>
    <row r="203" spans="1:7" x14ac:dyDescent="0.2">
      <c r="A203" s="313"/>
      <c r="D203" s="836"/>
      <c r="E203" s="836"/>
      <c r="F203" s="836"/>
      <c r="G203" s="836"/>
    </row>
    <row r="204" spans="1:7" x14ac:dyDescent="0.2">
      <c r="A204" s="313"/>
      <c r="D204" s="836"/>
      <c r="E204" s="836"/>
      <c r="F204" s="836"/>
      <c r="G204" s="836"/>
    </row>
    <row r="205" spans="1:7" x14ac:dyDescent="0.2">
      <c r="A205" s="313"/>
      <c r="D205" s="836"/>
      <c r="E205" s="836"/>
      <c r="F205" s="836"/>
      <c r="G205" s="836"/>
    </row>
    <row r="206" spans="1:7" x14ac:dyDescent="0.2">
      <c r="A206" s="313"/>
      <c r="D206" s="836"/>
      <c r="E206" s="836"/>
      <c r="F206" s="836"/>
      <c r="G206" s="836"/>
    </row>
    <row r="207" spans="1:7" x14ac:dyDescent="0.2">
      <c r="A207" s="313"/>
      <c r="D207" s="836"/>
      <c r="E207" s="836"/>
      <c r="F207" s="836"/>
      <c r="G207" s="836"/>
    </row>
    <row r="208" spans="1:7" x14ac:dyDescent="0.2">
      <c r="A208" s="313"/>
      <c r="D208" s="836"/>
      <c r="E208" s="836"/>
      <c r="F208" s="836"/>
      <c r="G208" s="836"/>
    </row>
    <row r="209" spans="1:7" x14ac:dyDescent="0.2">
      <c r="A209" s="313"/>
      <c r="D209" s="836"/>
      <c r="E209" s="836"/>
      <c r="F209" s="836"/>
      <c r="G209" s="836"/>
    </row>
    <row r="210" spans="1:7" x14ac:dyDescent="0.2">
      <c r="A210" s="313"/>
      <c r="D210" s="836"/>
      <c r="E210" s="836"/>
      <c r="F210" s="836"/>
      <c r="G210" s="836"/>
    </row>
    <row r="211" spans="1:7" x14ac:dyDescent="0.2">
      <c r="A211" s="313"/>
      <c r="D211" s="836"/>
      <c r="E211" s="836"/>
      <c r="F211" s="836"/>
      <c r="G211" s="836"/>
    </row>
    <row r="212" spans="1:7" x14ac:dyDescent="0.2">
      <c r="A212" s="313"/>
      <c r="D212" s="836"/>
      <c r="E212" s="836"/>
      <c r="F212" s="836"/>
      <c r="G212" s="836"/>
    </row>
    <row r="213" spans="1:7" x14ac:dyDescent="0.2">
      <c r="A213" s="313"/>
      <c r="D213" s="836"/>
      <c r="E213" s="836"/>
      <c r="F213" s="836"/>
      <c r="G213" s="836"/>
    </row>
    <row r="214" spans="1:7" x14ac:dyDescent="0.2">
      <c r="A214" s="313"/>
      <c r="D214" s="836"/>
      <c r="E214" s="836"/>
      <c r="F214" s="836"/>
      <c r="G214" s="836"/>
    </row>
    <row r="215" spans="1:7" x14ac:dyDescent="0.2">
      <c r="A215" s="313"/>
      <c r="D215" s="836"/>
      <c r="E215" s="836"/>
      <c r="F215" s="836"/>
      <c r="G215" s="836"/>
    </row>
    <row r="216" spans="1:7" x14ac:dyDescent="0.2">
      <c r="A216" s="313"/>
      <c r="D216" s="836"/>
      <c r="E216" s="836"/>
      <c r="F216" s="836"/>
      <c r="G216" s="836"/>
    </row>
    <row r="217" spans="1:7" x14ac:dyDescent="0.2">
      <c r="A217" s="313"/>
      <c r="D217" s="836"/>
      <c r="E217" s="836"/>
      <c r="F217" s="836"/>
      <c r="G217" s="836"/>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507" fitToHeight="2" orientation="portrait" useFirstPageNumber="1" r:id="rId1"/>
  <headerFooter>
    <oddHeader>&amp;L&amp;"Tahoma,Kurzíva"Závěrečný účet za rok 2020&amp;R&amp;"Tahoma,Kurzíva"Tabulka č. 36</oddHeader>
    <oddFooter>&amp;C&amp;"Tahoma,Obyčejné"&amp;P</oddFooter>
  </headerFooter>
  <rowBreaks count="1" manualBreakCount="1">
    <brk id="74" max="6"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D1B40-3DD7-4321-8873-32134EE6483A}">
  <sheetPr>
    <pageSetUpPr fitToPage="1"/>
  </sheetPr>
  <dimension ref="A1:G83"/>
  <sheetViews>
    <sheetView showGridLines="0" zoomScaleNormal="100" zoomScaleSheetLayoutView="100" workbookViewId="0">
      <selection activeCell="H3" sqref="H3"/>
    </sheetView>
  </sheetViews>
  <sheetFormatPr defaultRowHeight="12.75" x14ac:dyDescent="0.2"/>
  <cols>
    <col min="1" max="1" width="6.7109375" style="107" customWidth="1"/>
    <col min="2" max="2" width="54.7109375" style="107" customWidth="1"/>
    <col min="3" max="3" width="8.5703125" style="106" customWidth="1"/>
    <col min="4" max="7" width="15.42578125" style="107" customWidth="1"/>
    <col min="8" max="16384" width="9.140625" style="107"/>
  </cols>
  <sheetData>
    <row r="1" spans="1:7" s="883" customFormat="1" ht="18" customHeight="1" x14ac:dyDescent="0.2">
      <c r="A1" s="1145" t="s">
        <v>5012</v>
      </c>
      <c r="B1" s="1145"/>
      <c r="C1" s="1145"/>
      <c r="D1" s="1145"/>
      <c r="E1" s="1145"/>
      <c r="F1" s="1145"/>
      <c r="G1" s="1145"/>
    </row>
    <row r="2" spans="1:7" s="309" customFormat="1" ht="18" customHeight="1" x14ac:dyDescent="0.2">
      <c r="A2" s="1145" t="s">
        <v>2215</v>
      </c>
      <c r="B2" s="1145"/>
      <c r="C2" s="1145"/>
      <c r="D2" s="1145"/>
      <c r="E2" s="1145"/>
      <c r="F2" s="1145"/>
      <c r="G2" s="1145"/>
    </row>
    <row r="4" spans="1:7" ht="12.75" customHeight="1" x14ac:dyDescent="0.2">
      <c r="A4" s="884"/>
      <c r="B4" s="885"/>
      <c r="C4" s="886"/>
      <c r="D4" s="338">
        <v>1</v>
      </c>
      <c r="E4" s="338">
        <v>2</v>
      </c>
      <c r="F4" s="338">
        <v>3</v>
      </c>
      <c r="G4" s="338">
        <v>4</v>
      </c>
    </row>
    <row r="5" spans="1:7" s="339" customFormat="1" ht="12.75" customHeight="1" x14ac:dyDescent="0.2">
      <c r="A5" s="1167" t="s">
        <v>1584</v>
      </c>
      <c r="B5" s="1168"/>
      <c r="C5" s="1171" t="s">
        <v>1585</v>
      </c>
      <c r="D5" s="1173" t="s">
        <v>2028</v>
      </c>
      <c r="E5" s="1173"/>
      <c r="F5" s="1173" t="s">
        <v>2029</v>
      </c>
      <c r="G5" s="1173"/>
    </row>
    <row r="6" spans="1:7" s="339" customFormat="1" ht="21" x14ac:dyDescent="0.2">
      <c r="A6" s="1169"/>
      <c r="B6" s="1170"/>
      <c r="C6" s="1172"/>
      <c r="D6" s="340" t="s">
        <v>2030</v>
      </c>
      <c r="E6" s="340" t="s">
        <v>2031</v>
      </c>
      <c r="F6" s="341" t="s">
        <v>2030</v>
      </c>
      <c r="G6" s="341" t="s">
        <v>2031</v>
      </c>
    </row>
    <row r="7" spans="1:7" s="339" customFormat="1" x14ac:dyDescent="0.2">
      <c r="A7" s="327" t="s">
        <v>1593</v>
      </c>
      <c r="B7" s="327" t="s">
        <v>2032</v>
      </c>
      <c r="C7" s="328" t="s">
        <v>68</v>
      </c>
      <c r="D7" s="342">
        <v>364054.44720000005</v>
      </c>
      <c r="E7" s="342">
        <v>1237.7781100000002</v>
      </c>
      <c r="F7" s="342">
        <v>343670.17501000001</v>
      </c>
      <c r="G7" s="342">
        <v>1526.44848</v>
      </c>
    </row>
    <row r="8" spans="1:7" x14ac:dyDescent="0.2">
      <c r="A8" s="315" t="s">
        <v>1595</v>
      </c>
      <c r="B8" s="315" t="s">
        <v>2033</v>
      </c>
      <c r="C8" s="332" t="s">
        <v>68</v>
      </c>
      <c r="D8" s="342">
        <v>364025.73823000002</v>
      </c>
      <c r="E8" s="342">
        <v>1224.8581100000001</v>
      </c>
      <c r="F8" s="342">
        <v>343347.39637000003</v>
      </c>
      <c r="G8" s="342">
        <v>1484.28262</v>
      </c>
    </row>
    <row r="9" spans="1:7" x14ac:dyDescent="0.2">
      <c r="A9" s="847" t="s">
        <v>1597</v>
      </c>
      <c r="B9" s="847" t="s">
        <v>2034</v>
      </c>
      <c r="C9" s="871" t="s">
        <v>2035</v>
      </c>
      <c r="D9" s="864">
        <v>15821.05457</v>
      </c>
      <c r="E9" s="864">
        <v>6.5630600000000001</v>
      </c>
      <c r="F9" s="864">
        <v>13961.216129999999</v>
      </c>
      <c r="G9" s="864">
        <v>4.82911</v>
      </c>
    </row>
    <row r="10" spans="1:7" x14ac:dyDescent="0.2">
      <c r="A10" s="837" t="s">
        <v>1600</v>
      </c>
      <c r="B10" s="837" t="s">
        <v>2036</v>
      </c>
      <c r="C10" s="843" t="s">
        <v>2037</v>
      </c>
      <c r="D10" s="864">
        <v>10102.970890000001</v>
      </c>
      <c r="E10" s="864">
        <v>55.572240000000001</v>
      </c>
      <c r="F10" s="864">
        <v>11206.283380000001</v>
      </c>
      <c r="G10" s="864">
        <v>50.381589999999996</v>
      </c>
    </row>
    <row r="11" spans="1:7" x14ac:dyDescent="0.2">
      <c r="A11" s="837" t="s">
        <v>1603</v>
      </c>
      <c r="B11" s="837" t="s">
        <v>2038</v>
      </c>
      <c r="C11" s="843" t="s">
        <v>2039</v>
      </c>
      <c r="D11" s="864"/>
      <c r="E11" s="864"/>
      <c r="F11" s="864"/>
      <c r="G11" s="864"/>
    </row>
    <row r="12" spans="1:7" x14ac:dyDescent="0.2">
      <c r="A12" s="837" t="s">
        <v>1606</v>
      </c>
      <c r="B12" s="837" t="s">
        <v>2040</v>
      </c>
      <c r="C12" s="843" t="s">
        <v>2041</v>
      </c>
      <c r="D12" s="864">
        <v>345.09909000000005</v>
      </c>
      <c r="E12" s="864">
        <v>565.71943999999996</v>
      </c>
      <c r="F12" s="864">
        <v>487.10525999999999</v>
      </c>
      <c r="G12" s="864">
        <v>789.27558999999997</v>
      </c>
    </row>
    <row r="13" spans="1:7" x14ac:dyDescent="0.2">
      <c r="A13" s="837" t="s">
        <v>1609</v>
      </c>
      <c r="B13" s="837" t="s">
        <v>2042</v>
      </c>
      <c r="C13" s="843" t="s">
        <v>2043</v>
      </c>
      <c r="D13" s="864">
        <v>-116.44932</v>
      </c>
      <c r="E13" s="864"/>
      <c r="F13" s="864">
        <v>-27.013720000000003</v>
      </c>
      <c r="G13" s="864"/>
    </row>
    <row r="14" spans="1:7" x14ac:dyDescent="0.2">
      <c r="A14" s="837" t="s">
        <v>1612</v>
      </c>
      <c r="B14" s="837" t="s">
        <v>2044</v>
      </c>
      <c r="C14" s="843" t="s">
        <v>2045</v>
      </c>
      <c r="D14" s="864">
        <v>-99.807140000000004</v>
      </c>
      <c r="E14" s="864"/>
      <c r="F14" s="864">
        <v>-34.98509</v>
      </c>
      <c r="G14" s="864"/>
    </row>
    <row r="15" spans="1:7" x14ac:dyDescent="0.2">
      <c r="A15" s="837" t="s">
        <v>1615</v>
      </c>
      <c r="B15" s="837" t="s">
        <v>2046</v>
      </c>
      <c r="C15" s="843" t="s">
        <v>2047</v>
      </c>
      <c r="D15" s="864">
        <v>-45.21358</v>
      </c>
      <c r="E15" s="864"/>
      <c r="F15" s="864">
        <v>-149.33188000000001</v>
      </c>
      <c r="G15" s="864"/>
    </row>
    <row r="16" spans="1:7" x14ac:dyDescent="0.2">
      <c r="A16" s="837" t="s">
        <v>1618</v>
      </c>
      <c r="B16" s="837" t="s">
        <v>207</v>
      </c>
      <c r="C16" s="843" t="s">
        <v>2048</v>
      </c>
      <c r="D16" s="864">
        <v>51874.976000000002</v>
      </c>
      <c r="E16" s="864">
        <v>175.38892000000001</v>
      </c>
      <c r="F16" s="864">
        <v>46553.534439999996</v>
      </c>
      <c r="G16" s="864">
        <v>177.27453</v>
      </c>
    </row>
    <row r="17" spans="1:7" x14ac:dyDescent="0.2">
      <c r="A17" s="837" t="s">
        <v>1621</v>
      </c>
      <c r="B17" s="837" t="s">
        <v>190</v>
      </c>
      <c r="C17" s="843" t="s">
        <v>2049</v>
      </c>
      <c r="D17" s="864">
        <v>518.17899999999997</v>
      </c>
      <c r="E17" s="864"/>
      <c r="F17" s="864">
        <v>1600.0502099999999</v>
      </c>
      <c r="G17" s="864"/>
    </row>
    <row r="18" spans="1:7" x14ac:dyDescent="0.2">
      <c r="A18" s="837" t="s">
        <v>2050</v>
      </c>
      <c r="B18" s="837" t="s">
        <v>2051</v>
      </c>
      <c r="C18" s="843" t="s">
        <v>2052</v>
      </c>
      <c r="D18" s="864">
        <v>103.8514</v>
      </c>
      <c r="E18" s="864"/>
      <c r="F18" s="864">
        <v>195.21477000000002</v>
      </c>
      <c r="G18" s="864"/>
    </row>
    <row r="19" spans="1:7" x14ac:dyDescent="0.2">
      <c r="A19" s="837" t="s">
        <v>2053</v>
      </c>
      <c r="B19" s="837" t="s">
        <v>2054</v>
      </c>
      <c r="C19" s="843" t="s">
        <v>2055</v>
      </c>
      <c r="D19" s="864"/>
      <c r="E19" s="864"/>
      <c r="F19" s="864"/>
      <c r="G19" s="864"/>
    </row>
    <row r="20" spans="1:7" x14ac:dyDescent="0.2">
      <c r="A20" s="837" t="s">
        <v>2056</v>
      </c>
      <c r="B20" s="837" t="s">
        <v>2057</v>
      </c>
      <c r="C20" s="843" t="s">
        <v>2058</v>
      </c>
      <c r="D20" s="864">
        <v>42350.027900000001</v>
      </c>
      <c r="E20" s="864">
        <v>60.162210000000002</v>
      </c>
      <c r="F20" s="864">
        <v>45307.456270000002</v>
      </c>
      <c r="G20" s="864">
        <v>55.170829999999995</v>
      </c>
    </row>
    <row r="21" spans="1:7" x14ac:dyDescent="0.2">
      <c r="A21" s="837" t="s">
        <v>2059</v>
      </c>
      <c r="B21" s="837" t="s">
        <v>2060</v>
      </c>
      <c r="C21" s="843" t="s">
        <v>2061</v>
      </c>
      <c r="D21" s="864">
        <v>156846.82343000002</v>
      </c>
      <c r="E21" s="864">
        <v>129.03757000000002</v>
      </c>
      <c r="F21" s="864">
        <v>147475.46020999999</v>
      </c>
      <c r="G21" s="864">
        <v>188.89878999999999</v>
      </c>
    </row>
    <row r="22" spans="1:7" x14ac:dyDescent="0.2">
      <c r="A22" s="837" t="s">
        <v>2062</v>
      </c>
      <c r="B22" s="837" t="s">
        <v>2063</v>
      </c>
      <c r="C22" s="843" t="s">
        <v>2064</v>
      </c>
      <c r="D22" s="864">
        <v>50185.806019999996</v>
      </c>
      <c r="E22" s="864">
        <v>42.032979999999995</v>
      </c>
      <c r="F22" s="864">
        <v>46472.224049999997</v>
      </c>
      <c r="G22" s="864">
        <v>61.609699999999997</v>
      </c>
    </row>
    <row r="23" spans="1:7" x14ac:dyDescent="0.2">
      <c r="A23" s="837" t="s">
        <v>2065</v>
      </c>
      <c r="B23" s="837" t="s">
        <v>2066</v>
      </c>
      <c r="C23" s="843" t="s">
        <v>2067</v>
      </c>
      <c r="D23" s="864">
        <v>526.55658999999991</v>
      </c>
      <c r="E23" s="864">
        <v>1.451E-2</v>
      </c>
      <c r="F23" s="864">
        <v>488.31784000000005</v>
      </c>
      <c r="G23" s="864">
        <v>2.0300000000000002E-2</v>
      </c>
    </row>
    <row r="24" spans="1:7" x14ac:dyDescent="0.2">
      <c r="A24" s="837" t="s">
        <v>2068</v>
      </c>
      <c r="B24" s="837" t="s">
        <v>2069</v>
      </c>
      <c r="C24" s="843" t="s">
        <v>2070</v>
      </c>
      <c r="D24" s="864">
        <v>6405.7192400000004</v>
      </c>
      <c r="E24" s="864">
        <v>2.1052600000000004</v>
      </c>
      <c r="F24" s="864">
        <v>6294.3879399999996</v>
      </c>
      <c r="G24" s="864">
        <v>3.5728599999999999</v>
      </c>
    </row>
    <row r="25" spans="1:7" x14ac:dyDescent="0.2">
      <c r="A25" s="837" t="s">
        <v>2071</v>
      </c>
      <c r="B25" s="837" t="s">
        <v>2072</v>
      </c>
      <c r="C25" s="843" t="s">
        <v>2073</v>
      </c>
      <c r="D25" s="864">
        <v>55.57329</v>
      </c>
      <c r="E25" s="864"/>
      <c r="F25" s="864">
        <v>11.71116</v>
      </c>
      <c r="G25" s="864"/>
    </row>
    <row r="26" spans="1:7" x14ac:dyDescent="0.2">
      <c r="A26" s="837" t="s">
        <v>2074</v>
      </c>
      <c r="B26" s="837" t="s">
        <v>2075</v>
      </c>
      <c r="C26" s="843" t="s">
        <v>2076</v>
      </c>
      <c r="D26" s="864">
        <v>7.65</v>
      </c>
      <c r="E26" s="864"/>
      <c r="F26" s="864">
        <v>3</v>
      </c>
      <c r="G26" s="864"/>
    </row>
    <row r="27" spans="1:7" x14ac:dyDescent="0.2">
      <c r="A27" s="837" t="s">
        <v>2077</v>
      </c>
      <c r="B27" s="837" t="s">
        <v>2078</v>
      </c>
      <c r="C27" s="843" t="s">
        <v>2079</v>
      </c>
      <c r="D27" s="864">
        <v>3.3149999999999999</v>
      </c>
      <c r="E27" s="864"/>
      <c r="F27" s="864">
        <v>3.3149999999999999</v>
      </c>
      <c r="G27" s="864"/>
    </row>
    <row r="28" spans="1:7" x14ac:dyDescent="0.2">
      <c r="A28" s="837" t="s">
        <v>2080</v>
      </c>
      <c r="B28" s="837" t="s">
        <v>2081</v>
      </c>
      <c r="C28" s="843" t="s">
        <v>2082</v>
      </c>
      <c r="D28" s="864">
        <v>173.05104</v>
      </c>
      <c r="E28" s="864"/>
      <c r="F28" s="864">
        <v>320.97530999999998</v>
      </c>
      <c r="G28" s="864"/>
    </row>
    <row r="29" spans="1:7" x14ac:dyDescent="0.2">
      <c r="A29" s="837" t="s">
        <v>2083</v>
      </c>
      <c r="B29" s="837" t="s">
        <v>2084</v>
      </c>
      <c r="C29" s="843" t="s">
        <v>2085</v>
      </c>
      <c r="D29" s="864">
        <v>11.882999999999999</v>
      </c>
      <c r="E29" s="864"/>
      <c r="F29" s="864"/>
      <c r="G29" s="864"/>
    </row>
    <row r="30" spans="1:7" x14ac:dyDescent="0.2">
      <c r="A30" s="837" t="s">
        <v>2086</v>
      </c>
      <c r="B30" s="837" t="s">
        <v>2087</v>
      </c>
      <c r="C30" s="843" t="s">
        <v>2088</v>
      </c>
      <c r="D30" s="864">
        <v>5</v>
      </c>
      <c r="E30" s="864"/>
      <c r="F30" s="864"/>
      <c r="G30" s="864"/>
    </row>
    <row r="31" spans="1:7" x14ac:dyDescent="0.2">
      <c r="A31" s="837" t="s">
        <v>2089</v>
      </c>
      <c r="B31" s="837" t="s">
        <v>2090</v>
      </c>
      <c r="C31" s="843" t="s">
        <v>2091</v>
      </c>
      <c r="D31" s="864"/>
      <c r="E31" s="864"/>
      <c r="F31" s="864"/>
      <c r="G31" s="864"/>
    </row>
    <row r="32" spans="1:7" x14ac:dyDescent="0.2">
      <c r="A32" s="837" t="s">
        <v>2092</v>
      </c>
      <c r="B32" s="837" t="s">
        <v>2093</v>
      </c>
      <c r="C32" s="843" t="s">
        <v>2094</v>
      </c>
      <c r="D32" s="864"/>
      <c r="E32" s="864"/>
      <c r="F32" s="864"/>
      <c r="G32" s="864"/>
    </row>
    <row r="33" spans="1:7" x14ac:dyDescent="0.2">
      <c r="A33" s="837" t="s">
        <v>2095</v>
      </c>
      <c r="B33" s="837" t="s">
        <v>2096</v>
      </c>
      <c r="C33" s="843" t="s">
        <v>2097</v>
      </c>
      <c r="D33" s="864">
        <v>335.10115000000002</v>
      </c>
      <c r="E33" s="864"/>
      <c r="F33" s="864">
        <v>63.345519999999993</v>
      </c>
      <c r="G33" s="864"/>
    </row>
    <row r="34" spans="1:7" x14ac:dyDescent="0.2">
      <c r="A34" s="837" t="s">
        <v>2098</v>
      </c>
      <c r="B34" s="837" t="s">
        <v>2099</v>
      </c>
      <c r="C34" s="843" t="s">
        <v>2100</v>
      </c>
      <c r="D34" s="864"/>
      <c r="E34" s="864"/>
      <c r="F34" s="864">
        <v>85.866500000000002</v>
      </c>
      <c r="G34" s="864"/>
    </row>
    <row r="35" spans="1:7" x14ac:dyDescent="0.2">
      <c r="A35" s="837" t="s">
        <v>2101</v>
      </c>
      <c r="B35" s="837" t="s">
        <v>2102</v>
      </c>
      <c r="C35" s="843" t="s">
        <v>2103</v>
      </c>
      <c r="D35" s="864">
        <v>16538.12946</v>
      </c>
      <c r="E35" s="864">
        <v>136.52243999999999</v>
      </c>
      <c r="F35" s="864">
        <v>15928.39939</v>
      </c>
      <c r="G35" s="864">
        <v>145.05001000000001</v>
      </c>
    </row>
    <row r="36" spans="1:7" x14ac:dyDescent="0.2">
      <c r="A36" s="837" t="s">
        <v>2104</v>
      </c>
      <c r="B36" s="837" t="s">
        <v>2105</v>
      </c>
      <c r="C36" s="843" t="s">
        <v>2106</v>
      </c>
      <c r="D36" s="864"/>
      <c r="E36" s="864"/>
      <c r="F36" s="864"/>
      <c r="G36" s="864"/>
    </row>
    <row r="37" spans="1:7" x14ac:dyDescent="0.2">
      <c r="A37" s="837" t="s">
        <v>2107</v>
      </c>
      <c r="B37" s="837" t="s">
        <v>2108</v>
      </c>
      <c r="C37" s="843" t="s">
        <v>2109</v>
      </c>
      <c r="D37" s="864">
        <v>7.4480000000000004</v>
      </c>
      <c r="E37" s="864"/>
      <c r="F37" s="864">
        <v>22.756499999999999</v>
      </c>
      <c r="G37" s="864"/>
    </row>
    <row r="38" spans="1:7" x14ac:dyDescent="0.2">
      <c r="A38" s="837" t="s">
        <v>2110</v>
      </c>
      <c r="B38" s="837" t="s">
        <v>2111</v>
      </c>
      <c r="C38" s="843" t="s">
        <v>2112</v>
      </c>
      <c r="D38" s="864"/>
      <c r="E38" s="864"/>
      <c r="F38" s="864"/>
      <c r="G38" s="864"/>
    </row>
    <row r="39" spans="1:7" x14ac:dyDescent="0.2">
      <c r="A39" s="837" t="s">
        <v>2113</v>
      </c>
      <c r="B39" s="837" t="s">
        <v>2114</v>
      </c>
      <c r="C39" s="843" t="s">
        <v>2115</v>
      </c>
      <c r="D39" s="864"/>
      <c r="E39" s="864"/>
      <c r="F39" s="864"/>
      <c r="G39" s="864"/>
    </row>
    <row r="40" spans="1:7" x14ac:dyDescent="0.2">
      <c r="A40" s="837" t="s">
        <v>2116</v>
      </c>
      <c r="B40" s="837" t="s">
        <v>2117</v>
      </c>
      <c r="C40" s="843" t="s">
        <v>2118</v>
      </c>
      <c r="D40" s="864"/>
      <c r="E40" s="864"/>
      <c r="F40" s="864"/>
      <c r="G40" s="864"/>
    </row>
    <row r="41" spans="1:7" x14ac:dyDescent="0.2">
      <c r="A41" s="837" t="s">
        <v>2119</v>
      </c>
      <c r="B41" s="837" t="s">
        <v>2120</v>
      </c>
      <c r="C41" s="843" t="s">
        <v>2121</v>
      </c>
      <c r="D41" s="864">
        <v>17.736999999999998</v>
      </c>
      <c r="E41" s="864"/>
      <c r="F41" s="864">
        <v>0.77900000000000003</v>
      </c>
      <c r="G41" s="864"/>
    </row>
    <row r="42" spans="1:7" x14ac:dyDescent="0.2">
      <c r="A42" s="837" t="s">
        <v>2122</v>
      </c>
      <c r="B42" s="837" t="s">
        <v>2123</v>
      </c>
      <c r="C42" s="843" t="s">
        <v>2124</v>
      </c>
      <c r="D42" s="864">
        <v>10933.80277</v>
      </c>
      <c r="E42" s="864">
        <v>51.737000000000002</v>
      </c>
      <c r="F42" s="864">
        <v>5344.34764</v>
      </c>
      <c r="G42" s="864">
        <v>8.1980000000000004</v>
      </c>
    </row>
    <row r="43" spans="1:7" x14ac:dyDescent="0.2">
      <c r="A43" s="837" t="s">
        <v>2125</v>
      </c>
      <c r="B43" s="837" t="s">
        <v>2126</v>
      </c>
      <c r="C43" s="843" t="s">
        <v>2127</v>
      </c>
      <c r="D43" s="864">
        <v>1117.45343</v>
      </c>
      <c r="E43" s="864"/>
      <c r="F43" s="864">
        <v>1732.98054</v>
      </c>
      <c r="G43" s="864"/>
    </row>
    <row r="44" spans="1:7" x14ac:dyDescent="0.2">
      <c r="A44" s="315" t="s">
        <v>1624</v>
      </c>
      <c r="B44" s="315" t="s">
        <v>2128</v>
      </c>
      <c r="C44" s="332" t="s">
        <v>68</v>
      </c>
      <c r="D44" s="342">
        <v>34.293759999999992</v>
      </c>
      <c r="E44" s="342">
        <v>0</v>
      </c>
      <c r="F44" s="342">
        <v>81.570789999999988</v>
      </c>
      <c r="G44" s="342">
        <v>0</v>
      </c>
    </row>
    <row r="45" spans="1:7" x14ac:dyDescent="0.2">
      <c r="A45" s="837" t="s">
        <v>1626</v>
      </c>
      <c r="B45" s="837" t="s">
        <v>2129</v>
      </c>
      <c r="C45" s="843" t="s">
        <v>2130</v>
      </c>
      <c r="D45" s="864"/>
      <c r="E45" s="864"/>
      <c r="F45" s="864"/>
      <c r="G45" s="864"/>
    </row>
    <row r="46" spans="1:7" x14ac:dyDescent="0.2">
      <c r="A46" s="837" t="s">
        <v>1628</v>
      </c>
      <c r="B46" s="837" t="s">
        <v>2131</v>
      </c>
      <c r="C46" s="843" t="s">
        <v>2132</v>
      </c>
      <c r="D46" s="864"/>
      <c r="E46" s="864"/>
      <c r="F46" s="864"/>
      <c r="G46" s="864"/>
    </row>
    <row r="47" spans="1:7" x14ac:dyDescent="0.2">
      <c r="A47" s="837" t="s">
        <v>1631</v>
      </c>
      <c r="B47" s="837" t="s">
        <v>2133</v>
      </c>
      <c r="C47" s="843" t="s">
        <v>2134</v>
      </c>
      <c r="D47" s="864">
        <v>15.894830000000001</v>
      </c>
      <c r="E47" s="864"/>
      <c r="F47" s="864">
        <v>28.9495</v>
      </c>
      <c r="G47" s="864"/>
    </row>
    <row r="48" spans="1:7" x14ac:dyDescent="0.2">
      <c r="A48" s="837" t="s">
        <v>1634</v>
      </c>
      <c r="B48" s="837" t="s">
        <v>2135</v>
      </c>
      <c r="C48" s="843" t="s">
        <v>2136</v>
      </c>
      <c r="D48" s="864"/>
      <c r="E48" s="864"/>
      <c r="F48" s="864"/>
      <c r="G48" s="864"/>
    </row>
    <row r="49" spans="1:7" x14ac:dyDescent="0.2">
      <c r="A49" s="837" t="s">
        <v>1637</v>
      </c>
      <c r="B49" s="837" t="s">
        <v>2137</v>
      </c>
      <c r="C49" s="843" t="s">
        <v>2138</v>
      </c>
      <c r="D49" s="864">
        <v>18.39893</v>
      </c>
      <c r="E49" s="864"/>
      <c r="F49" s="864">
        <v>52.621290000000002</v>
      </c>
      <c r="G49" s="864"/>
    </row>
    <row r="50" spans="1:7" x14ac:dyDescent="0.2">
      <c r="A50" s="315" t="s">
        <v>1655</v>
      </c>
      <c r="B50" s="315" t="s">
        <v>2139</v>
      </c>
      <c r="C50" s="332" t="s">
        <v>68</v>
      </c>
      <c r="D50" s="342">
        <v>0</v>
      </c>
      <c r="E50" s="342">
        <v>0</v>
      </c>
      <c r="F50" s="342">
        <v>0</v>
      </c>
      <c r="G50" s="342">
        <v>0</v>
      </c>
    </row>
    <row r="51" spans="1:7" x14ac:dyDescent="0.2">
      <c r="A51" s="837" t="s">
        <v>1657</v>
      </c>
      <c r="B51" s="837" t="s">
        <v>2140</v>
      </c>
      <c r="C51" s="843" t="s">
        <v>2141</v>
      </c>
      <c r="D51" s="864"/>
      <c r="E51" s="864"/>
      <c r="F51" s="864"/>
      <c r="G51" s="864"/>
    </row>
    <row r="52" spans="1:7" x14ac:dyDescent="0.2">
      <c r="A52" s="837" t="s">
        <v>1660</v>
      </c>
      <c r="B52" s="837" t="s">
        <v>2142</v>
      </c>
      <c r="C52" s="843" t="s">
        <v>2143</v>
      </c>
      <c r="D52" s="864"/>
      <c r="E52" s="864"/>
      <c r="F52" s="864"/>
      <c r="G52" s="864"/>
    </row>
    <row r="53" spans="1:7" x14ac:dyDescent="0.2">
      <c r="A53" s="315" t="s">
        <v>2144</v>
      </c>
      <c r="B53" s="315" t="s">
        <v>1774</v>
      </c>
      <c r="C53" s="332" t="s">
        <v>68</v>
      </c>
      <c r="D53" s="342">
        <v>-5.5847900000000008</v>
      </c>
      <c r="E53" s="342">
        <v>12.92</v>
      </c>
      <c r="F53" s="342">
        <v>241.20785000000001</v>
      </c>
      <c r="G53" s="342">
        <v>42.165860000000002</v>
      </c>
    </row>
    <row r="54" spans="1:7" x14ac:dyDescent="0.2">
      <c r="A54" s="837" t="s">
        <v>2145</v>
      </c>
      <c r="B54" s="837" t="s">
        <v>1774</v>
      </c>
      <c r="C54" s="843" t="s">
        <v>2146</v>
      </c>
      <c r="D54" s="864">
        <v>-5.5847900000000008</v>
      </c>
      <c r="E54" s="864">
        <v>12.92</v>
      </c>
      <c r="F54" s="864">
        <v>241.20785000000001</v>
      </c>
      <c r="G54" s="864">
        <v>42.165860000000002</v>
      </c>
    </row>
    <row r="55" spans="1:7" x14ac:dyDescent="0.2">
      <c r="A55" s="837" t="s">
        <v>2147</v>
      </c>
      <c r="B55" s="837" t="s">
        <v>2148</v>
      </c>
      <c r="C55" s="843" t="s">
        <v>2149</v>
      </c>
      <c r="D55" s="864"/>
      <c r="E55" s="864"/>
      <c r="F55" s="864"/>
      <c r="G55" s="864"/>
    </row>
    <row r="56" spans="1:7" x14ac:dyDescent="0.2">
      <c r="A56" s="315" t="s">
        <v>1701</v>
      </c>
      <c r="B56" s="315" t="s">
        <v>2150</v>
      </c>
      <c r="C56" s="332" t="s">
        <v>68</v>
      </c>
      <c r="D56" s="342">
        <v>366402.33017999999</v>
      </c>
      <c r="E56" s="342">
        <v>1756.1580200000001</v>
      </c>
      <c r="F56" s="342">
        <v>337581.95659000002</v>
      </c>
      <c r="G56" s="342">
        <v>2266.4905099999996</v>
      </c>
    </row>
    <row r="57" spans="1:7" x14ac:dyDescent="0.2">
      <c r="A57" s="315" t="s">
        <v>1703</v>
      </c>
      <c r="B57" s="315" t="s">
        <v>2151</v>
      </c>
      <c r="C57" s="332" t="s">
        <v>68</v>
      </c>
      <c r="D57" s="342">
        <v>22644.35081</v>
      </c>
      <c r="E57" s="342">
        <v>1756.1580200000001</v>
      </c>
      <c r="F57" s="342">
        <v>36238.603000000003</v>
      </c>
      <c r="G57" s="342">
        <v>2266.4905099999996</v>
      </c>
    </row>
    <row r="58" spans="1:7" x14ac:dyDescent="0.2">
      <c r="A58" s="837" t="s">
        <v>1705</v>
      </c>
      <c r="B58" s="837" t="s">
        <v>2152</v>
      </c>
      <c r="C58" s="843" t="s">
        <v>2153</v>
      </c>
      <c r="D58" s="864">
        <v>448.70717999999999</v>
      </c>
      <c r="E58" s="864"/>
      <c r="F58" s="864">
        <v>543.73661000000004</v>
      </c>
      <c r="G58" s="864"/>
    </row>
    <row r="59" spans="1:7" x14ac:dyDescent="0.2">
      <c r="A59" s="837" t="s">
        <v>1708</v>
      </c>
      <c r="B59" s="837" t="s">
        <v>2154</v>
      </c>
      <c r="C59" s="843" t="s">
        <v>2155</v>
      </c>
      <c r="D59" s="864">
        <v>14478.46284</v>
      </c>
      <c r="E59" s="864">
        <v>174.55034000000001</v>
      </c>
      <c r="F59" s="864">
        <v>26434.258320000001</v>
      </c>
      <c r="G59" s="864">
        <v>205.51141999999999</v>
      </c>
    </row>
    <row r="60" spans="1:7" x14ac:dyDescent="0.2">
      <c r="A60" s="837" t="s">
        <v>1711</v>
      </c>
      <c r="B60" s="837" t="s">
        <v>2156</v>
      </c>
      <c r="C60" s="843" t="s">
        <v>2157</v>
      </c>
      <c r="D60" s="864">
        <v>254.58799999999999</v>
      </c>
      <c r="E60" s="864">
        <v>830.20302000000004</v>
      </c>
      <c r="F60" s="864">
        <v>525.37300000000005</v>
      </c>
      <c r="G60" s="864">
        <v>986.00212999999997</v>
      </c>
    </row>
    <row r="61" spans="1:7" x14ac:dyDescent="0.2">
      <c r="A61" s="837" t="s">
        <v>1714</v>
      </c>
      <c r="B61" s="837" t="s">
        <v>2158</v>
      </c>
      <c r="C61" s="843" t="s">
        <v>2159</v>
      </c>
      <c r="D61" s="864">
        <v>199.33699999999999</v>
      </c>
      <c r="E61" s="864">
        <v>751.40300000000002</v>
      </c>
      <c r="F61" s="864">
        <v>275.01600000000002</v>
      </c>
      <c r="G61" s="864">
        <v>1073.3985</v>
      </c>
    </row>
    <row r="62" spans="1:7" x14ac:dyDescent="0.2">
      <c r="A62" s="837" t="s">
        <v>1726</v>
      </c>
      <c r="B62" s="837" t="s">
        <v>2160</v>
      </c>
      <c r="C62" s="843" t="s">
        <v>2161</v>
      </c>
      <c r="D62" s="864"/>
      <c r="E62" s="864"/>
      <c r="F62" s="864"/>
      <c r="G62" s="864"/>
    </row>
    <row r="63" spans="1:7" x14ac:dyDescent="0.2">
      <c r="A63" s="837" t="s">
        <v>1729</v>
      </c>
      <c r="B63" s="837" t="s">
        <v>2084</v>
      </c>
      <c r="C63" s="843" t="s">
        <v>2162</v>
      </c>
      <c r="D63" s="864"/>
      <c r="E63" s="864"/>
      <c r="F63" s="864"/>
      <c r="G63" s="864">
        <v>0.878</v>
      </c>
    </row>
    <row r="64" spans="1:7" x14ac:dyDescent="0.2">
      <c r="A64" s="837" t="s">
        <v>1732</v>
      </c>
      <c r="B64" s="837" t="s">
        <v>2087</v>
      </c>
      <c r="C64" s="843" t="s">
        <v>2163</v>
      </c>
      <c r="D64" s="864"/>
      <c r="E64" s="864"/>
      <c r="F64" s="864"/>
      <c r="G64" s="864"/>
    </row>
    <row r="65" spans="1:7" x14ac:dyDescent="0.2">
      <c r="A65" s="837" t="s">
        <v>2164</v>
      </c>
      <c r="B65" s="837" t="s">
        <v>2165</v>
      </c>
      <c r="C65" s="843" t="s">
        <v>2166</v>
      </c>
      <c r="D65" s="864"/>
      <c r="E65" s="864"/>
      <c r="F65" s="864"/>
      <c r="G65" s="864"/>
    </row>
    <row r="66" spans="1:7" x14ac:dyDescent="0.2">
      <c r="A66" s="837" t="s">
        <v>2167</v>
      </c>
      <c r="B66" s="837" t="s">
        <v>2168</v>
      </c>
      <c r="C66" s="843" t="s">
        <v>2169</v>
      </c>
      <c r="D66" s="864">
        <v>1.35</v>
      </c>
      <c r="E66" s="864"/>
      <c r="F66" s="864">
        <v>1.075</v>
      </c>
      <c r="G66" s="864"/>
    </row>
    <row r="67" spans="1:7" x14ac:dyDescent="0.2">
      <c r="A67" s="837" t="s">
        <v>2170</v>
      </c>
      <c r="B67" s="837" t="s">
        <v>2171</v>
      </c>
      <c r="C67" s="843" t="s">
        <v>2172</v>
      </c>
      <c r="D67" s="864"/>
      <c r="E67" s="864"/>
      <c r="F67" s="864"/>
      <c r="G67" s="864"/>
    </row>
    <row r="68" spans="1:7" x14ac:dyDescent="0.2">
      <c r="A68" s="837" t="s">
        <v>2173</v>
      </c>
      <c r="B68" s="837" t="s">
        <v>2174</v>
      </c>
      <c r="C68" s="843" t="s">
        <v>2175</v>
      </c>
      <c r="D68" s="864">
        <v>40.35</v>
      </c>
      <c r="E68" s="864"/>
      <c r="F68" s="864">
        <v>109.82299999999999</v>
      </c>
      <c r="G68" s="864"/>
    </row>
    <row r="69" spans="1:7" x14ac:dyDescent="0.2">
      <c r="A69" s="837" t="s">
        <v>2176</v>
      </c>
      <c r="B69" s="837" t="s">
        <v>2177</v>
      </c>
      <c r="C69" s="843" t="s">
        <v>2178</v>
      </c>
      <c r="D69" s="864"/>
      <c r="E69" s="864"/>
      <c r="F69" s="864"/>
      <c r="G69" s="864"/>
    </row>
    <row r="70" spans="1:7" x14ac:dyDescent="0.2">
      <c r="A70" s="837" t="s">
        <v>2179</v>
      </c>
      <c r="B70" s="837" t="s">
        <v>2180</v>
      </c>
      <c r="C70" s="843" t="s">
        <v>2181</v>
      </c>
      <c r="D70" s="864">
        <v>5598.6948699999994</v>
      </c>
      <c r="E70" s="864"/>
      <c r="F70" s="864">
        <v>7021.2971300000008</v>
      </c>
      <c r="G70" s="864"/>
    </row>
    <row r="71" spans="1:7" x14ac:dyDescent="0.2">
      <c r="A71" s="837" t="s">
        <v>2182</v>
      </c>
      <c r="B71" s="837" t="s">
        <v>2183</v>
      </c>
      <c r="C71" s="843" t="s">
        <v>2184</v>
      </c>
      <c r="D71" s="864">
        <v>1622.8609199999999</v>
      </c>
      <c r="E71" s="864"/>
      <c r="F71" s="864">
        <v>1328.02394</v>
      </c>
      <c r="G71" s="864">
        <v>0.70046000000000008</v>
      </c>
    </row>
    <row r="72" spans="1:7" x14ac:dyDescent="0.2">
      <c r="A72" s="315" t="s">
        <v>1735</v>
      </c>
      <c r="B72" s="315" t="s">
        <v>2185</v>
      </c>
      <c r="C72" s="332" t="s">
        <v>68</v>
      </c>
      <c r="D72" s="342">
        <v>282.02996000000002</v>
      </c>
      <c r="E72" s="342">
        <v>0</v>
      </c>
      <c r="F72" s="342">
        <v>626.43097</v>
      </c>
      <c r="G72" s="342">
        <v>0</v>
      </c>
    </row>
    <row r="73" spans="1:7" x14ac:dyDescent="0.2">
      <c r="A73" s="837" t="s">
        <v>1737</v>
      </c>
      <c r="B73" s="837" t="s">
        <v>2186</v>
      </c>
      <c r="C73" s="843" t="s">
        <v>2187</v>
      </c>
      <c r="D73" s="864"/>
      <c r="E73" s="864"/>
      <c r="F73" s="864"/>
      <c r="G73" s="864"/>
    </row>
    <row r="74" spans="1:7" x14ac:dyDescent="0.2">
      <c r="A74" s="837" t="s">
        <v>1740</v>
      </c>
      <c r="B74" s="837" t="s">
        <v>2131</v>
      </c>
      <c r="C74" s="843" t="s">
        <v>2188</v>
      </c>
      <c r="D74" s="864">
        <v>267.70216000000005</v>
      </c>
      <c r="E74" s="864"/>
      <c r="F74" s="864">
        <v>617.07103000000006</v>
      </c>
      <c r="G74" s="864"/>
    </row>
    <row r="75" spans="1:7" x14ac:dyDescent="0.2">
      <c r="A75" s="837" t="s">
        <v>1743</v>
      </c>
      <c r="B75" s="837" t="s">
        <v>2189</v>
      </c>
      <c r="C75" s="843" t="s">
        <v>2190</v>
      </c>
      <c r="D75" s="864">
        <v>9.9533400000000007</v>
      </c>
      <c r="E75" s="864"/>
      <c r="F75" s="864">
        <v>3.7807799999999996</v>
      </c>
      <c r="G75" s="864"/>
    </row>
    <row r="76" spans="1:7" x14ac:dyDescent="0.2">
      <c r="A76" s="837" t="s">
        <v>1746</v>
      </c>
      <c r="B76" s="837" t="s">
        <v>2191</v>
      </c>
      <c r="C76" s="843" t="s">
        <v>2192</v>
      </c>
      <c r="D76" s="864"/>
      <c r="E76" s="864"/>
      <c r="F76" s="864"/>
      <c r="G76" s="864"/>
    </row>
    <row r="77" spans="1:7" x14ac:dyDescent="0.2">
      <c r="A77" s="837" t="s">
        <v>1752</v>
      </c>
      <c r="B77" s="837" t="s">
        <v>2193</v>
      </c>
      <c r="C77" s="843" t="s">
        <v>2194</v>
      </c>
      <c r="D77" s="864">
        <v>4.37446</v>
      </c>
      <c r="E77" s="864"/>
      <c r="F77" s="864">
        <v>5.5791599999999999</v>
      </c>
      <c r="G77" s="864"/>
    </row>
    <row r="78" spans="1:7" x14ac:dyDescent="0.2">
      <c r="A78" s="315" t="s">
        <v>2195</v>
      </c>
      <c r="B78" s="315" t="s">
        <v>2196</v>
      </c>
      <c r="C78" s="332" t="s">
        <v>68</v>
      </c>
      <c r="D78" s="342">
        <v>343475.94941</v>
      </c>
      <c r="E78" s="342">
        <v>0</v>
      </c>
      <c r="F78" s="342">
        <v>300716.92262000003</v>
      </c>
      <c r="G78" s="342">
        <v>0</v>
      </c>
    </row>
    <row r="79" spans="1:7" x14ac:dyDescent="0.2">
      <c r="A79" s="837" t="s">
        <v>2197</v>
      </c>
      <c r="B79" s="837" t="s">
        <v>2198</v>
      </c>
      <c r="C79" s="843" t="s">
        <v>2199</v>
      </c>
      <c r="D79" s="864"/>
      <c r="E79" s="864"/>
      <c r="F79" s="864"/>
      <c r="G79" s="864"/>
    </row>
    <row r="80" spans="1:7" x14ac:dyDescent="0.2">
      <c r="A80" s="837" t="s">
        <v>2200</v>
      </c>
      <c r="B80" s="837" t="s">
        <v>2201</v>
      </c>
      <c r="C80" s="843" t="s">
        <v>2202</v>
      </c>
      <c r="D80" s="864">
        <v>343475.94941</v>
      </c>
      <c r="E80" s="864"/>
      <c r="F80" s="864">
        <v>300716.92262000003</v>
      </c>
      <c r="G80" s="864"/>
    </row>
    <row r="81" spans="1:7" x14ac:dyDescent="0.2">
      <c r="A81" s="315" t="s">
        <v>1862</v>
      </c>
      <c r="B81" s="315" t="s">
        <v>2203</v>
      </c>
      <c r="C81" s="332" t="s">
        <v>68</v>
      </c>
      <c r="D81" s="343">
        <v>0</v>
      </c>
      <c r="E81" s="343">
        <v>0</v>
      </c>
      <c r="F81" s="343">
        <v>0</v>
      </c>
      <c r="G81" s="343">
        <v>0</v>
      </c>
    </row>
    <row r="82" spans="1:7" x14ac:dyDescent="0.2">
      <c r="A82" s="315" t="s">
        <v>2204</v>
      </c>
      <c r="B82" s="315" t="s">
        <v>2205</v>
      </c>
      <c r="C82" s="332" t="s">
        <v>68</v>
      </c>
      <c r="D82" s="342">
        <v>2342.29819</v>
      </c>
      <c r="E82" s="342">
        <v>531.29990999999995</v>
      </c>
      <c r="F82" s="342">
        <v>-5847.0105700000004</v>
      </c>
      <c r="G82" s="342">
        <v>782.20789000000002</v>
      </c>
    </row>
    <row r="83" spans="1:7" x14ac:dyDescent="0.2">
      <c r="A83" s="315" t="s">
        <v>2206</v>
      </c>
      <c r="B83" s="315" t="s">
        <v>1907</v>
      </c>
      <c r="C83" s="332" t="s">
        <v>68</v>
      </c>
      <c r="D83" s="342">
        <v>2347.8829799999999</v>
      </c>
      <c r="E83" s="342">
        <v>518.37991</v>
      </c>
      <c r="F83" s="342">
        <v>-6088.2184200000002</v>
      </c>
      <c r="G83" s="342">
        <v>740.04203000000007</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509" orientation="portrait" useFirstPageNumber="1" r:id="rId1"/>
  <headerFooter>
    <oddHeader>&amp;L&amp;"Tahoma,Kurzíva"Závěrečný účet za rok 2020&amp;R&amp;"Tahoma,Kurzíva"Tabulka č. 37</oddHeader>
    <oddFooter>&amp;C&amp;"Tahoma,Obyčejné"&amp;P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34237-D07B-410F-9F66-EF8AAC09E1C6}">
  <dimension ref="A1:G197"/>
  <sheetViews>
    <sheetView showGridLines="0" zoomScaleNormal="100" zoomScaleSheetLayoutView="100" workbookViewId="0">
      <selection activeCell="J13" sqref="J13"/>
    </sheetView>
  </sheetViews>
  <sheetFormatPr defaultRowHeight="12.75" x14ac:dyDescent="0.2"/>
  <cols>
    <col min="1" max="1" width="7" style="337" customWidth="1"/>
    <col min="2" max="2" width="45.42578125" style="313" customWidth="1"/>
    <col min="3" max="3" width="8.7109375" style="174" customWidth="1"/>
    <col min="4" max="7" width="13.85546875" style="861" customWidth="1"/>
    <col min="8" max="8" width="3.42578125" style="313" customWidth="1"/>
    <col min="9" max="16384" width="9.140625" style="313"/>
  </cols>
  <sheetData>
    <row r="1" spans="1:7" ht="18" customHeight="1" x14ac:dyDescent="0.2">
      <c r="A1" s="1145" t="s">
        <v>5012</v>
      </c>
      <c r="B1" s="1145"/>
      <c r="C1" s="1145"/>
      <c r="D1" s="1145"/>
      <c r="E1" s="1145"/>
      <c r="F1" s="1145"/>
      <c r="G1" s="1145"/>
    </row>
    <row r="2" spans="1:7" ht="18" customHeight="1" x14ac:dyDescent="0.2">
      <c r="A2" s="1086" t="s">
        <v>2209</v>
      </c>
      <c r="B2" s="1086"/>
      <c r="C2" s="1086"/>
      <c r="D2" s="1086"/>
      <c r="E2" s="1086"/>
      <c r="F2" s="1086"/>
      <c r="G2" s="1086"/>
    </row>
    <row r="3" spans="1:7" x14ac:dyDescent="0.2">
      <c r="A3" s="313"/>
      <c r="D3" s="836"/>
      <c r="E3" s="836"/>
      <c r="F3" s="836"/>
      <c r="G3" s="836"/>
    </row>
    <row r="4" spans="1:7" x14ac:dyDescent="0.2">
      <c r="A4" s="310"/>
      <c r="B4" s="310"/>
      <c r="C4" s="311"/>
      <c r="D4" s="312">
        <v>1</v>
      </c>
      <c r="E4" s="312">
        <v>2</v>
      </c>
      <c r="F4" s="312">
        <v>3</v>
      </c>
      <c r="G4" s="312">
        <v>4</v>
      </c>
    </row>
    <row r="5" spans="1:7" s="335" customFormat="1" ht="12.75" customHeight="1" x14ac:dyDescent="0.2">
      <c r="A5" s="1146" t="s">
        <v>1584</v>
      </c>
      <c r="B5" s="1147"/>
      <c r="C5" s="1152" t="s">
        <v>1585</v>
      </c>
      <c r="D5" s="1158" t="s">
        <v>1586</v>
      </c>
      <c r="E5" s="1159"/>
      <c r="F5" s="1159"/>
      <c r="G5" s="1160"/>
    </row>
    <row r="6" spans="1:7" s="314" customFormat="1" x14ac:dyDescent="0.2">
      <c r="A6" s="1148"/>
      <c r="B6" s="1149"/>
      <c r="C6" s="1153"/>
      <c r="D6" s="1161" t="s">
        <v>1587</v>
      </c>
      <c r="E6" s="1162"/>
      <c r="F6" s="1163"/>
      <c r="G6" s="1164" t="s">
        <v>1588</v>
      </c>
    </row>
    <row r="7" spans="1:7" s="314" customFormat="1" x14ac:dyDescent="0.2">
      <c r="A7" s="1150"/>
      <c r="B7" s="1151"/>
      <c r="C7" s="1157"/>
      <c r="D7" s="326" t="s">
        <v>1589</v>
      </c>
      <c r="E7" s="326" t="s">
        <v>1590</v>
      </c>
      <c r="F7" s="326" t="s">
        <v>1591</v>
      </c>
      <c r="G7" s="1165"/>
    </row>
    <row r="8" spans="1:7" s="314" customFormat="1" x14ac:dyDescent="0.2">
      <c r="A8" s="327"/>
      <c r="B8" s="327" t="s">
        <v>1592</v>
      </c>
      <c r="C8" s="328" t="s">
        <v>68</v>
      </c>
      <c r="D8" s="317">
        <v>3702277.9499599999</v>
      </c>
      <c r="E8" s="317">
        <v>1016061.5024399998</v>
      </c>
      <c r="F8" s="317">
        <v>2686216.4475199999</v>
      </c>
      <c r="G8" s="317">
        <v>2545565.1652899999</v>
      </c>
    </row>
    <row r="9" spans="1:7" s="336" customFormat="1" x14ac:dyDescent="0.2">
      <c r="A9" s="327" t="s">
        <v>1593</v>
      </c>
      <c r="B9" s="327" t="s">
        <v>1594</v>
      </c>
      <c r="C9" s="328" t="s">
        <v>68</v>
      </c>
      <c r="D9" s="317">
        <v>3209685.80418</v>
      </c>
      <c r="E9" s="317">
        <v>1016061.5024399998</v>
      </c>
      <c r="F9" s="317">
        <v>2193624.30174</v>
      </c>
      <c r="G9" s="317">
        <v>2086541.2719899998</v>
      </c>
    </row>
    <row r="10" spans="1:7" s="336" customFormat="1" x14ac:dyDescent="0.2">
      <c r="A10" s="327" t="s">
        <v>1595</v>
      </c>
      <c r="B10" s="327" t="s">
        <v>1596</v>
      </c>
      <c r="C10" s="328" t="s">
        <v>68</v>
      </c>
      <c r="D10" s="317">
        <v>7075.9626800000005</v>
      </c>
      <c r="E10" s="317">
        <v>6649.1289299999999</v>
      </c>
      <c r="F10" s="317">
        <v>426.83375000000001</v>
      </c>
      <c r="G10" s="317">
        <v>159.30595</v>
      </c>
    </row>
    <row r="11" spans="1:7" x14ac:dyDescent="0.2">
      <c r="A11" s="837" t="s">
        <v>1597</v>
      </c>
      <c r="B11" s="837" t="s">
        <v>1598</v>
      </c>
      <c r="C11" s="843" t="s">
        <v>1599</v>
      </c>
      <c r="D11" s="876">
        <v>70</v>
      </c>
      <c r="E11" s="876">
        <v>70</v>
      </c>
      <c r="F11" s="876">
        <v>0</v>
      </c>
      <c r="G11" s="876">
        <v>0</v>
      </c>
    </row>
    <row r="12" spans="1:7" x14ac:dyDescent="0.2">
      <c r="A12" s="837" t="s">
        <v>1600</v>
      </c>
      <c r="B12" s="837" t="s">
        <v>1601</v>
      </c>
      <c r="C12" s="843" t="s">
        <v>1602</v>
      </c>
      <c r="D12" s="839">
        <v>719.23775000000001</v>
      </c>
      <c r="E12" s="876">
        <v>355.404</v>
      </c>
      <c r="F12" s="839">
        <v>363.83375000000001</v>
      </c>
      <c r="G12" s="876">
        <v>96.305949999999996</v>
      </c>
    </row>
    <row r="13" spans="1:7" x14ac:dyDescent="0.2">
      <c r="A13" s="837" t="s">
        <v>1603</v>
      </c>
      <c r="B13" s="837" t="s">
        <v>1604</v>
      </c>
      <c r="C13" s="843" t="s">
        <v>1605</v>
      </c>
      <c r="D13" s="839"/>
      <c r="E13" s="876">
        <v>0</v>
      </c>
      <c r="F13" s="839"/>
      <c r="G13" s="876">
        <v>0</v>
      </c>
    </row>
    <row r="14" spans="1:7" x14ac:dyDescent="0.2">
      <c r="A14" s="837" t="s">
        <v>1606</v>
      </c>
      <c r="B14" s="837" t="s">
        <v>1607</v>
      </c>
      <c r="C14" s="843" t="s">
        <v>1608</v>
      </c>
      <c r="D14" s="839"/>
      <c r="E14" s="876">
        <v>0</v>
      </c>
      <c r="F14" s="839"/>
      <c r="G14" s="876">
        <v>0</v>
      </c>
    </row>
    <row r="15" spans="1:7" x14ac:dyDescent="0.2">
      <c r="A15" s="837" t="s">
        <v>1609</v>
      </c>
      <c r="B15" s="837" t="s">
        <v>1610</v>
      </c>
      <c r="C15" s="843" t="s">
        <v>1611</v>
      </c>
      <c r="D15" s="839">
        <v>6141.6149300000006</v>
      </c>
      <c r="E15" s="876">
        <v>6141.6149300000006</v>
      </c>
      <c r="F15" s="839"/>
      <c r="G15" s="876">
        <v>0</v>
      </c>
    </row>
    <row r="16" spans="1:7" x14ac:dyDescent="0.2">
      <c r="A16" s="837" t="s">
        <v>1612</v>
      </c>
      <c r="B16" s="837" t="s">
        <v>1613</v>
      </c>
      <c r="C16" s="843" t="s">
        <v>1614</v>
      </c>
      <c r="D16" s="839">
        <v>145.11000000000001</v>
      </c>
      <c r="E16" s="876">
        <v>82.11</v>
      </c>
      <c r="F16" s="839">
        <v>63</v>
      </c>
      <c r="G16" s="876">
        <v>63</v>
      </c>
    </row>
    <row r="17" spans="1:7" x14ac:dyDescent="0.2">
      <c r="A17" s="837" t="s">
        <v>1615</v>
      </c>
      <c r="B17" s="837" t="s">
        <v>1616</v>
      </c>
      <c r="C17" s="843" t="s">
        <v>1617</v>
      </c>
      <c r="D17" s="839"/>
      <c r="E17" s="876">
        <v>0</v>
      </c>
      <c r="F17" s="839"/>
      <c r="G17" s="876">
        <v>0</v>
      </c>
    </row>
    <row r="18" spans="1:7" x14ac:dyDescent="0.2">
      <c r="A18" s="837" t="s">
        <v>1618</v>
      </c>
      <c r="B18" s="837" t="s">
        <v>1619</v>
      </c>
      <c r="C18" s="843" t="s">
        <v>1620</v>
      </c>
      <c r="D18" s="839"/>
      <c r="E18" s="876">
        <v>0</v>
      </c>
      <c r="F18" s="839"/>
      <c r="G18" s="876">
        <v>0</v>
      </c>
    </row>
    <row r="19" spans="1:7" x14ac:dyDescent="0.2">
      <c r="A19" s="840" t="s">
        <v>1621</v>
      </c>
      <c r="B19" s="837" t="s">
        <v>1622</v>
      </c>
      <c r="C19" s="843" t="s">
        <v>1623</v>
      </c>
      <c r="D19" s="839"/>
      <c r="E19" s="876">
        <v>0</v>
      </c>
      <c r="F19" s="839"/>
      <c r="G19" s="876">
        <v>0</v>
      </c>
    </row>
    <row r="20" spans="1:7" x14ac:dyDescent="0.2">
      <c r="A20" s="327" t="s">
        <v>1624</v>
      </c>
      <c r="B20" s="327" t="s">
        <v>1625</v>
      </c>
      <c r="C20" s="328" t="s">
        <v>68</v>
      </c>
      <c r="D20" s="317">
        <v>3201583.7098400001</v>
      </c>
      <c r="E20" s="317">
        <v>1009412.3735099999</v>
      </c>
      <c r="F20" s="317">
        <v>2192171.3363299998</v>
      </c>
      <c r="G20" s="317">
        <v>2084939.13032</v>
      </c>
    </row>
    <row r="21" spans="1:7" s="336" customFormat="1" x14ac:dyDescent="0.2">
      <c r="A21" s="837" t="s">
        <v>1626</v>
      </c>
      <c r="B21" s="837" t="s">
        <v>357</v>
      </c>
      <c r="C21" s="843" t="s">
        <v>1627</v>
      </c>
      <c r="D21" s="876">
        <v>62098.520470000003</v>
      </c>
      <c r="E21" s="876">
        <v>0</v>
      </c>
      <c r="F21" s="876">
        <v>62098.520470000003</v>
      </c>
      <c r="G21" s="876">
        <v>57550.026469999997</v>
      </c>
    </row>
    <row r="22" spans="1:7" x14ac:dyDescent="0.2">
      <c r="A22" s="837" t="s">
        <v>1628</v>
      </c>
      <c r="B22" s="837" t="s">
        <v>1629</v>
      </c>
      <c r="C22" s="843" t="s">
        <v>1630</v>
      </c>
      <c r="D22" s="839">
        <v>810.07500000000005</v>
      </c>
      <c r="E22" s="876">
        <v>0</v>
      </c>
      <c r="F22" s="839">
        <v>810.07500000000005</v>
      </c>
      <c r="G22" s="876">
        <v>811.57500000000005</v>
      </c>
    </row>
    <row r="23" spans="1:7" x14ac:dyDescent="0.2">
      <c r="A23" s="837" t="s">
        <v>1631</v>
      </c>
      <c r="B23" s="837" t="s">
        <v>1632</v>
      </c>
      <c r="C23" s="843" t="s">
        <v>1633</v>
      </c>
      <c r="D23" s="839">
        <v>2454958.0050899996</v>
      </c>
      <c r="E23" s="876">
        <v>465843.61758999998</v>
      </c>
      <c r="F23" s="839">
        <v>1989114.3874999997</v>
      </c>
      <c r="G23" s="876">
        <v>1917902.9164400001</v>
      </c>
    </row>
    <row r="24" spans="1:7" ht="21" x14ac:dyDescent="0.2">
      <c r="A24" s="837" t="s">
        <v>1634</v>
      </c>
      <c r="B24" s="837" t="s">
        <v>1635</v>
      </c>
      <c r="C24" s="843" t="s">
        <v>1636</v>
      </c>
      <c r="D24" s="839">
        <v>287146.91596000001</v>
      </c>
      <c r="E24" s="876">
        <v>177843.32844000001</v>
      </c>
      <c r="F24" s="839">
        <v>109303.58752</v>
      </c>
      <c r="G24" s="876">
        <v>96961.309440000012</v>
      </c>
    </row>
    <row r="25" spans="1:7" x14ac:dyDescent="0.2">
      <c r="A25" s="837" t="s">
        <v>1637</v>
      </c>
      <c r="B25" s="837" t="s">
        <v>1638</v>
      </c>
      <c r="C25" s="843" t="s">
        <v>1639</v>
      </c>
      <c r="D25" s="839"/>
      <c r="E25" s="876">
        <v>0</v>
      </c>
      <c r="F25" s="839"/>
      <c r="G25" s="876">
        <v>0</v>
      </c>
    </row>
    <row r="26" spans="1:7" x14ac:dyDescent="0.2">
      <c r="A26" s="837" t="s">
        <v>1640</v>
      </c>
      <c r="B26" s="837" t="s">
        <v>1641</v>
      </c>
      <c r="C26" s="843" t="s">
        <v>1642</v>
      </c>
      <c r="D26" s="839">
        <v>365674.36748000002</v>
      </c>
      <c r="E26" s="876">
        <v>365674.36748000002</v>
      </c>
      <c r="F26" s="839"/>
      <c r="G26" s="876">
        <v>0</v>
      </c>
    </row>
    <row r="27" spans="1:7" x14ac:dyDescent="0.2">
      <c r="A27" s="837" t="s">
        <v>1643</v>
      </c>
      <c r="B27" s="837" t="s">
        <v>1644</v>
      </c>
      <c r="C27" s="843" t="s">
        <v>1645</v>
      </c>
      <c r="D27" s="839">
        <v>52.4</v>
      </c>
      <c r="E27" s="876">
        <v>51.06</v>
      </c>
      <c r="F27" s="839">
        <v>1.34</v>
      </c>
      <c r="G27" s="876">
        <v>1.58</v>
      </c>
    </row>
    <row r="28" spans="1:7" x14ac:dyDescent="0.2">
      <c r="A28" s="837" t="s">
        <v>1646</v>
      </c>
      <c r="B28" s="837" t="s">
        <v>1647</v>
      </c>
      <c r="C28" s="843" t="s">
        <v>1648</v>
      </c>
      <c r="D28" s="839">
        <v>30809.711840000004</v>
      </c>
      <c r="E28" s="876">
        <v>0</v>
      </c>
      <c r="F28" s="839">
        <v>30809.711840000004</v>
      </c>
      <c r="G28" s="876">
        <v>11487.52297</v>
      </c>
    </row>
    <row r="29" spans="1:7" x14ac:dyDescent="0.2">
      <c r="A29" s="837" t="s">
        <v>1649</v>
      </c>
      <c r="B29" s="837" t="s">
        <v>1650</v>
      </c>
      <c r="C29" s="843" t="s">
        <v>1651</v>
      </c>
      <c r="D29" s="839">
        <v>33.713999999999999</v>
      </c>
      <c r="E29" s="876">
        <v>0</v>
      </c>
      <c r="F29" s="839">
        <v>33.713999999999999</v>
      </c>
      <c r="G29" s="876">
        <v>224.2</v>
      </c>
    </row>
    <row r="30" spans="1:7" x14ac:dyDescent="0.2">
      <c r="A30" s="840" t="s">
        <v>1652</v>
      </c>
      <c r="B30" s="837" t="s">
        <v>1653</v>
      </c>
      <c r="C30" s="843" t="s">
        <v>1654</v>
      </c>
      <c r="D30" s="839"/>
      <c r="E30" s="839"/>
      <c r="F30" s="839"/>
      <c r="G30" s="839"/>
    </row>
    <row r="31" spans="1:7" x14ac:dyDescent="0.2">
      <c r="A31" s="327" t="s">
        <v>1655</v>
      </c>
      <c r="B31" s="327" t="s">
        <v>1656</v>
      </c>
      <c r="C31" s="328" t="s">
        <v>68</v>
      </c>
      <c r="D31" s="317">
        <v>13.61966</v>
      </c>
      <c r="E31" s="317">
        <v>0</v>
      </c>
      <c r="F31" s="317">
        <v>13.61966</v>
      </c>
      <c r="G31" s="317">
        <v>162.32372000000001</v>
      </c>
    </row>
    <row r="32" spans="1:7" x14ac:dyDescent="0.2">
      <c r="A32" s="837" t="s">
        <v>1657</v>
      </c>
      <c r="B32" s="837" t="s">
        <v>1658</v>
      </c>
      <c r="C32" s="843" t="s">
        <v>1659</v>
      </c>
      <c r="D32" s="876">
        <v>0</v>
      </c>
      <c r="E32" s="876">
        <v>0</v>
      </c>
      <c r="F32" s="876">
        <v>0</v>
      </c>
      <c r="G32" s="876">
        <v>0</v>
      </c>
    </row>
    <row r="33" spans="1:7" s="336" customFormat="1" x14ac:dyDescent="0.2">
      <c r="A33" s="837" t="s">
        <v>1660</v>
      </c>
      <c r="B33" s="837" t="s">
        <v>1661</v>
      </c>
      <c r="C33" s="843" t="s">
        <v>1662</v>
      </c>
      <c r="D33" s="876">
        <v>0</v>
      </c>
      <c r="E33" s="876">
        <v>0</v>
      </c>
      <c r="F33" s="876">
        <v>0</v>
      </c>
      <c r="G33" s="876">
        <v>0</v>
      </c>
    </row>
    <row r="34" spans="1:7" x14ac:dyDescent="0.2">
      <c r="A34" s="837" t="s">
        <v>1663</v>
      </c>
      <c r="B34" s="837" t="s">
        <v>1664</v>
      </c>
      <c r="C34" s="843" t="s">
        <v>1665</v>
      </c>
      <c r="D34" s="876">
        <v>0</v>
      </c>
      <c r="E34" s="876">
        <v>0</v>
      </c>
      <c r="F34" s="876">
        <v>0</v>
      </c>
      <c r="G34" s="876">
        <v>0</v>
      </c>
    </row>
    <row r="35" spans="1:7" x14ac:dyDescent="0.2">
      <c r="A35" s="837" t="s">
        <v>1669</v>
      </c>
      <c r="B35" s="837" t="s">
        <v>1670</v>
      </c>
      <c r="C35" s="843" t="s">
        <v>1671</v>
      </c>
      <c r="D35" s="839"/>
      <c r="E35" s="876">
        <v>0</v>
      </c>
      <c r="F35" s="839"/>
      <c r="G35" s="876">
        <v>0</v>
      </c>
    </row>
    <row r="36" spans="1:7" x14ac:dyDescent="0.2">
      <c r="A36" s="837" t="s">
        <v>1672</v>
      </c>
      <c r="B36" s="837" t="s">
        <v>1673</v>
      </c>
      <c r="C36" s="843" t="s">
        <v>1674</v>
      </c>
      <c r="D36" s="839">
        <v>13.61966</v>
      </c>
      <c r="E36" s="876">
        <v>0</v>
      </c>
      <c r="F36" s="839">
        <v>13.61966</v>
      </c>
      <c r="G36" s="876">
        <v>162.32372000000001</v>
      </c>
    </row>
    <row r="37" spans="1:7" x14ac:dyDescent="0.2">
      <c r="A37" s="327" t="s">
        <v>1681</v>
      </c>
      <c r="B37" s="327" t="s">
        <v>1682</v>
      </c>
      <c r="C37" s="328" t="s">
        <v>68</v>
      </c>
      <c r="D37" s="317">
        <v>1012.5119999999999</v>
      </c>
      <c r="E37" s="317">
        <v>0</v>
      </c>
      <c r="F37" s="317">
        <v>1012.5119999999999</v>
      </c>
      <c r="G37" s="317">
        <v>1280.5119999999999</v>
      </c>
    </row>
    <row r="38" spans="1:7" x14ac:dyDescent="0.2">
      <c r="A38" s="837" t="s">
        <v>1683</v>
      </c>
      <c r="B38" s="837" t="s">
        <v>1684</v>
      </c>
      <c r="C38" s="843" t="s">
        <v>1685</v>
      </c>
      <c r="D38" s="839"/>
      <c r="E38" s="876">
        <v>0</v>
      </c>
      <c r="F38" s="839"/>
      <c r="G38" s="876">
        <v>0</v>
      </c>
    </row>
    <row r="39" spans="1:7" x14ac:dyDescent="0.2">
      <c r="A39" s="837" t="s">
        <v>1686</v>
      </c>
      <c r="B39" s="837" t="s">
        <v>1687</v>
      </c>
      <c r="C39" s="843" t="s">
        <v>1688</v>
      </c>
      <c r="D39" s="839"/>
      <c r="E39" s="876">
        <v>0</v>
      </c>
      <c r="F39" s="839"/>
      <c r="G39" s="876">
        <v>0</v>
      </c>
    </row>
    <row r="40" spans="1:7" x14ac:dyDescent="0.2">
      <c r="A40" s="837" t="s">
        <v>1689</v>
      </c>
      <c r="B40" s="837" t="s">
        <v>1690</v>
      </c>
      <c r="C40" s="843" t="s">
        <v>1691</v>
      </c>
      <c r="D40" s="839">
        <v>5</v>
      </c>
      <c r="E40" s="876">
        <v>0</v>
      </c>
      <c r="F40" s="839">
        <v>5</v>
      </c>
      <c r="G40" s="876">
        <v>5</v>
      </c>
    </row>
    <row r="41" spans="1:7" s="336" customFormat="1" x14ac:dyDescent="0.2">
      <c r="A41" s="837" t="s">
        <v>1695</v>
      </c>
      <c r="B41" s="837" t="s">
        <v>1696</v>
      </c>
      <c r="C41" s="843" t="s">
        <v>1697</v>
      </c>
      <c r="D41" s="839">
        <v>1007.5119999999999</v>
      </c>
      <c r="E41" s="876">
        <v>0</v>
      </c>
      <c r="F41" s="839">
        <v>1007.5119999999999</v>
      </c>
      <c r="G41" s="876">
        <v>1275.5119999999999</v>
      </c>
    </row>
    <row r="42" spans="1:7" s="336" customFormat="1" x14ac:dyDescent="0.2">
      <c r="A42" s="837" t="s">
        <v>1698</v>
      </c>
      <c r="B42" s="842" t="s">
        <v>1699</v>
      </c>
      <c r="C42" s="866" t="s">
        <v>1700</v>
      </c>
      <c r="D42" s="839"/>
      <c r="E42" s="876">
        <v>0</v>
      </c>
      <c r="F42" s="839"/>
      <c r="G42" s="876">
        <v>0</v>
      </c>
    </row>
    <row r="43" spans="1:7" x14ac:dyDescent="0.2">
      <c r="A43" s="327" t="s">
        <v>1701</v>
      </c>
      <c r="B43" s="327" t="s">
        <v>1702</v>
      </c>
      <c r="C43" s="328" t="s">
        <v>68</v>
      </c>
      <c r="D43" s="317">
        <v>492592.14578000002</v>
      </c>
      <c r="E43" s="317">
        <v>0</v>
      </c>
      <c r="F43" s="317">
        <v>492592.14578000002</v>
      </c>
      <c r="G43" s="317">
        <v>459023.8933</v>
      </c>
    </row>
    <row r="44" spans="1:7" x14ac:dyDescent="0.2">
      <c r="A44" s="315" t="s">
        <v>1703</v>
      </c>
      <c r="B44" s="315" t="s">
        <v>1704</v>
      </c>
      <c r="C44" s="332" t="s">
        <v>68</v>
      </c>
      <c r="D44" s="317">
        <v>9204.5363200000011</v>
      </c>
      <c r="E44" s="317">
        <v>0</v>
      </c>
      <c r="F44" s="317">
        <v>9204.5363200000011</v>
      </c>
      <c r="G44" s="317">
        <v>5183.9765200000002</v>
      </c>
    </row>
    <row r="45" spans="1:7" x14ac:dyDescent="0.2">
      <c r="A45" s="837" t="s">
        <v>1705</v>
      </c>
      <c r="B45" s="837" t="s">
        <v>1706</v>
      </c>
      <c r="C45" s="843" t="s">
        <v>1707</v>
      </c>
      <c r="D45" s="839"/>
      <c r="E45" s="876">
        <v>0</v>
      </c>
      <c r="F45" s="839"/>
      <c r="G45" s="876">
        <v>0</v>
      </c>
    </row>
    <row r="46" spans="1:7" x14ac:dyDescent="0.2">
      <c r="A46" s="837" t="s">
        <v>1708</v>
      </c>
      <c r="B46" s="837" t="s">
        <v>1709</v>
      </c>
      <c r="C46" s="843" t="s">
        <v>1710</v>
      </c>
      <c r="D46" s="839">
        <v>9161.8303200000009</v>
      </c>
      <c r="E46" s="876">
        <v>0</v>
      </c>
      <c r="F46" s="839">
        <v>9161.8303200000009</v>
      </c>
      <c r="G46" s="876">
        <v>5150.2575200000001</v>
      </c>
    </row>
    <row r="47" spans="1:7" x14ac:dyDescent="0.2">
      <c r="A47" s="837" t="s">
        <v>1711</v>
      </c>
      <c r="B47" s="837" t="s">
        <v>1712</v>
      </c>
      <c r="C47" s="843" t="s">
        <v>1713</v>
      </c>
      <c r="D47" s="839"/>
      <c r="E47" s="876">
        <v>0</v>
      </c>
      <c r="F47" s="839"/>
      <c r="G47" s="876">
        <v>0</v>
      </c>
    </row>
    <row r="48" spans="1:7" x14ac:dyDescent="0.2">
      <c r="A48" s="837" t="s">
        <v>1714</v>
      </c>
      <c r="B48" s="837" t="s">
        <v>1715</v>
      </c>
      <c r="C48" s="843" t="s">
        <v>1716</v>
      </c>
      <c r="D48" s="839"/>
      <c r="E48" s="876">
        <v>0</v>
      </c>
      <c r="F48" s="839"/>
      <c r="G48" s="876">
        <v>0</v>
      </c>
    </row>
    <row r="49" spans="1:7" x14ac:dyDescent="0.2">
      <c r="A49" s="837" t="s">
        <v>1717</v>
      </c>
      <c r="B49" s="837" t="s">
        <v>1718</v>
      </c>
      <c r="C49" s="843" t="s">
        <v>1719</v>
      </c>
      <c r="D49" s="839"/>
      <c r="E49" s="876">
        <v>0</v>
      </c>
      <c r="F49" s="839"/>
      <c r="G49" s="876">
        <v>0</v>
      </c>
    </row>
    <row r="50" spans="1:7" x14ac:dyDescent="0.2">
      <c r="A50" s="837" t="s">
        <v>1720</v>
      </c>
      <c r="B50" s="837" t="s">
        <v>1721</v>
      </c>
      <c r="C50" s="843" t="s">
        <v>1722</v>
      </c>
      <c r="D50" s="839">
        <v>39.106000000000002</v>
      </c>
      <c r="E50" s="876">
        <v>0</v>
      </c>
      <c r="F50" s="839">
        <v>39.106000000000002</v>
      </c>
      <c r="G50" s="876">
        <v>31.719000000000001</v>
      </c>
    </row>
    <row r="51" spans="1:7" x14ac:dyDescent="0.2">
      <c r="A51" s="837" t="s">
        <v>1723</v>
      </c>
      <c r="B51" s="837" t="s">
        <v>1724</v>
      </c>
      <c r="C51" s="843" t="s">
        <v>1725</v>
      </c>
      <c r="D51" s="839"/>
      <c r="E51" s="876">
        <v>0</v>
      </c>
      <c r="F51" s="839"/>
      <c r="G51" s="876">
        <v>0</v>
      </c>
    </row>
    <row r="52" spans="1:7" x14ac:dyDescent="0.2">
      <c r="A52" s="837" t="s">
        <v>1726</v>
      </c>
      <c r="B52" s="837" t="s">
        <v>1727</v>
      </c>
      <c r="C52" s="843" t="s">
        <v>1728</v>
      </c>
      <c r="D52" s="839"/>
      <c r="E52" s="876">
        <v>0</v>
      </c>
      <c r="F52" s="839"/>
      <c r="G52" s="876">
        <v>0</v>
      </c>
    </row>
    <row r="53" spans="1:7" s="336" customFormat="1" x14ac:dyDescent="0.2">
      <c r="A53" s="837" t="s">
        <v>1729</v>
      </c>
      <c r="B53" s="837" t="s">
        <v>1730</v>
      </c>
      <c r="C53" s="843" t="s">
        <v>1731</v>
      </c>
      <c r="D53" s="839"/>
      <c r="E53" s="876">
        <v>0</v>
      </c>
      <c r="F53" s="839"/>
      <c r="G53" s="876">
        <v>0</v>
      </c>
    </row>
    <row r="54" spans="1:7" x14ac:dyDescent="0.2">
      <c r="A54" s="842" t="s">
        <v>1732</v>
      </c>
      <c r="B54" s="842" t="s">
        <v>1733</v>
      </c>
      <c r="C54" s="866" t="s">
        <v>1734</v>
      </c>
      <c r="D54" s="839">
        <v>3.6</v>
      </c>
      <c r="E54" s="876">
        <v>0</v>
      </c>
      <c r="F54" s="839">
        <v>3.6</v>
      </c>
      <c r="G54" s="876">
        <v>2</v>
      </c>
    </row>
    <row r="55" spans="1:7" x14ac:dyDescent="0.2">
      <c r="A55" s="315" t="s">
        <v>1735</v>
      </c>
      <c r="B55" s="315" t="s">
        <v>1736</v>
      </c>
      <c r="C55" s="332" t="s">
        <v>68</v>
      </c>
      <c r="D55" s="317">
        <v>72163.246710000007</v>
      </c>
      <c r="E55" s="317">
        <v>0</v>
      </c>
      <c r="F55" s="317">
        <v>72163.246710000007</v>
      </c>
      <c r="G55" s="317">
        <v>60142.30156</v>
      </c>
    </row>
    <row r="56" spans="1:7" x14ac:dyDescent="0.2">
      <c r="A56" s="847" t="s">
        <v>1737</v>
      </c>
      <c r="B56" s="847" t="s">
        <v>1738</v>
      </c>
      <c r="C56" s="871" t="s">
        <v>1739</v>
      </c>
      <c r="D56" s="839">
        <v>9768.3269099999998</v>
      </c>
      <c r="E56" s="876">
        <v>0</v>
      </c>
      <c r="F56" s="839">
        <v>9768.3269099999998</v>
      </c>
      <c r="G56" s="876">
        <v>7054.0945899999988</v>
      </c>
    </row>
    <row r="57" spans="1:7" x14ac:dyDescent="0.2">
      <c r="A57" s="837" t="s">
        <v>1746</v>
      </c>
      <c r="B57" s="837" t="s">
        <v>1747</v>
      </c>
      <c r="C57" s="843" t="s">
        <v>1748</v>
      </c>
      <c r="D57" s="839">
        <v>2250.1685299999999</v>
      </c>
      <c r="E57" s="876">
        <v>0</v>
      </c>
      <c r="F57" s="839">
        <v>2250.1685299999999</v>
      </c>
      <c r="G57" s="876">
        <v>2039.4614999999999</v>
      </c>
    </row>
    <row r="58" spans="1:7" x14ac:dyDescent="0.2">
      <c r="A58" s="837" t="s">
        <v>1749</v>
      </c>
      <c r="B58" s="837" t="s">
        <v>1750</v>
      </c>
      <c r="C58" s="843" t="s">
        <v>1751</v>
      </c>
      <c r="D58" s="839">
        <v>1057.8275100000001</v>
      </c>
      <c r="E58" s="876">
        <v>0</v>
      </c>
      <c r="F58" s="839">
        <v>1057.8275100000001</v>
      </c>
      <c r="G58" s="876">
        <v>1053.7907300000002</v>
      </c>
    </row>
    <row r="59" spans="1:7" x14ac:dyDescent="0.2">
      <c r="A59" s="837" t="s">
        <v>1752</v>
      </c>
      <c r="B59" s="837" t="s">
        <v>1753</v>
      </c>
      <c r="C59" s="843" t="s">
        <v>1754</v>
      </c>
      <c r="D59" s="839"/>
      <c r="E59" s="876">
        <v>0</v>
      </c>
      <c r="F59" s="839"/>
      <c r="G59" s="876">
        <v>0</v>
      </c>
    </row>
    <row r="60" spans="1:7" x14ac:dyDescent="0.2">
      <c r="A60" s="837" t="s">
        <v>1761</v>
      </c>
      <c r="B60" s="837" t="s">
        <v>1762</v>
      </c>
      <c r="C60" s="843" t="s">
        <v>1763</v>
      </c>
      <c r="D60" s="839">
        <v>196.44499999999999</v>
      </c>
      <c r="E60" s="876">
        <v>0</v>
      </c>
      <c r="F60" s="839">
        <v>196.44499999999999</v>
      </c>
      <c r="G60" s="876">
        <v>357.62699999999995</v>
      </c>
    </row>
    <row r="61" spans="1:7" x14ac:dyDescent="0.2">
      <c r="A61" s="837" t="s">
        <v>1764</v>
      </c>
      <c r="B61" s="837" t="s">
        <v>1765</v>
      </c>
      <c r="C61" s="843" t="s">
        <v>1766</v>
      </c>
      <c r="D61" s="876">
        <v>0</v>
      </c>
      <c r="E61" s="876">
        <v>0</v>
      </c>
      <c r="F61" s="876">
        <v>0</v>
      </c>
      <c r="G61" s="876">
        <v>0</v>
      </c>
    </row>
    <row r="62" spans="1:7" x14ac:dyDescent="0.2">
      <c r="A62" s="837" t="s">
        <v>1767</v>
      </c>
      <c r="B62" s="837" t="s">
        <v>1768</v>
      </c>
      <c r="C62" s="843" t="s">
        <v>1769</v>
      </c>
      <c r="D62" s="876">
        <v>0</v>
      </c>
      <c r="E62" s="876">
        <v>0</v>
      </c>
      <c r="F62" s="876">
        <v>0</v>
      </c>
      <c r="G62" s="876">
        <v>0</v>
      </c>
    </row>
    <row r="63" spans="1:7" x14ac:dyDescent="0.2">
      <c r="A63" s="837" t="s">
        <v>1770</v>
      </c>
      <c r="B63" s="837" t="s">
        <v>1771</v>
      </c>
      <c r="C63" s="843" t="s">
        <v>1772</v>
      </c>
      <c r="D63" s="876">
        <v>0</v>
      </c>
      <c r="E63" s="876">
        <v>0</v>
      </c>
      <c r="F63" s="876">
        <v>0</v>
      </c>
      <c r="G63" s="876">
        <v>0</v>
      </c>
    </row>
    <row r="64" spans="1:7" x14ac:dyDescent="0.2">
      <c r="A64" s="837" t="s">
        <v>1773</v>
      </c>
      <c r="B64" s="837" t="s">
        <v>1774</v>
      </c>
      <c r="C64" s="843" t="s">
        <v>1775</v>
      </c>
      <c r="D64" s="876">
        <v>410.56</v>
      </c>
      <c r="E64" s="876">
        <v>0</v>
      </c>
      <c r="F64" s="876">
        <v>410.56</v>
      </c>
      <c r="G64" s="876">
        <v>40.4</v>
      </c>
    </row>
    <row r="65" spans="1:7" x14ac:dyDescent="0.2">
      <c r="A65" s="837" t="s">
        <v>1776</v>
      </c>
      <c r="B65" s="837" t="s">
        <v>1777</v>
      </c>
      <c r="C65" s="843" t="s">
        <v>1778</v>
      </c>
      <c r="D65" s="876">
        <v>0</v>
      </c>
      <c r="E65" s="876">
        <v>0</v>
      </c>
      <c r="F65" s="876">
        <v>0</v>
      </c>
      <c r="G65" s="876">
        <v>0</v>
      </c>
    </row>
    <row r="66" spans="1:7" x14ac:dyDescent="0.2">
      <c r="A66" s="837" t="s">
        <v>1779</v>
      </c>
      <c r="B66" s="837" t="s">
        <v>74</v>
      </c>
      <c r="C66" s="843" t="s">
        <v>1780</v>
      </c>
      <c r="D66" s="876">
        <v>0</v>
      </c>
      <c r="E66" s="876">
        <v>0</v>
      </c>
      <c r="F66" s="876">
        <v>0</v>
      </c>
      <c r="G66" s="876">
        <v>0</v>
      </c>
    </row>
    <row r="67" spans="1:7" x14ac:dyDescent="0.2">
      <c r="A67" s="837" t="s">
        <v>1781</v>
      </c>
      <c r="B67" s="837" t="s">
        <v>1782</v>
      </c>
      <c r="C67" s="843" t="s">
        <v>1783</v>
      </c>
      <c r="D67" s="876">
        <v>0</v>
      </c>
      <c r="E67" s="876">
        <v>0</v>
      </c>
      <c r="F67" s="876">
        <v>0</v>
      </c>
      <c r="G67" s="876">
        <v>0</v>
      </c>
    </row>
    <row r="68" spans="1:7" x14ac:dyDescent="0.2">
      <c r="A68" s="837" t="s">
        <v>1784</v>
      </c>
      <c r="B68" s="837" t="s">
        <v>1785</v>
      </c>
      <c r="C68" s="843" t="s">
        <v>1786</v>
      </c>
      <c r="D68" s="876">
        <v>447.43</v>
      </c>
      <c r="E68" s="876">
        <v>0</v>
      </c>
      <c r="F68" s="876">
        <v>447.43</v>
      </c>
      <c r="G68" s="876">
        <v>45.746000000000002</v>
      </c>
    </row>
    <row r="69" spans="1:7" x14ac:dyDescent="0.2">
      <c r="A69" s="837" t="s">
        <v>1787</v>
      </c>
      <c r="B69" s="837" t="s">
        <v>1788</v>
      </c>
      <c r="C69" s="843" t="s">
        <v>1789</v>
      </c>
      <c r="D69" s="876">
        <v>2186.7317400000002</v>
      </c>
      <c r="E69" s="876">
        <v>0</v>
      </c>
      <c r="F69" s="876">
        <v>2186.7317400000002</v>
      </c>
      <c r="G69" s="876">
        <v>6040</v>
      </c>
    </row>
    <row r="70" spans="1:7" x14ac:dyDescent="0.2">
      <c r="A70" s="837" t="s">
        <v>1805</v>
      </c>
      <c r="B70" s="837" t="s">
        <v>1806</v>
      </c>
      <c r="C70" s="843" t="s">
        <v>1807</v>
      </c>
      <c r="D70" s="876">
        <v>0</v>
      </c>
      <c r="E70" s="876">
        <v>0</v>
      </c>
      <c r="F70" s="876">
        <v>0</v>
      </c>
      <c r="G70" s="876">
        <v>0</v>
      </c>
    </row>
    <row r="71" spans="1:7" x14ac:dyDescent="0.2">
      <c r="A71" s="837" t="s">
        <v>1811</v>
      </c>
      <c r="B71" s="837" t="s">
        <v>1812</v>
      </c>
      <c r="C71" s="843" t="s">
        <v>1813</v>
      </c>
      <c r="D71" s="876">
        <v>818.34608000000003</v>
      </c>
      <c r="E71" s="876">
        <v>0</v>
      </c>
      <c r="F71" s="876">
        <v>818.34608000000003</v>
      </c>
      <c r="G71" s="876">
        <v>1138.11105</v>
      </c>
    </row>
    <row r="72" spans="1:7" x14ac:dyDescent="0.2">
      <c r="A72" s="837" t="s">
        <v>1814</v>
      </c>
      <c r="B72" s="837" t="s">
        <v>1815</v>
      </c>
      <c r="C72" s="843" t="s">
        <v>1816</v>
      </c>
      <c r="D72" s="876">
        <v>274.05578000000003</v>
      </c>
      <c r="E72" s="876">
        <v>0</v>
      </c>
      <c r="F72" s="876">
        <v>274.05578000000003</v>
      </c>
      <c r="G72" s="876">
        <v>549.15787</v>
      </c>
    </row>
    <row r="73" spans="1:7" x14ac:dyDescent="0.2">
      <c r="A73" s="837" t="s">
        <v>1817</v>
      </c>
      <c r="B73" s="837" t="s">
        <v>1818</v>
      </c>
      <c r="C73" s="843" t="s">
        <v>1819</v>
      </c>
      <c r="D73" s="876">
        <v>50745.452109999998</v>
      </c>
      <c r="E73" s="876">
        <v>0</v>
      </c>
      <c r="F73" s="876">
        <v>50745.452109999998</v>
      </c>
      <c r="G73" s="876">
        <v>37945.336220000005</v>
      </c>
    </row>
    <row r="74" spans="1:7" x14ac:dyDescent="0.2">
      <c r="A74" s="877" t="s">
        <v>1820</v>
      </c>
      <c r="B74" s="877" t="s">
        <v>1821</v>
      </c>
      <c r="C74" s="878" t="s">
        <v>1822</v>
      </c>
      <c r="D74" s="879">
        <v>4007.9030500000003</v>
      </c>
      <c r="E74" s="879">
        <v>0</v>
      </c>
      <c r="F74" s="879">
        <v>4007.9030500000003</v>
      </c>
      <c r="G74" s="879">
        <v>3878.5765999999999</v>
      </c>
    </row>
    <row r="75" spans="1:7" ht="12.75" customHeight="1" x14ac:dyDescent="0.2">
      <c r="A75" s="327" t="s">
        <v>1823</v>
      </c>
      <c r="B75" s="327" t="s">
        <v>1824</v>
      </c>
      <c r="C75" s="328" t="s">
        <v>68</v>
      </c>
      <c r="D75" s="317">
        <v>411224.36275000003</v>
      </c>
      <c r="E75" s="317">
        <v>0</v>
      </c>
      <c r="F75" s="317">
        <v>411224.36275000003</v>
      </c>
      <c r="G75" s="317">
        <v>393697.61521999998</v>
      </c>
    </row>
    <row r="76" spans="1:7" ht="12.75" customHeight="1" x14ac:dyDescent="0.2">
      <c r="A76" s="842" t="s">
        <v>1825</v>
      </c>
      <c r="B76" s="842" t="s">
        <v>1826</v>
      </c>
      <c r="C76" s="866" t="s">
        <v>1827</v>
      </c>
      <c r="D76" s="839"/>
      <c r="E76" s="839"/>
      <c r="F76" s="839"/>
      <c r="G76" s="839"/>
    </row>
    <row r="77" spans="1:7" x14ac:dyDescent="0.2">
      <c r="A77" s="837" t="s">
        <v>1828</v>
      </c>
      <c r="B77" s="837" t="s">
        <v>1829</v>
      </c>
      <c r="C77" s="843" t="s">
        <v>1830</v>
      </c>
      <c r="D77" s="839"/>
      <c r="E77" s="839"/>
      <c r="F77" s="839"/>
      <c r="G77" s="839"/>
    </row>
    <row r="78" spans="1:7" x14ac:dyDescent="0.2">
      <c r="A78" s="837" t="s">
        <v>1831</v>
      </c>
      <c r="B78" s="837" t="s">
        <v>1832</v>
      </c>
      <c r="C78" s="843" t="s">
        <v>1833</v>
      </c>
      <c r="D78" s="839"/>
      <c r="E78" s="839"/>
      <c r="F78" s="839"/>
      <c r="G78" s="839"/>
    </row>
    <row r="79" spans="1:7" s="314" customFormat="1" ht="12.75" customHeight="1" x14ac:dyDescent="0.2">
      <c r="A79" s="837" t="s">
        <v>1834</v>
      </c>
      <c r="B79" s="837" t="s">
        <v>1835</v>
      </c>
      <c r="C79" s="843" t="s">
        <v>1836</v>
      </c>
      <c r="D79" s="839">
        <v>1035.11122</v>
      </c>
      <c r="E79" s="839"/>
      <c r="F79" s="839">
        <v>1035.11122</v>
      </c>
      <c r="G79" s="839">
        <v>1034.8597600000001</v>
      </c>
    </row>
    <row r="80" spans="1:7" s="314" customFormat="1" x14ac:dyDescent="0.2">
      <c r="A80" s="837" t="s">
        <v>1837</v>
      </c>
      <c r="B80" s="837" t="s">
        <v>1838</v>
      </c>
      <c r="C80" s="843" t="s">
        <v>1839</v>
      </c>
      <c r="D80" s="839">
        <v>53501.87840999999</v>
      </c>
      <c r="E80" s="839"/>
      <c r="F80" s="839">
        <v>53501.87840999999</v>
      </c>
      <c r="G80" s="839">
        <v>46952.97335</v>
      </c>
    </row>
    <row r="81" spans="1:7" s="336" customFormat="1" x14ac:dyDescent="0.2">
      <c r="A81" s="837" t="s">
        <v>1840</v>
      </c>
      <c r="B81" s="837" t="s">
        <v>1841</v>
      </c>
      <c r="C81" s="843" t="s">
        <v>1842</v>
      </c>
      <c r="D81" s="839">
        <v>338507.41014999995</v>
      </c>
      <c r="E81" s="839"/>
      <c r="F81" s="839">
        <v>338507.41014999995</v>
      </c>
      <c r="G81" s="839">
        <v>330920.47568999999</v>
      </c>
    </row>
    <row r="82" spans="1:7" s="336" customFormat="1" x14ac:dyDescent="0.2">
      <c r="A82" s="837" t="s">
        <v>1843</v>
      </c>
      <c r="B82" s="837" t="s">
        <v>1844</v>
      </c>
      <c r="C82" s="843" t="s">
        <v>1845</v>
      </c>
      <c r="D82" s="839">
        <v>14729.33747</v>
      </c>
      <c r="E82" s="839"/>
      <c r="F82" s="839">
        <v>14729.33747</v>
      </c>
      <c r="G82" s="839">
        <v>12058.442920000001</v>
      </c>
    </row>
    <row r="83" spans="1:7" x14ac:dyDescent="0.2">
      <c r="A83" s="837" t="s">
        <v>1852</v>
      </c>
      <c r="B83" s="837" t="s">
        <v>1853</v>
      </c>
      <c r="C83" s="843" t="s">
        <v>1854</v>
      </c>
      <c r="D83" s="839">
        <v>226.7595</v>
      </c>
      <c r="E83" s="839"/>
      <c r="F83" s="839">
        <v>226.7595</v>
      </c>
      <c r="G83" s="839">
        <v>247.86349999999999</v>
      </c>
    </row>
    <row r="84" spans="1:7" x14ac:dyDescent="0.2">
      <c r="A84" s="837" t="s">
        <v>1855</v>
      </c>
      <c r="B84" s="837" t="s">
        <v>1856</v>
      </c>
      <c r="C84" s="843" t="s">
        <v>1857</v>
      </c>
      <c r="D84" s="839">
        <v>3</v>
      </c>
      <c r="E84" s="839"/>
      <c r="F84" s="839">
        <v>3</v>
      </c>
      <c r="G84" s="839"/>
    </row>
    <row r="85" spans="1:7" x14ac:dyDescent="0.2">
      <c r="A85" s="844" t="s">
        <v>1858</v>
      </c>
      <c r="B85" s="844" t="s">
        <v>1859</v>
      </c>
      <c r="C85" s="845" t="s">
        <v>1860</v>
      </c>
      <c r="D85" s="846">
        <v>3220.866</v>
      </c>
      <c r="E85" s="846"/>
      <c r="F85" s="846">
        <v>3220.866</v>
      </c>
      <c r="G85" s="846">
        <v>2483</v>
      </c>
    </row>
    <row r="86" spans="1:7" x14ac:dyDescent="0.2">
      <c r="A86" s="880"/>
      <c r="B86" s="880"/>
      <c r="C86" s="880"/>
      <c r="D86" s="881"/>
      <c r="E86" s="882"/>
      <c r="F86" s="881"/>
      <c r="G86" s="881"/>
    </row>
    <row r="87" spans="1:7" x14ac:dyDescent="0.2">
      <c r="A87" s="880"/>
      <c r="B87" s="880"/>
      <c r="C87" s="880"/>
      <c r="D87" s="881"/>
      <c r="E87" s="882"/>
      <c r="F87" s="881"/>
      <c r="G87" s="881"/>
    </row>
    <row r="88" spans="1:7" s="336" customFormat="1" ht="13.5" customHeight="1" x14ac:dyDescent="0.2">
      <c r="A88" s="873"/>
      <c r="B88" s="874"/>
      <c r="C88" s="875"/>
      <c r="D88" s="323">
        <v>1</v>
      </c>
      <c r="E88" s="323">
        <v>2</v>
      </c>
      <c r="F88" s="856"/>
      <c r="G88" s="857"/>
    </row>
    <row r="89" spans="1:7" x14ac:dyDescent="0.2">
      <c r="A89" s="1146" t="s">
        <v>1584</v>
      </c>
      <c r="B89" s="1147"/>
      <c r="C89" s="1152" t="s">
        <v>1585</v>
      </c>
      <c r="D89" s="1143" t="s">
        <v>1586</v>
      </c>
      <c r="E89" s="1144"/>
      <c r="F89" s="856"/>
      <c r="G89" s="857"/>
    </row>
    <row r="90" spans="1:7" x14ac:dyDescent="0.2">
      <c r="A90" s="1150"/>
      <c r="B90" s="1151"/>
      <c r="C90" s="1157"/>
      <c r="D90" s="602" t="s">
        <v>1587</v>
      </c>
      <c r="E90" s="324" t="s">
        <v>1588</v>
      </c>
      <c r="F90" s="856"/>
      <c r="G90" s="857"/>
    </row>
    <row r="91" spans="1:7" x14ac:dyDescent="0.2">
      <c r="A91" s="327"/>
      <c r="B91" s="327" t="s">
        <v>1861</v>
      </c>
      <c r="C91" s="328" t="s">
        <v>68</v>
      </c>
      <c r="D91" s="317">
        <v>2686216.4475199999</v>
      </c>
      <c r="E91" s="317">
        <v>2545565.1652899999</v>
      </c>
      <c r="F91" s="854"/>
      <c r="G91" s="855"/>
    </row>
    <row r="92" spans="1:7" x14ac:dyDescent="0.2">
      <c r="A92" s="327" t="s">
        <v>1862</v>
      </c>
      <c r="B92" s="327" t="s">
        <v>1863</v>
      </c>
      <c r="C92" s="328" t="s">
        <v>68</v>
      </c>
      <c r="D92" s="317">
        <v>2449304.7876200005</v>
      </c>
      <c r="E92" s="317">
        <v>2349992.1061799997</v>
      </c>
      <c r="F92" s="854"/>
      <c r="G92" s="855"/>
    </row>
    <row r="93" spans="1:7" x14ac:dyDescent="0.2">
      <c r="A93" s="327" t="s">
        <v>1864</v>
      </c>
      <c r="B93" s="327" t="s">
        <v>1865</v>
      </c>
      <c r="C93" s="328" t="s">
        <v>68</v>
      </c>
      <c r="D93" s="317">
        <v>2206545.9888900002</v>
      </c>
      <c r="E93" s="317">
        <v>2105353.1250199997</v>
      </c>
      <c r="F93" s="854"/>
      <c r="G93" s="855"/>
    </row>
    <row r="94" spans="1:7" s="336" customFormat="1" x14ac:dyDescent="0.2">
      <c r="A94" s="837" t="s">
        <v>1866</v>
      </c>
      <c r="B94" s="837" t="s">
        <v>1867</v>
      </c>
      <c r="C94" s="843" t="s">
        <v>1868</v>
      </c>
      <c r="D94" s="839">
        <v>1731256.25104</v>
      </c>
      <c r="E94" s="839">
        <v>1641281.9835700002</v>
      </c>
      <c r="F94" s="856"/>
      <c r="G94" s="857"/>
    </row>
    <row r="95" spans="1:7" x14ac:dyDescent="0.2">
      <c r="A95" s="837" t="s">
        <v>1869</v>
      </c>
      <c r="B95" s="837" t="s">
        <v>1870</v>
      </c>
      <c r="C95" s="843" t="s">
        <v>1871</v>
      </c>
      <c r="D95" s="876">
        <v>477524.1737499999</v>
      </c>
      <c r="E95" s="876">
        <v>466308.42334999994</v>
      </c>
      <c r="F95" s="856"/>
      <c r="G95" s="849"/>
    </row>
    <row r="96" spans="1:7" x14ac:dyDescent="0.2">
      <c r="A96" s="837" t="s">
        <v>1872</v>
      </c>
      <c r="B96" s="837" t="s">
        <v>1873</v>
      </c>
      <c r="C96" s="843" t="s">
        <v>1874</v>
      </c>
      <c r="D96" s="876">
        <v>0</v>
      </c>
      <c r="E96" s="876">
        <v>0</v>
      </c>
      <c r="F96" s="858"/>
      <c r="G96" s="849"/>
    </row>
    <row r="97" spans="1:7" x14ac:dyDescent="0.2">
      <c r="A97" s="837" t="s">
        <v>1875</v>
      </c>
      <c r="B97" s="837" t="s">
        <v>1876</v>
      </c>
      <c r="C97" s="843" t="s">
        <v>1877</v>
      </c>
      <c r="D97" s="876">
        <v>0</v>
      </c>
      <c r="E97" s="876">
        <v>0</v>
      </c>
      <c r="F97" s="858"/>
      <c r="G97" s="849"/>
    </row>
    <row r="98" spans="1:7" s="336" customFormat="1" x14ac:dyDescent="0.2">
      <c r="A98" s="837" t="s">
        <v>1878</v>
      </c>
      <c r="B98" s="837" t="s">
        <v>1879</v>
      </c>
      <c r="C98" s="843" t="s">
        <v>1880</v>
      </c>
      <c r="D98" s="876">
        <v>0</v>
      </c>
      <c r="E98" s="876">
        <v>0</v>
      </c>
      <c r="F98" s="858"/>
      <c r="G98" s="849"/>
    </row>
    <row r="99" spans="1:7" s="336" customFormat="1" x14ac:dyDescent="0.2">
      <c r="A99" s="837" t="s">
        <v>1881</v>
      </c>
      <c r="B99" s="837" t="s">
        <v>1882</v>
      </c>
      <c r="C99" s="843" t="s">
        <v>1883</v>
      </c>
      <c r="D99" s="876">
        <v>-2234.4358999999999</v>
      </c>
      <c r="E99" s="876">
        <v>-2237.2819</v>
      </c>
      <c r="F99" s="858"/>
      <c r="G99" s="849"/>
    </row>
    <row r="100" spans="1:7" x14ac:dyDescent="0.2">
      <c r="A100" s="327" t="s">
        <v>1884</v>
      </c>
      <c r="B100" s="327" t="s">
        <v>1885</v>
      </c>
      <c r="C100" s="328" t="s">
        <v>68</v>
      </c>
      <c r="D100" s="317">
        <v>242579.30528</v>
      </c>
      <c r="E100" s="317">
        <v>242752.52789</v>
      </c>
      <c r="F100" s="854"/>
      <c r="G100" s="855"/>
    </row>
    <row r="101" spans="1:7" s="336" customFormat="1" x14ac:dyDescent="0.2">
      <c r="A101" s="837" t="s">
        <v>1886</v>
      </c>
      <c r="B101" s="837" t="s">
        <v>1887</v>
      </c>
      <c r="C101" s="843" t="s">
        <v>1888</v>
      </c>
      <c r="D101" s="839">
        <v>8545.6761200000001</v>
      </c>
      <c r="E101" s="839">
        <v>8784.10383</v>
      </c>
      <c r="F101" s="856"/>
      <c r="G101" s="857"/>
    </row>
    <row r="102" spans="1:7" x14ac:dyDescent="0.2">
      <c r="A102" s="837" t="s">
        <v>1889</v>
      </c>
      <c r="B102" s="837" t="s">
        <v>1890</v>
      </c>
      <c r="C102" s="843" t="s">
        <v>1891</v>
      </c>
      <c r="D102" s="876">
        <v>15635.194479999998</v>
      </c>
      <c r="E102" s="876">
        <v>13156.98604</v>
      </c>
      <c r="F102" s="856"/>
      <c r="G102" s="857"/>
    </row>
    <row r="103" spans="1:7" ht="12.75" customHeight="1" x14ac:dyDescent="0.2">
      <c r="A103" s="837" t="s">
        <v>1892</v>
      </c>
      <c r="B103" s="837" t="s">
        <v>1893</v>
      </c>
      <c r="C103" s="843" t="s">
        <v>1894</v>
      </c>
      <c r="D103" s="876">
        <v>42012.695649999994</v>
      </c>
      <c r="E103" s="876">
        <v>39791.686139999998</v>
      </c>
      <c r="F103" s="856"/>
      <c r="G103" s="857"/>
    </row>
    <row r="104" spans="1:7" x14ac:dyDescent="0.2">
      <c r="A104" s="837" t="s">
        <v>1895</v>
      </c>
      <c r="B104" s="837" t="s">
        <v>1896</v>
      </c>
      <c r="C104" s="843" t="s">
        <v>1897</v>
      </c>
      <c r="D104" s="876">
        <v>15908.571529999999</v>
      </c>
      <c r="E104" s="876">
        <v>15383.009759999999</v>
      </c>
      <c r="F104" s="858"/>
      <c r="G104" s="849"/>
    </row>
    <row r="105" spans="1:7" x14ac:dyDescent="0.2">
      <c r="A105" s="837" t="s">
        <v>1898</v>
      </c>
      <c r="B105" s="837" t="s">
        <v>1899</v>
      </c>
      <c r="C105" s="843" t="s">
        <v>1900</v>
      </c>
      <c r="D105" s="876">
        <v>160477.16749999998</v>
      </c>
      <c r="E105" s="876">
        <v>165636.74212000001</v>
      </c>
      <c r="F105" s="856"/>
      <c r="G105" s="857"/>
    </row>
    <row r="106" spans="1:7" x14ac:dyDescent="0.2">
      <c r="A106" s="327" t="s">
        <v>1904</v>
      </c>
      <c r="B106" s="327" t="s">
        <v>1905</v>
      </c>
      <c r="C106" s="328" t="s">
        <v>68</v>
      </c>
      <c r="D106" s="317">
        <v>179.49345000000002</v>
      </c>
      <c r="E106" s="317">
        <v>1886.45327</v>
      </c>
      <c r="F106" s="856"/>
      <c r="G106" s="849"/>
    </row>
    <row r="107" spans="1:7" s="336" customFormat="1" x14ac:dyDescent="0.2">
      <c r="A107" s="837" t="s">
        <v>1906</v>
      </c>
      <c r="B107" s="837" t="s">
        <v>1907</v>
      </c>
      <c r="C107" s="843" t="s">
        <v>68</v>
      </c>
      <c r="D107" s="839">
        <v>662.48126000000002</v>
      </c>
      <c r="E107" s="839">
        <v>2369.4410800000001</v>
      </c>
      <c r="F107" s="858"/>
      <c r="G107" s="857"/>
    </row>
    <row r="108" spans="1:7" x14ac:dyDescent="0.2">
      <c r="A108" s="837" t="s">
        <v>1908</v>
      </c>
      <c r="B108" s="837" t="s">
        <v>1909</v>
      </c>
      <c r="C108" s="843" t="s">
        <v>1910</v>
      </c>
      <c r="D108" s="876">
        <v>0</v>
      </c>
      <c r="E108" s="876">
        <v>0</v>
      </c>
      <c r="F108" s="858"/>
      <c r="G108" s="849"/>
    </row>
    <row r="109" spans="1:7" x14ac:dyDescent="0.2">
      <c r="A109" s="837" t="s">
        <v>1911</v>
      </c>
      <c r="B109" s="837" t="s">
        <v>1912</v>
      </c>
      <c r="C109" s="843" t="s">
        <v>1913</v>
      </c>
      <c r="D109" s="876">
        <v>-482.98781000000002</v>
      </c>
      <c r="E109" s="876">
        <v>-482.98781000000002</v>
      </c>
      <c r="F109" s="854"/>
      <c r="G109" s="855"/>
    </row>
    <row r="110" spans="1:7" x14ac:dyDescent="0.2">
      <c r="A110" s="327" t="s">
        <v>1914</v>
      </c>
      <c r="B110" s="327" t="s">
        <v>1915</v>
      </c>
      <c r="C110" s="328" t="s">
        <v>68</v>
      </c>
      <c r="D110" s="317">
        <v>236911.65989999997</v>
      </c>
      <c r="E110" s="317">
        <v>195573.05911</v>
      </c>
      <c r="F110" s="854"/>
      <c r="G110" s="855"/>
    </row>
    <row r="111" spans="1:7" ht="12.75" customHeight="1" x14ac:dyDescent="0.2">
      <c r="A111" s="327" t="s">
        <v>1916</v>
      </c>
      <c r="B111" s="327" t="s">
        <v>1917</v>
      </c>
      <c r="C111" s="328" t="s">
        <v>68</v>
      </c>
      <c r="D111" s="317">
        <v>0</v>
      </c>
      <c r="E111" s="317">
        <v>0</v>
      </c>
      <c r="F111" s="858"/>
      <c r="G111" s="849"/>
    </row>
    <row r="112" spans="1:7" ht="12.75" customHeight="1" x14ac:dyDescent="0.2">
      <c r="A112" s="837" t="s">
        <v>1918</v>
      </c>
      <c r="B112" s="837" t="s">
        <v>1917</v>
      </c>
      <c r="C112" s="843" t="s">
        <v>1919</v>
      </c>
      <c r="D112" s="839"/>
      <c r="E112" s="839"/>
      <c r="F112" s="854"/>
      <c r="G112" s="855"/>
    </row>
    <row r="113" spans="1:7" ht="12.75" customHeight="1" x14ac:dyDescent="0.2">
      <c r="A113" s="327" t="s">
        <v>1920</v>
      </c>
      <c r="B113" s="327" t="s">
        <v>1921</v>
      </c>
      <c r="C113" s="328" t="s">
        <v>68</v>
      </c>
      <c r="D113" s="317">
        <v>19070.616579999998</v>
      </c>
      <c r="E113" s="317">
        <v>13686.339569999998</v>
      </c>
      <c r="F113" s="858"/>
      <c r="G113" s="849"/>
    </row>
    <row r="114" spans="1:7" ht="12.75" customHeight="1" x14ac:dyDescent="0.2">
      <c r="A114" s="837" t="s">
        <v>1922</v>
      </c>
      <c r="B114" s="837" t="s">
        <v>1923</v>
      </c>
      <c r="C114" s="843" t="s">
        <v>1924</v>
      </c>
      <c r="D114" s="839"/>
      <c r="E114" s="839"/>
      <c r="F114" s="858"/>
      <c r="G114" s="849"/>
    </row>
    <row r="115" spans="1:7" ht="12.75" customHeight="1" x14ac:dyDescent="0.2">
      <c r="A115" s="837" t="s">
        <v>1925</v>
      </c>
      <c r="B115" s="837" t="s">
        <v>1926</v>
      </c>
      <c r="C115" s="843" t="s">
        <v>1927</v>
      </c>
      <c r="D115" s="876">
        <v>0</v>
      </c>
      <c r="E115" s="876">
        <v>0</v>
      </c>
      <c r="F115" s="858"/>
      <c r="G115" s="849"/>
    </row>
    <row r="116" spans="1:7" ht="12.75" customHeight="1" x14ac:dyDescent="0.2">
      <c r="A116" s="837" t="s">
        <v>1931</v>
      </c>
      <c r="B116" s="837" t="s">
        <v>1932</v>
      </c>
      <c r="C116" s="843" t="s">
        <v>1933</v>
      </c>
      <c r="D116" s="876">
        <v>0</v>
      </c>
      <c r="E116" s="876">
        <v>0</v>
      </c>
      <c r="F116" s="858"/>
      <c r="G116" s="849"/>
    </row>
    <row r="117" spans="1:7" ht="12.75" customHeight="1" x14ac:dyDescent="0.2">
      <c r="A117" s="837" t="s">
        <v>1940</v>
      </c>
      <c r="B117" s="837" t="s">
        <v>1941</v>
      </c>
      <c r="C117" s="843" t="s">
        <v>1942</v>
      </c>
      <c r="D117" s="876">
        <v>0</v>
      </c>
      <c r="E117" s="876">
        <v>0</v>
      </c>
      <c r="F117" s="854"/>
      <c r="G117" s="855"/>
    </row>
    <row r="118" spans="1:7" ht="12.75" customHeight="1" x14ac:dyDescent="0.2">
      <c r="A118" s="837" t="s">
        <v>1943</v>
      </c>
      <c r="B118" s="837" t="s">
        <v>1944</v>
      </c>
      <c r="C118" s="843" t="s">
        <v>1945</v>
      </c>
      <c r="D118" s="876">
        <v>19070.616579999998</v>
      </c>
      <c r="E118" s="876">
        <v>13686.339569999998</v>
      </c>
      <c r="F118" s="858"/>
      <c r="G118" s="849"/>
    </row>
    <row r="119" spans="1:7" ht="12.75" customHeight="1" x14ac:dyDescent="0.2">
      <c r="A119" s="327" t="s">
        <v>1946</v>
      </c>
      <c r="B119" s="327" t="s">
        <v>1947</v>
      </c>
      <c r="C119" s="328" t="s">
        <v>68</v>
      </c>
      <c r="D119" s="317">
        <v>217841.04332000003</v>
      </c>
      <c r="E119" s="317">
        <v>181886.71953999999</v>
      </c>
      <c r="F119" s="858"/>
      <c r="G119" s="849"/>
    </row>
    <row r="120" spans="1:7" ht="12.75" customHeight="1" x14ac:dyDescent="0.2">
      <c r="A120" s="837" t="s">
        <v>1948</v>
      </c>
      <c r="B120" s="837" t="s">
        <v>1949</v>
      </c>
      <c r="C120" s="843" t="s">
        <v>1950</v>
      </c>
      <c r="D120" s="839"/>
      <c r="E120" s="839"/>
      <c r="F120" s="856"/>
      <c r="G120" s="857"/>
    </row>
    <row r="121" spans="1:7" ht="12.75" customHeight="1" x14ac:dyDescent="0.2">
      <c r="A121" s="837" t="s">
        <v>1957</v>
      </c>
      <c r="B121" s="837" t="s">
        <v>1958</v>
      </c>
      <c r="C121" s="843" t="s">
        <v>1959</v>
      </c>
      <c r="D121" s="876">
        <v>0</v>
      </c>
      <c r="E121" s="876">
        <v>0</v>
      </c>
      <c r="F121" s="856"/>
      <c r="G121" s="857"/>
    </row>
    <row r="122" spans="1:7" ht="12.75" customHeight="1" x14ac:dyDescent="0.2">
      <c r="A122" s="837" t="s">
        <v>1960</v>
      </c>
      <c r="B122" s="837" t="s">
        <v>1961</v>
      </c>
      <c r="C122" s="843" t="s">
        <v>1962</v>
      </c>
      <c r="D122" s="876">
        <v>19764.150009999998</v>
      </c>
      <c r="E122" s="876">
        <v>19149.891660000005</v>
      </c>
      <c r="F122" s="856"/>
      <c r="G122" s="857"/>
    </row>
    <row r="123" spans="1:7" ht="12.75" customHeight="1" x14ac:dyDescent="0.2">
      <c r="A123" s="837" t="s">
        <v>1966</v>
      </c>
      <c r="B123" s="837" t="s">
        <v>1967</v>
      </c>
      <c r="C123" s="843" t="s">
        <v>1968</v>
      </c>
      <c r="D123" s="876">
        <v>24095.256219999999</v>
      </c>
      <c r="E123" s="876">
        <v>19193.640459999999</v>
      </c>
      <c r="F123" s="856"/>
      <c r="G123" s="857"/>
    </row>
    <row r="124" spans="1:7" ht="12.75" customHeight="1" x14ac:dyDescent="0.2">
      <c r="A124" s="837" t="s">
        <v>1972</v>
      </c>
      <c r="B124" s="837" t="s">
        <v>1973</v>
      </c>
      <c r="C124" s="843" t="s">
        <v>1974</v>
      </c>
      <c r="D124" s="876">
        <v>0</v>
      </c>
      <c r="E124" s="876">
        <v>0</v>
      </c>
      <c r="F124" s="856"/>
      <c r="G124" s="857"/>
    </row>
    <row r="125" spans="1:7" ht="12.75" customHeight="1" x14ac:dyDescent="0.2">
      <c r="A125" s="837" t="s">
        <v>1975</v>
      </c>
      <c r="B125" s="837" t="s">
        <v>1976</v>
      </c>
      <c r="C125" s="843" t="s">
        <v>1977</v>
      </c>
      <c r="D125" s="876">
        <v>53608.988000000005</v>
      </c>
      <c r="E125" s="876">
        <v>44848.777999999998</v>
      </c>
      <c r="F125" s="858"/>
      <c r="G125" s="849"/>
    </row>
    <row r="126" spans="1:7" ht="12.75" customHeight="1" x14ac:dyDescent="0.2">
      <c r="A126" s="837" t="s">
        <v>1978</v>
      </c>
      <c r="B126" s="837" t="s">
        <v>1979</v>
      </c>
      <c r="C126" s="843" t="s">
        <v>1980</v>
      </c>
      <c r="D126" s="876">
        <v>4226.6310000000003</v>
      </c>
      <c r="E126" s="876">
        <v>3438.46</v>
      </c>
      <c r="F126" s="856"/>
      <c r="G126" s="857"/>
    </row>
    <row r="127" spans="1:7" ht="12.75" customHeight="1" x14ac:dyDescent="0.2">
      <c r="A127" s="837" t="s">
        <v>1981</v>
      </c>
      <c r="B127" s="837" t="s">
        <v>1765</v>
      </c>
      <c r="C127" s="843" t="s">
        <v>1766</v>
      </c>
      <c r="D127" s="876">
        <v>23857.307999999997</v>
      </c>
      <c r="E127" s="876">
        <v>20085.870999999999</v>
      </c>
      <c r="F127" s="856"/>
      <c r="G127" s="857"/>
    </row>
    <row r="128" spans="1:7" ht="12.75" customHeight="1" x14ac:dyDescent="0.2">
      <c r="A128" s="837" t="s">
        <v>1982</v>
      </c>
      <c r="B128" s="837" t="s">
        <v>1768</v>
      </c>
      <c r="C128" s="843" t="s">
        <v>1769</v>
      </c>
      <c r="D128" s="876">
        <v>10296.135</v>
      </c>
      <c r="E128" s="876">
        <v>8690.9119999999984</v>
      </c>
      <c r="F128" s="856"/>
      <c r="G128" s="857"/>
    </row>
    <row r="129" spans="1:7" ht="12.75" customHeight="1" x14ac:dyDescent="0.2">
      <c r="A129" s="837" t="s">
        <v>1983</v>
      </c>
      <c r="B129" s="837" t="s">
        <v>1771</v>
      </c>
      <c r="C129" s="843" t="s">
        <v>1772</v>
      </c>
      <c r="D129" s="876">
        <v>0</v>
      </c>
      <c r="E129" s="876">
        <v>0</v>
      </c>
      <c r="F129" s="858"/>
      <c r="G129" s="849"/>
    </row>
    <row r="130" spans="1:7" ht="12.75" customHeight="1" x14ac:dyDescent="0.2">
      <c r="A130" s="837" t="s">
        <v>1984</v>
      </c>
      <c r="B130" s="837" t="s">
        <v>1774</v>
      </c>
      <c r="C130" s="843" t="s">
        <v>1775</v>
      </c>
      <c r="D130" s="876">
        <v>66.177000000000007</v>
      </c>
      <c r="E130" s="876">
        <v>61.084000000000003</v>
      </c>
      <c r="F130" s="858"/>
      <c r="G130" s="849"/>
    </row>
    <row r="131" spans="1:7" ht="12.75" customHeight="1" x14ac:dyDescent="0.2">
      <c r="A131" s="837" t="s">
        <v>1985</v>
      </c>
      <c r="B131" s="837" t="s">
        <v>1777</v>
      </c>
      <c r="C131" s="843" t="s">
        <v>1778</v>
      </c>
      <c r="D131" s="876">
        <v>9842.4789999999994</v>
      </c>
      <c r="E131" s="876">
        <v>7631.7530000000006</v>
      </c>
      <c r="F131" s="858"/>
      <c r="G131" s="849"/>
    </row>
    <row r="132" spans="1:7" ht="12.75" customHeight="1" x14ac:dyDescent="0.2">
      <c r="A132" s="837" t="s">
        <v>1986</v>
      </c>
      <c r="B132" s="837" t="s">
        <v>74</v>
      </c>
      <c r="C132" s="843" t="s">
        <v>1780</v>
      </c>
      <c r="D132" s="876">
        <v>76.940539999999999</v>
      </c>
      <c r="E132" s="876">
        <v>328.30509000000001</v>
      </c>
      <c r="F132" s="858"/>
      <c r="G132" s="849"/>
    </row>
    <row r="133" spans="1:7" ht="12.75" customHeight="1" x14ac:dyDescent="0.2">
      <c r="A133" s="837" t="s">
        <v>1987</v>
      </c>
      <c r="B133" s="837" t="s">
        <v>1988</v>
      </c>
      <c r="C133" s="843" t="s">
        <v>1989</v>
      </c>
      <c r="D133" s="876">
        <v>0</v>
      </c>
      <c r="E133" s="876">
        <v>0</v>
      </c>
      <c r="F133" s="858"/>
      <c r="G133" s="849"/>
    </row>
    <row r="134" spans="1:7" ht="12.75" customHeight="1" x14ac:dyDescent="0.2">
      <c r="A134" s="837" t="s">
        <v>1990</v>
      </c>
      <c r="B134" s="837" t="s">
        <v>1991</v>
      </c>
      <c r="C134" s="843" t="s">
        <v>1992</v>
      </c>
      <c r="D134" s="876">
        <v>109.93625999999999</v>
      </c>
      <c r="E134" s="876">
        <v>0</v>
      </c>
      <c r="F134" s="858"/>
      <c r="G134" s="849"/>
    </row>
    <row r="135" spans="1:7" ht="12.75" customHeight="1" x14ac:dyDescent="0.2">
      <c r="A135" s="837" t="s">
        <v>1993</v>
      </c>
      <c r="B135" s="837" t="s">
        <v>1994</v>
      </c>
      <c r="C135" s="843" t="s">
        <v>1995</v>
      </c>
      <c r="D135" s="876">
        <v>821.05701999999997</v>
      </c>
      <c r="E135" s="876">
        <v>0</v>
      </c>
      <c r="F135" s="836"/>
      <c r="G135" s="836"/>
    </row>
    <row r="136" spans="1:7" ht="12.75" customHeight="1" x14ac:dyDescent="0.2">
      <c r="A136" s="837" t="s">
        <v>2009</v>
      </c>
      <c r="B136" s="837" t="s">
        <v>2010</v>
      </c>
      <c r="C136" s="843" t="s">
        <v>2011</v>
      </c>
      <c r="D136" s="876">
        <v>9798.2348199999997</v>
      </c>
      <c r="E136" s="876">
        <v>5202.8930700000001</v>
      </c>
      <c r="F136" s="836"/>
      <c r="G136" s="836"/>
    </row>
    <row r="137" spans="1:7" ht="12.75" customHeight="1" x14ac:dyDescent="0.2">
      <c r="A137" s="837" t="s">
        <v>2013</v>
      </c>
      <c r="B137" s="837" t="s">
        <v>2014</v>
      </c>
      <c r="C137" s="843" t="s">
        <v>2015</v>
      </c>
      <c r="D137" s="876">
        <v>1133.2638099999999</v>
      </c>
      <c r="E137" s="876">
        <v>807.56632999999988</v>
      </c>
      <c r="F137" s="836"/>
      <c r="G137" s="836"/>
    </row>
    <row r="138" spans="1:7" ht="12.75" customHeight="1" x14ac:dyDescent="0.2">
      <c r="A138" s="837" t="s">
        <v>2016</v>
      </c>
      <c r="B138" s="837" t="s">
        <v>2017</v>
      </c>
      <c r="C138" s="843" t="s">
        <v>2018</v>
      </c>
      <c r="D138" s="876">
        <v>3891.8352799999998</v>
      </c>
      <c r="E138" s="876">
        <v>3442.3552400000003</v>
      </c>
      <c r="F138" s="836"/>
      <c r="G138" s="836"/>
    </row>
    <row r="139" spans="1:7" ht="12.75" customHeight="1" x14ac:dyDescent="0.2">
      <c r="A139" s="837" t="s">
        <v>2019</v>
      </c>
      <c r="B139" s="837" t="s">
        <v>2020</v>
      </c>
      <c r="C139" s="843" t="s">
        <v>2021</v>
      </c>
      <c r="D139" s="876">
        <v>2654.06043</v>
      </c>
      <c r="E139" s="876">
        <v>2951.2476299999998</v>
      </c>
      <c r="F139" s="836"/>
      <c r="G139" s="836"/>
    </row>
    <row r="140" spans="1:7" ht="12.75" customHeight="1" x14ac:dyDescent="0.2">
      <c r="A140" s="844" t="s">
        <v>2022</v>
      </c>
      <c r="B140" s="844" t="s">
        <v>2023</v>
      </c>
      <c r="C140" s="845" t="s">
        <v>2024</v>
      </c>
      <c r="D140" s="846">
        <v>53598.590929999998</v>
      </c>
      <c r="E140" s="846">
        <v>46053.962060000005</v>
      </c>
      <c r="F140" s="836"/>
      <c r="G140" s="836"/>
    </row>
    <row r="141" spans="1:7" x14ac:dyDescent="0.2">
      <c r="A141" s="313"/>
      <c r="D141" s="836"/>
      <c r="E141" s="836"/>
      <c r="F141" s="836"/>
      <c r="G141" s="836"/>
    </row>
    <row r="142" spans="1:7" x14ac:dyDescent="0.2">
      <c r="A142" s="313"/>
      <c r="D142" s="836"/>
      <c r="E142" s="836"/>
      <c r="F142" s="836"/>
      <c r="G142" s="836"/>
    </row>
    <row r="143" spans="1:7" x14ac:dyDescent="0.2">
      <c r="A143" s="313"/>
      <c r="D143" s="836"/>
      <c r="E143" s="836"/>
      <c r="F143" s="836"/>
      <c r="G143" s="836"/>
    </row>
    <row r="144" spans="1:7" x14ac:dyDescent="0.2">
      <c r="A144" s="313"/>
      <c r="D144" s="836"/>
      <c r="E144" s="836"/>
      <c r="F144" s="836"/>
      <c r="G144" s="836"/>
    </row>
    <row r="145" spans="1:7" x14ac:dyDescent="0.2">
      <c r="A145" s="313"/>
      <c r="D145" s="836"/>
      <c r="E145" s="836"/>
      <c r="F145" s="836"/>
      <c r="G145" s="836"/>
    </row>
    <row r="146" spans="1:7" x14ac:dyDescent="0.2">
      <c r="A146" s="313"/>
      <c r="D146" s="836"/>
      <c r="E146" s="836"/>
      <c r="F146" s="836"/>
      <c r="G146" s="836"/>
    </row>
    <row r="147" spans="1:7" x14ac:dyDescent="0.2">
      <c r="A147" s="313"/>
      <c r="D147" s="836"/>
      <c r="E147" s="836"/>
      <c r="F147" s="836"/>
      <c r="G147" s="836"/>
    </row>
    <row r="148" spans="1:7" x14ac:dyDescent="0.2">
      <c r="A148" s="313"/>
      <c r="D148" s="836"/>
      <c r="E148" s="836"/>
      <c r="F148" s="836"/>
      <c r="G148" s="836"/>
    </row>
    <row r="149" spans="1:7" x14ac:dyDescent="0.2">
      <c r="A149" s="313"/>
      <c r="D149" s="836"/>
      <c r="E149" s="836"/>
      <c r="F149" s="836"/>
      <c r="G149" s="836"/>
    </row>
    <row r="150" spans="1:7" x14ac:dyDescent="0.2">
      <c r="A150" s="313"/>
      <c r="D150" s="836"/>
      <c r="E150" s="836"/>
      <c r="F150" s="836"/>
      <c r="G150" s="836"/>
    </row>
    <row r="151" spans="1:7" x14ac:dyDescent="0.2">
      <c r="A151" s="313"/>
      <c r="D151" s="836"/>
      <c r="E151" s="836"/>
      <c r="F151" s="836"/>
      <c r="G151" s="836"/>
    </row>
    <row r="152" spans="1:7" x14ac:dyDescent="0.2">
      <c r="A152" s="313"/>
      <c r="D152" s="836"/>
      <c r="E152" s="836"/>
      <c r="F152" s="836"/>
      <c r="G152" s="836"/>
    </row>
    <row r="153" spans="1:7" x14ac:dyDescent="0.2">
      <c r="A153" s="313"/>
      <c r="D153" s="836"/>
      <c r="E153" s="836"/>
      <c r="F153" s="836"/>
      <c r="G153" s="836"/>
    </row>
    <row r="154" spans="1:7" x14ac:dyDescent="0.2">
      <c r="A154" s="313"/>
      <c r="D154" s="836"/>
      <c r="E154" s="836"/>
      <c r="F154" s="836"/>
      <c r="G154" s="836"/>
    </row>
    <row r="155" spans="1:7" x14ac:dyDescent="0.2">
      <c r="A155" s="313"/>
      <c r="D155" s="836"/>
      <c r="E155" s="836"/>
      <c r="F155" s="836"/>
      <c r="G155" s="836"/>
    </row>
    <row r="156" spans="1:7" x14ac:dyDescent="0.2">
      <c r="A156" s="313"/>
      <c r="D156" s="836"/>
      <c r="E156" s="836"/>
      <c r="F156" s="836"/>
      <c r="G156" s="836"/>
    </row>
    <row r="157" spans="1:7" x14ac:dyDescent="0.2">
      <c r="A157" s="313"/>
      <c r="D157" s="836"/>
      <c r="E157" s="836"/>
      <c r="F157" s="836"/>
      <c r="G157" s="836"/>
    </row>
    <row r="158" spans="1:7" x14ac:dyDescent="0.2">
      <c r="A158" s="313"/>
      <c r="D158" s="836"/>
      <c r="E158" s="836"/>
      <c r="F158" s="836"/>
      <c r="G158" s="836"/>
    </row>
    <row r="159" spans="1:7" x14ac:dyDescent="0.2">
      <c r="A159" s="313"/>
      <c r="D159" s="836"/>
      <c r="E159" s="836"/>
      <c r="F159" s="836"/>
      <c r="G159" s="836"/>
    </row>
    <row r="160" spans="1:7" x14ac:dyDescent="0.2">
      <c r="A160" s="313"/>
      <c r="D160" s="836"/>
      <c r="E160" s="836"/>
      <c r="F160" s="836"/>
      <c r="G160" s="836"/>
    </row>
    <row r="161" spans="1:7" x14ac:dyDescent="0.2">
      <c r="A161" s="313"/>
      <c r="D161" s="836"/>
      <c r="E161" s="836"/>
      <c r="F161" s="836"/>
      <c r="G161" s="836"/>
    </row>
    <row r="162" spans="1:7" x14ac:dyDescent="0.2">
      <c r="A162" s="313"/>
      <c r="D162" s="836"/>
      <c r="E162" s="836"/>
      <c r="F162" s="836"/>
      <c r="G162" s="836"/>
    </row>
    <row r="163" spans="1:7" x14ac:dyDescent="0.2">
      <c r="A163" s="313"/>
      <c r="D163" s="836"/>
      <c r="E163" s="836"/>
      <c r="F163" s="836"/>
      <c r="G163" s="836"/>
    </row>
    <row r="164" spans="1:7" x14ac:dyDescent="0.2">
      <c r="A164" s="313"/>
      <c r="D164" s="836"/>
      <c r="E164" s="836"/>
      <c r="F164" s="836"/>
      <c r="G164" s="836"/>
    </row>
    <row r="165" spans="1:7" x14ac:dyDescent="0.2">
      <c r="A165" s="313"/>
      <c r="D165" s="836"/>
      <c r="E165" s="836"/>
      <c r="F165" s="836"/>
      <c r="G165" s="836"/>
    </row>
    <row r="166" spans="1:7" x14ac:dyDescent="0.2">
      <c r="A166" s="313"/>
      <c r="D166" s="836"/>
      <c r="E166" s="836"/>
      <c r="F166" s="836"/>
      <c r="G166" s="836"/>
    </row>
    <row r="167" spans="1:7" x14ac:dyDescent="0.2">
      <c r="A167" s="313"/>
      <c r="D167" s="836"/>
      <c r="E167" s="836"/>
      <c r="F167" s="836"/>
      <c r="G167" s="836"/>
    </row>
    <row r="168" spans="1:7" x14ac:dyDescent="0.2">
      <c r="A168" s="313"/>
      <c r="D168" s="836"/>
      <c r="E168" s="836"/>
      <c r="F168" s="836"/>
      <c r="G168" s="836"/>
    </row>
    <row r="169" spans="1:7" x14ac:dyDescent="0.2">
      <c r="A169" s="313"/>
      <c r="D169" s="836"/>
      <c r="E169" s="836"/>
      <c r="F169" s="836"/>
      <c r="G169" s="836"/>
    </row>
    <row r="170" spans="1:7" x14ac:dyDescent="0.2">
      <c r="A170" s="313"/>
      <c r="D170" s="836"/>
      <c r="E170" s="836"/>
      <c r="F170" s="836"/>
      <c r="G170" s="836"/>
    </row>
    <row r="171" spans="1:7" x14ac:dyDescent="0.2">
      <c r="A171" s="313"/>
      <c r="D171" s="836"/>
      <c r="E171" s="836"/>
      <c r="F171" s="836"/>
      <c r="G171" s="836"/>
    </row>
    <row r="172" spans="1:7" x14ac:dyDescent="0.2">
      <c r="A172" s="313"/>
      <c r="D172" s="836"/>
      <c r="E172" s="836"/>
      <c r="F172" s="836"/>
      <c r="G172" s="836"/>
    </row>
    <row r="173" spans="1:7" x14ac:dyDescent="0.2">
      <c r="A173" s="313"/>
      <c r="D173" s="836"/>
      <c r="E173" s="836"/>
      <c r="F173" s="836"/>
      <c r="G173" s="836"/>
    </row>
    <row r="174" spans="1:7" x14ac:dyDescent="0.2">
      <c r="A174" s="313"/>
      <c r="D174" s="836"/>
      <c r="E174" s="836"/>
      <c r="F174" s="836"/>
      <c r="G174" s="836"/>
    </row>
    <row r="175" spans="1:7" x14ac:dyDescent="0.2">
      <c r="A175" s="313"/>
      <c r="D175" s="836"/>
      <c r="E175" s="836"/>
      <c r="F175" s="836"/>
      <c r="G175" s="836"/>
    </row>
    <row r="176" spans="1:7" x14ac:dyDescent="0.2">
      <c r="A176" s="313"/>
      <c r="D176" s="836"/>
      <c r="E176" s="836"/>
      <c r="F176" s="836"/>
      <c r="G176" s="836"/>
    </row>
    <row r="177" spans="1:7" x14ac:dyDescent="0.2">
      <c r="A177" s="313"/>
      <c r="D177" s="836"/>
      <c r="E177" s="836"/>
      <c r="F177" s="836"/>
      <c r="G177" s="836"/>
    </row>
    <row r="178" spans="1:7" x14ac:dyDescent="0.2">
      <c r="A178" s="313"/>
      <c r="D178" s="836"/>
      <c r="E178" s="836"/>
      <c r="F178" s="836"/>
      <c r="G178" s="836"/>
    </row>
    <row r="179" spans="1:7" x14ac:dyDescent="0.2">
      <c r="A179" s="313"/>
      <c r="D179" s="836"/>
      <c r="E179" s="836"/>
      <c r="F179" s="836"/>
      <c r="G179" s="836"/>
    </row>
    <row r="180" spans="1:7" x14ac:dyDescent="0.2">
      <c r="A180" s="313"/>
      <c r="D180" s="836"/>
      <c r="E180" s="836"/>
      <c r="F180" s="836"/>
      <c r="G180" s="836"/>
    </row>
    <row r="181" spans="1:7" x14ac:dyDescent="0.2">
      <c r="A181" s="313"/>
      <c r="D181" s="836"/>
      <c r="E181" s="836"/>
      <c r="F181" s="836"/>
      <c r="G181" s="836"/>
    </row>
    <row r="182" spans="1:7" x14ac:dyDescent="0.2">
      <c r="A182" s="313"/>
      <c r="D182" s="836"/>
      <c r="E182" s="836"/>
      <c r="F182" s="836"/>
      <c r="G182" s="836"/>
    </row>
    <row r="183" spans="1:7" x14ac:dyDescent="0.2">
      <c r="A183" s="313"/>
      <c r="D183" s="836"/>
      <c r="E183" s="836"/>
      <c r="F183" s="836"/>
      <c r="G183" s="836"/>
    </row>
    <row r="184" spans="1:7" x14ac:dyDescent="0.2">
      <c r="A184" s="313"/>
      <c r="D184" s="836"/>
      <c r="E184" s="836"/>
      <c r="F184" s="836"/>
      <c r="G184" s="836"/>
    </row>
    <row r="185" spans="1:7" x14ac:dyDescent="0.2">
      <c r="A185" s="313"/>
      <c r="D185" s="836"/>
      <c r="E185" s="836"/>
      <c r="F185" s="836"/>
      <c r="G185" s="836"/>
    </row>
    <row r="186" spans="1:7" x14ac:dyDescent="0.2">
      <c r="A186" s="313"/>
      <c r="D186" s="836"/>
      <c r="E186" s="836"/>
      <c r="F186" s="836"/>
      <c r="G186" s="836"/>
    </row>
    <row r="187" spans="1:7" x14ac:dyDescent="0.2">
      <c r="A187" s="313"/>
      <c r="D187" s="836"/>
      <c r="E187" s="836"/>
      <c r="F187" s="836"/>
      <c r="G187" s="836"/>
    </row>
    <row r="188" spans="1:7" x14ac:dyDescent="0.2">
      <c r="A188" s="313"/>
      <c r="D188" s="836"/>
      <c r="E188" s="836"/>
      <c r="F188" s="836"/>
      <c r="G188" s="836"/>
    </row>
    <row r="189" spans="1:7" x14ac:dyDescent="0.2">
      <c r="A189" s="313"/>
      <c r="D189" s="836"/>
      <c r="E189" s="836"/>
      <c r="F189" s="836"/>
      <c r="G189" s="836"/>
    </row>
    <row r="190" spans="1:7" x14ac:dyDescent="0.2">
      <c r="A190" s="313"/>
      <c r="D190" s="836"/>
      <c r="E190" s="836"/>
      <c r="F190" s="836"/>
      <c r="G190" s="836"/>
    </row>
    <row r="191" spans="1:7" x14ac:dyDescent="0.2">
      <c r="A191" s="313"/>
      <c r="D191" s="836"/>
      <c r="E191" s="836"/>
      <c r="F191" s="836"/>
      <c r="G191" s="836"/>
    </row>
    <row r="192" spans="1:7" x14ac:dyDescent="0.2">
      <c r="A192" s="313"/>
      <c r="D192" s="836"/>
      <c r="E192" s="836"/>
      <c r="F192" s="836"/>
      <c r="G192" s="836"/>
    </row>
    <row r="193" spans="1:7" x14ac:dyDescent="0.2">
      <c r="A193" s="313"/>
      <c r="D193" s="836"/>
      <c r="E193" s="836"/>
      <c r="F193" s="836"/>
      <c r="G193" s="836"/>
    </row>
    <row r="194" spans="1:7" x14ac:dyDescent="0.2">
      <c r="A194" s="313"/>
      <c r="D194" s="836"/>
      <c r="E194" s="836"/>
      <c r="F194" s="836"/>
      <c r="G194" s="836"/>
    </row>
    <row r="195" spans="1:7" x14ac:dyDescent="0.2">
      <c r="A195" s="313"/>
      <c r="D195" s="836"/>
      <c r="E195" s="836"/>
      <c r="F195" s="836"/>
      <c r="G195" s="836"/>
    </row>
    <row r="196" spans="1:7" x14ac:dyDescent="0.2">
      <c r="A196" s="313"/>
      <c r="D196" s="836"/>
      <c r="E196" s="836"/>
      <c r="F196" s="836"/>
      <c r="G196" s="836"/>
    </row>
    <row r="197" spans="1:7" x14ac:dyDescent="0.2">
      <c r="A197" s="313"/>
      <c r="D197" s="836"/>
      <c r="E197" s="836"/>
      <c r="F197" s="836"/>
      <c r="G197" s="836"/>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510" fitToHeight="2" orientation="portrait" useFirstPageNumber="1" r:id="rId1"/>
  <headerFooter>
    <oddHeader>&amp;L&amp;"Tahoma,Kurzíva"Závěrečný účet za rok 2020&amp;R&amp;"Tahoma,Kurzíva"Tabulka č. 38</oddHeader>
    <oddFooter>&amp;C&amp;"Tahoma,Obyčejné"&amp;P</oddFooter>
  </headerFooter>
  <rowBreaks count="1" manualBreakCount="1">
    <brk id="74" max="6"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68E82-5D15-411F-9CAE-F0B7B1C5AB94}">
  <sheetPr>
    <pageSetUpPr fitToPage="1"/>
  </sheetPr>
  <dimension ref="A1:Q83"/>
  <sheetViews>
    <sheetView showGridLines="0" zoomScaleNormal="100" zoomScaleSheetLayoutView="100" workbookViewId="0">
      <selection activeCell="H3" sqref="H3"/>
    </sheetView>
  </sheetViews>
  <sheetFormatPr defaultRowHeight="12.75" x14ac:dyDescent="0.2"/>
  <cols>
    <col min="1" max="1" width="6.7109375" style="107" customWidth="1"/>
    <col min="2" max="2" width="54.7109375" style="107" customWidth="1"/>
    <col min="3" max="3" width="8.5703125" style="106" customWidth="1"/>
    <col min="4" max="7" width="15.42578125" style="107" customWidth="1"/>
    <col min="8" max="8" width="6.5703125" style="107" customWidth="1"/>
    <col min="9" max="9" width="11.7109375" style="107" bestFit="1" customWidth="1"/>
    <col min="10" max="10" width="9.140625" style="107"/>
    <col min="11" max="11" width="11.7109375" style="107" bestFit="1" customWidth="1"/>
    <col min="12" max="12" width="8.140625" style="107" bestFit="1" customWidth="1"/>
    <col min="13" max="16384" width="9.140625" style="107"/>
  </cols>
  <sheetData>
    <row r="1" spans="1:17" s="883" customFormat="1" ht="18" customHeight="1" x14ac:dyDescent="0.2">
      <c r="A1" s="1145" t="s">
        <v>5012</v>
      </c>
      <c r="B1" s="1145"/>
      <c r="C1" s="1145"/>
      <c r="D1" s="1145"/>
      <c r="E1" s="1145"/>
      <c r="F1" s="1145"/>
      <c r="G1" s="1145"/>
    </row>
    <row r="2" spans="1:17" s="309" customFormat="1" ht="18" customHeight="1" x14ac:dyDescent="0.2">
      <c r="A2" s="1145" t="s">
        <v>2210</v>
      </c>
      <c r="B2" s="1145"/>
      <c r="C2" s="1145"/>
      <c r="D2" s="1145"/>
      <c r="E2" s="1145"/>
      <c r="F2" s="1145"/>
      <c r="G2" s="1145"/>
    </row>
    <row r="4" spans="1:17" ht="12.75" customHeight="1" x14ac:dyDescent="0.2">
      <c r="A4" s="884"/>
      <c r="B4" s="885"/>
      <c r="C4" s="886"/>
      <c r="D4" s="338">
        <v>1</v>
      </c>
      <c r="E4" s="338">
        <v>2</v>
      </c>
      <c r="F4" s="338">
        <v>3</v>
      </c>
      <c r="G4" s="338">
        <v>4</v>
      </c>
    </row>
    <row r="5" spans="1:17" s="339" customFormat="1" ht="12.75" customHeight="1" x14ac:dyDescent="0.2">
      <c r="A5" s="1167" t="s">
        <v>2211</v>
      </c>
      <c r="B5" s="1168"/>
      <c r="C5" s="1171" t="s">
        <v>1585</v>
      </c>
      <c r="D5" s="1173" t="s">
        <v>2028</v>
      </c>
      <c r="E5" s="1173"/>
      <c r="F5" s="1173" t="s">
        <v>2029</v>
      </c>
      <c r="G5" s="1173"/>
    </row>
    <row r="6" spans="1:17" s="339" customFormat="1" ht="21" x14ac:dyDescent="0.2">
      <c r="A6" s="1169"/>
      <c r="B6" s="1170"/>
      <c r="C6" s="1172"/>
      <c r="D6" s="340" t="s">
        <v>2030</v>
      </c>
      <c r="E6" s="340" t="s">
        <v>2031</v>
      </c>
      <c r="F6" s="341" t="s">
        <v>2030</v>
      </c>
      <c r="G6" s="341" t="s">
        <v>2031</v>
      </c>
    </row>
    <row r="7" spans="1:17" s="339" customFormat="1" x14ac:dyDescent="0.2">
      <c r="A7" s="327" t="s">
        <v>1593</v>
      </c>
      <c r="B7" s="327" t="s">
        <v>2032</v>
      </c>
      <c r="C7" s="328" t="s">
        <v>68</v>
      </c>
      <c r="D7" s="342">
        <v>1508854.13958</v>
      </c>
      <c r="E7" s="342">
        <v>6808.40002</v>
      </c>
      <c r="F7" s="342">
        <v>1280671.5520999997</v>
      </c>
      <c r="G7" s="342">
        <v>8536.6900400000013</v>
      </c>
      <c r="I7" s="861"/>
      <c r="J7" s="861"/>
      <c r="K7" s="861"/>
      <c r="L7" s="861"/>
    </row>
    <row r="8" spans="1:17" x14ac:dyDescent="0.2">
      <c r="A8" s="315" t="s">
        <v>1595</v>
      </c>
      <c r="B8" s="315" t="s">
        <v>2033</v>
      </c>
      <c r="C8" s="332" t="s">
        <v>68</v>
      </c>
      <c r="D8" s="342">
        <v>1507960.58574</v>
      </c>
      <c r="E8" s="342">
        <v>6808.3808200000003</v>
      </c>
      <c r="F8" s="342">
        <v>1279110.5577199999</v>
      </c>
      <c r="G8" s="342">
        <v>8536.6900400000013</v>
      </c>
      <c r="I8" s="861"/>
      <c r="J8" s="861"/>
      <c r="K8" s="861"/>
      <c r="L8" s="861"/>
      <c r="M8" s="339"/>
      <c r="N8" s="339"/>
      <c r="O8" s="339"/>
      <c r="P8" s="339"/>
      <c r="Q8" s="339"/>
    </row>
    <row r="9" spans="1:17" x14ac:dyDescent="0.2">
      <c r="A9" s="847" t="s">
        <v>1597</v>
      </c>
      <c r="B9" s="847" t="s">
        <v>2034</v>
      </c>
      <c r="C9" s="871" t="s">
        <v>2035</v>
      </c>
      <c r="D9" s="864">
        <v>93746.527230000007</v>
      </c>
      <c r="E9" s="864">
        <v>2662.88</v>
      </c>
      <c r="F9" s="864">
        <v>85307.536829999997</v>
      </c>
      <c r="G9" s="864">
        <v>3492.8786600000003</v>
      </c>
      <c r="I9" s="861"/>
      <c r="J9" s="861"/>
      <c r="K9" s="861"/>
      <c r="L9" s="861"/>
      <c r="M9" s="339"/>
      <c r="N9" s="339"/>
      <c r="O9" s="339"/>
      <c r="P9" s="339"/>
      <c r="Q9" s="339"/>
    </row>
    <row r="10" spans="1:17" x14ac:dyDescent="0.2">
      <c r="A10" s="837" t="s">
        <v>1600</v>
      </c>
      <c r="B10" s="837" t="s">
        <v>2036</v>
      </c>
      <c r="C10" s="843" t="s">
        <v>2037</v>
      </c>
      <c r="D10" s="864">
        <v>49640.190499999997</v>
      </c>
      <c r="E10" s="864">
        <v>738.51895000000002</v>
      </c>
      <c r="F10" s="864">
        <v>50382.852619999991</v>
      </c>
      <c r="G10" s="864">
        <v>890.57084000000009</v>
      </c>
      <c r="I10" s="861"/>
      <c r="J10" s="861"/>
      <c r="K10" s="861"/>
      <c r="L10" s="861"/>
      <c r="M10" s="339"/>
      <c r="N10" s="339"/>
      <c r="O10" s="339"/>
      <c r="P10" s="339"/>
      <c r="Q10" s="339"/>
    </row>
    <row r="11" spans="1:17" x14ac:dyDescent="0.2">
      <c r="A11" s="837" t="s">
        <v>1603</v>
      </c>
      <c r="B11" s="837" t="s">
        <v>2038</v>
      </c>
      <c r="C11" s="843" t="s">
        <v>2039</v>
      </c>
      <c r="D11" s="864"/>
      <c r="E11" s="864"/>
      <c r="F11" s="864"/>
      <c r="G11" s="864"/>
      <c r="I11" s="861"/>
      <c r="J11" s="861"/>
      <c r="K11" s="861"/>
      <c r="L11" s="861"/>
      <c r="M11" s="339"/>
      <c r="N11" s="339"/>
      <c r="O11" s="339"/>
      <c r="P11" s="339"/>
      <c r="Q11" s="339"/>
    </row>
    <row r="12" spans="1:17" x14ac:dyDescent="0.2">
      <c r="A12" s="837" t="s">
        <v>1606</v>
      </c>
      <c r="B12" s="837" t="s">
        <v>2040</v>
      </c>
      <c r="C12" s="843" t="s">
        <v>2041</v>
      </c>
      <c r="D12" s="864"/>
      <c r="E12" s="864">
        <v>2.16</v>
      </c>
      <c r="F12" s="864"/>
      <c r="G12" s="864">
        <v>24.899060000000002</v>
      </c>
      <c r="I12" s="861"/>
      <c r="J12" s="861"/>
      <c r="K12" s="861"/>
      <c r="L12" s="861"/>
      <c r="M12" s="339"/>
      <c r="N12" s="339"/>
      <c r="O12" s="339"/>
      <c r="P12" s="339"/>
      <c r="Q12" s="339"/>
    </row>
    <row r="13" spans="1:17" x14ac:dyDescent="0.2">
      <c r="A13" s="837" t="s">
        <v>1609</v>
      </c>
      <c r="B13" s="837" t="s">
        <v>2042</v>
      </c>
      <c r="C13" s="843" t="s">
        <v>2043</v>
      </c>
      <c r="D13" s="864">
        <v>-65.961029999999994</v>
      </c>
      <c r="E13" s="864"/>
      <c r="F13" s="864">
        <v>-28.722999999999999</v>
      </c>
      <c r="G13" s="864"/>
      <c r="I13" s="861"/>
      <c r="J13" s="861"/>
      <c r="K13" s="861"/>
      <c r="L13" s="861"/>
      <c r="M13" s="339"/>
      <c r="N13" s="339"/>
      <c r="O13" s="339"/>
      <c r="P13" s="339"/>
      <c r="Q13" s="339"/>
    </row>
    <row r="14" spans="1:17" x14ac:dyDescent="0.2">
      <c r="A14" s="837" t="s">
        <v>1612</v>
      </c>
      <c r="B14" s="837" t="s">
        <v>2044</v>
      </c>
      <c r="C14" s="843" t="s">
        <v>2045</v>
      </c>
      <c r="D14" s="864">
        <v>-3.3154499999999998</v>
      </c>
      <c r="E14" s="864"/>
      <c r="F14" s="864">
        <v>-3.1886000000000001</v>
      </c>
      <c r="G14" s="864"/>
      <c r="I14" s="861"/>
      <c r="J14" s="861"/>
      <c r="K14" s="861"/>
      <c r="L14" s="861"/>
      <c r="M14" s="339"/>
      <c r="N14" s="339"/>
      <c r="O14" s="339"/>
      <c r="P14" s="339"/>
      <c r="Q14" s="339"/>
    </row>
    <row r="15" spans="1:17" x14ac:dyDescent="0.2">
      <c r="A15" s="837" t="s">
        <v>1615</v>
      </c>
      <c r="B15" s="837" t="s">
        <v>2046</v>
      </c>
      <c r="C15" s="843" t="s">
        <v>2047</v>
      </c>
      <c r="D15" s="864">
        <v>-7.6870000000000003</v>
      </c>
      <c r="E15" s="864"/>
      <c r="F15" s="864">
        <v>16.981999999999999</v>
      </c>
      <c r="G15" s="864"/>
      <c r="I15" s="861"/>
      <c r="J15" s="861"/>
      <c r="K15" s="861"/>
      <c r="L15" s="861"/>
      <c r="M15" s="339"/>
      <c r="N15" s="339"/>
      <c r="O15" s="339"/>
      <c r="P15" s="339"/>
      <c r="Q15" s="339"/>
    </row>
    <row r="16" spans="1:17" x14ac:dyDescent="0.2">
      <c r="A16" s="837" t="s">
        <v>1618</v>
      </c>
      <c r="B16" s="837" t="s">
        <v>207</v>
      </c>
      <c r="C16" s="843" t="s">
        <v>2048</v>
      </c>
      <c r="D16" s="864">
        <v>27315.583269999999</v>
      </c>
      <c r="E16" s="864">
        <v>70.254600000000011</v>
      </c>
      <c r="F16" s="864">
        <v>35014.238449999997</v>
      </c>
      <c r="G16" s="864">
        <v>66.120449999999991</v>
      </c>
      <c r="I16" s="861"/>
      <c r="J16" s="861"/>
      <c r="K16" s="861"/>
      <c r="L16" s="861"/>
      <c r="M16" s="339"/>
      <c r="N16" s="339"/>
      <c r="O16" s="339"/>
      <c r="P16" s="339"/>
      <c r="Q16" s="339"/>
    </row>
    <row r="17" spans="1:17" x14ac:dyDescent="0.2">
      <c r="A17" s="837" t="s">
        <v>1621</v>
      </c>
      <c r="B17" s="837" t="s">
        <v>190</v>
      </c>
      <c r="C17" s="843" t="s">
        <v>2049</v>
      </c>
      <c r="D17" s="864">
        <v>533.05610000000001</v>
      </c>
      <c r="E17" s="864"/>
      <c r="F17" s="864">
        <v>1396.64058</v>
      </c>
      <c r="G17" s="864"/>
      <c r="I17" s="861"/>
      <c r="J17" s="861"/>
      <c r="K17" s="861"/>
      <c r="L17" s="861"/>
      <c r="M17" s="339"/>
      <c r="N17" s="339"/>
      <c r="O17" s="339"/>
      <c r="P17" s="339"/>
      <c r="Q17" s="339"/>
    </row>
    <row r="18" spans="1:17" x14ac:dyDescent="0.2">
      <c r="A18" s="837" t="s">
        <v>2050</v>
      </c>
      <c r="B18" s="837" t="s">
        <v>2051</v>
      </c>
      <c r="C18" s="843" t="s">
        <v>2052</v>
      </c>
      <c r="D18" s="864">
        <v>92.714420000000004</v>
      </c>
      <c r="E18" s="864"/>
      <c r="F18" s="864">
        <v>137.35282000000001</v>
      </c>
      <c r="G18" s="864"/>
      <c r="I18" s="861"/>
      <c r="J18" s="861"/>
      <c r="K18" s="861"/>
      <c r="L18" s="861"/>
      <c r="M18" s="339"/>
      <c r="N18" s="339"/>
      <c r="O18" s="339"/>
      <c r="P18" s="339"/>
      <c r="Q18" s="339"/>
    </row>
    <row r="19" spans="1:17" x14ac:dyDescent="0.2">
      <c r="A19" s="837" t="s">
        <v>2053</v>
      </c>
      <c r="B19" s="837" t="s">
        <v>2054</v>
      </c>
      <c r="C19" s="843" t="s">
        <v>2055</v>
      </c>
      <c r="D19" s="864"/>
      <c r="E19" s="864"/>
      <c r="F19" s="864"/>
      <c r="G19" s="864"/>
      <c r="I19" s="861"/>
      <c r="J19" s="861"/>
      <c r="K19" s="861"/>
      <c r="L19" s="861"/>
      <c r="M19" s="339"/>
      <c r="N19" s="339"/>
      <c r="O19" s="339"/>
      <c r="P19" s="339"/>
      <c r="Q19" s="339"/>
    </row>
    <row r="20" spans="1:17" x14ac:dyDescent="0.2">
      <c r="A20" s="837" t="s">
        <v>2056</v>
      </c>
      <c r="B20" s="837" t="s">
        <v>2057</v>
      </c>
      <c r="C20" s="843" t="s">
        <v>2058</v>
      </c>
      <c r="D20" s="864">
        <v>50300.459710000003</v>
      </c>
      <c r="E20" s="864">
        <v>142.62443999999999</v>
      </c>
      <c r="F20" s="864">
        <v>45740.766609999999</v>
      </c>
      <c r="G20" s="864">
        <v>145.36879000000002</v>
      </c>
      <c r="I20" s="861"/>
      <c r="J20" s="861"/>
      <c r="K20" s="861"/>
      <c r="L20" s="861"/>
      <c r="M20" s="339"/>
      <c r="N20" s="339"/>
      <c r="O20" s="339"/>
      <c r="P20" s="339"/>
      <c r="Q20" s="339"/>
    </row>
    <row r="21" spans="1:17" x14ac:dyDescent="0.2">
      <c r="A21" s="837" t="s">
        <v>2059</v>
      </c>
      <c r="B21" s="837" t="s">
        <v>2060</v>
      </c>
      <c r="C21" s="843" t="s">
        <v>2061</v>
      </c>
      <c r="D21" s="864">
        <v>862798.98934999981</v>
      </c>
      <c r="E21" s="864">
        <v>2198.55195</v>
      </c>
      <c r="F21" s="864">
        <v>725606.30885000003</v>
      </c>
      <c r="G21" s="864">
        <v>2672.44515</v>
      </c>
      <c r="I21" s="861"/>
      <c r="J21" s="861"/>
      <c r="K21" s="861"/>
      <c r="L21" s="861"/>
      <c r="M21" s="339"/>
      <c r="N21" s="339"/>
      <c r="O21" s="339"/>
      <c r="P21" s="339"/>
      <c r="Q21" s="339"/>
    </row>
    <row r="22" spans="1:17" x14ac:dyDescent="0.2">
      <c r="A22" s="837" t="s">
        <v>2062</v>
      </c>
      <c r="B22" s="837" t="s">
        <v>2063</v>
      </c>
      <c r="C22" s="843" t="s">
        <v>2064</v>
      </c>
      <c r="D22" s="864">
        <v>284466.88890000002</v>
      </c>
      <c r="E22" s="864">
        <v>738.29067000000009</v>
      </c>
      <c r="F22" s="864">
        <v>241591.40899999999</v>
      </c>
      <c r="G22" s="864">
        <v>909.01343999999995</v>
      </c>
      <c r="I22" s="861"/>
      <c r="J22" s="861"/>
      <c r="K22" s="861"/>
      <c r="L22" s="861"/>
      <c r="M22" s="339"/>
      <c r="N22" s="339"/>
      <c r="O22" s="339"/>
      <c r="P22" s="339"/>
      <c r="Q22" s="339"/>
    </row>
    <row r="23" spans="1:17" x14ac:dyDescent="0.2">
      <c r="A23" s="837" t="s">
        <v>2065</v>
      </c>
      <c r="B23" s="837" t="s">
        <v>2066</v>
      </c>
      <c r="C23" s="843" t="s">
        <v>2067</v>
      </c>
      <c r="D23" s="864">
        <v>3423.6382199999998</v>
      </c>
      <c r="E23" s="864">
        <v>9.4340200000000003</v>
      </c>
      <c r="F23" s="864">
        <v>2902.2170200000005</v>
      </c>
      <c r="G23" s="864">
        <v>10.19308</v>
      </c>
      <c r="I23" s="861"/>
      <c r="J23" s="861"/>
      <c r="K23" s="861"/>
      <c r="L23" s="861"/>
      <c r="M23" s="339"/>
      <c r="N23" s="339"/>
      <c r="O23" s="339"/>
      <c r="P23" s="339"/>
      <c r="Q23" s="339"/>
    </row>
    <row r="24" spans="1:17" x14ac:dyDescent="0.2">
      <c r="A24" s="837" t="s">
        <v>2068</v>
      </c>
      <c r="B24" s="837" t="s">
        <v>2069</v>
      </c>
      <c r="C24" s="843" t="s">
        <v>2070</v>
      </c>
      <c r="D24" s="864">
        <v>52364.570099999997</v>
      </c>
      <c r="E24" s="864">
        <v>56.426840000000006</v>
      </c>
      <c r="F24" s="864">
        <v>23291.895899999996</v>
      </c>
      <c r="G24" s="864">
        <v>92.215680000000006</v>
      </c>
      <c r="I24" s="861"/>
      <c r="J24" s="861"/>
      <c r="K24" s="861"/>
      <c r="L24" s="861"/>
      <c r="M24" s="339"/>
      <c r="N24" s="339"/>
      <c r="O24" s="339"/>
      <c r="P24" s="339"/>
      <c r="Q24" s="339"/>
    </row>
    <row r="25" spans="1:17" x14ac:dyDescent="0.2">
      <c r="A25" s="837" t="s">
        <v>2071</v>
      </c>
      <c r="B25" s="837" t="s">
        <v>2072</v>
      </c>
      <c r="C25" s="843" t="s">
        <v>2073</v>
      </c>
      <c r="D25" s="864">
        <v>1802.88528</v>
      </c>
      <c r="E25" s="864"/>
      <c r="F25" s="864">
        <v>164.19232</v>
      </c>
      <c r="G25" s="864"/>
      <c r="I25" s="861"/>
      <c r="J25" s="861"/>
      <c r="K25" s="861"/>
      <c r="L25" s="861"/>
      <c r="M25" s="339"/>
      <c r="N25" s="339"/>
      <c r="O25" s="339"/>
      <c r="P25" s="339"/>
      <c r="Q25" s="339"/>
    </row>
    <row r="26" spans="1:17" x14ac:dyDescent="0.2">
      <c r="A26" s="837" t="s">
        <v>2074</v>
      </c>
      <c r="B26" s="837" t="s">
        <v>2075</v>
      </c>
      <c r="C26" s="843" t="s">
        <v>2076</v>
      </c>
      <c r="D26" s="864">
        <v>160.62</v>
      </c>
      <c r="E26" s="864"/>
      <c r="F26" s="864">
        <v>157.84200000000001</v>
      </c>
      <c r="G26" s="864"/>
      <c r="I26" s="861"/>
      <c r="J26" s="861"/>
      <c r="K26" s="861"/>
      <c r="L26" s="861"/>
      <c r="M26" s="339"/>
      <c r="N26" s="339"/>
      <c r="O26" s="339"/>
      <c r="P26" s="339"/>
      <c r="Q26" s="339"/>
    </row>
    <row r="27" spans="1:17" x14ac:dyDescent="0.2">
      <c r="A27" s="837" t="s">
        <v>2077</v>
      </c>
      <c r="B27" s="837" t="s">
        <v>2078</v>
      </c>
      <c r="C27" s="843" t="s">
        <v>2079</v>
      </c>
      <c r="D27" s="864"/>
      <c r="E27" s="864"/>
      <c r="F27" s="864"/>
      <c r="G27" s="864"/>
      <c r="I27" s="861"/>
      <c r="J27" s="861"/>
      <c r="K27" s="861"/>
      <c r="L27" s="861"/>
      <c r="M27" s="339"/>
      <c r="N27" s="339"/>
      <c r="O27" s="339"/>
      <c r="P27" s="339"/>
      <c r="Q27" s="339"/>
    </row>
    <row r="28" spans="1:17" x14ac:dyDescent="0.2">
      <c r="A28" s="837" t="s">
        <v>2080</v>
      </c>
      <c r="B28" s="837" t="s">
        <v>2081</v>
      </c>
      <c r="C28" s="843" t="s">
        <v>2082</v>
      </c>
      <c r="D28" s="864">
        <v>64.247559999999993</v>
      </c>
      <c r="E28" s="864"/>
      <c r="F28" s="864">
        <v>65.448300000000003</v>
      </c>
      <c r="G28" s="864"/>
      <c r="I28" s="861"/>
      <c r="J28" s="861"/>
      <c r="K28" s="861"/>
      <c r="L28" s="861"/>
      <c r="M28" s="339"/>
      <c r="N28" s="339"/>
      <c r="O28" s="339"/>
      <c r="P28" s="339"/>
      <c r="Q28" s="339"/>
    </row>
    <row r="29" spans="1:17" x14ac:dyDescent="0.2">
      <c r="A29" s="837" t="s">
        <v>2083</v>
      </c>
      <c r="B29" s="837" t="s">
        <v>2084</v>
      </c>
      <c r="C29" s="843" t="s">
        <v>2085</v>
      </c>
      <c r="D29" s="864">
        <v>1</v>
      </c>
      <c r="E29" s="864"/>
      <c r="F29" s="864">
        <v>0.36199999999999999</v>
      </c>
      <c r="G29" s="864"/>
      <c r="I29" s="861"/>
      <c r="J29" s="861"/>
      <c r="K29" s="861"/>
      <c r="L29" s="861"/>
      <c r="M29" s="339"/>
      <c r="N29" s="339"/>
      <c r="O29" s="339"/>
      <c r="P29" s="339"/>
      <c r="Q29" s="339"/>
    </row>
    <row r="30" spans="1:17" x14ac:dyDescent="0.2">
      <c r="A30" s="837" t="s">
        <v>2086</v>
      </c>
      <c r="B30" s="837" t="s">
        <v>2087</v>
      </c>
      <c r="C30" s="843" t="s">
        <v>2088</v>
      </c>
      <c r="D30" s="864">
        <v>40.617199999999997</v>
      </c>
      <c r="E30" s="864"/>
      <c r="F30" s="864">
        <v>22.985189999999999</v>
      </c>
      <c r="G30" s="864"/>
      <c r="I30" s="861"/>
      <c r="J30" s="861"/>
      <c r="K30" s="861"/>
      <c r="L30" s="861"/>
      <c r="M30" s="339"/>
      <c r="N30" s="339"/>
      <c r="O30" s="339"/>
      <c r="P30" s="339"/>
      <c r="Q30" s="339"/>
    </row>
    <row r="31" spans="1:17" x14ac:dyDescent="0.2">
      <c r="A31" s="837" t="s">
        <v>2089</v>
      </c>
      <c r="B31" s="837" t="s">
        <v>2090</v>
      </c>
      <c r="C31" s="843" t="s">
        <v>2091</v>
      </c>
      <c r="D31" s="864"/>
      <c r="E31" s="864"/>
      <c r="F31" s="864"/>
      <c r="G31" s="864"/>
      <c r="I31" s="861"/>
      <c r="J31" s="861"/>
      <c r="K31" s="861"/>
      <c r="L31" s="861"/>
      <c r="M31" s="339"/>
      <c r="N31" s="339"/>
      <c r="O31" s="339"/>
      <c r="P31" s="339"/>
      <c r="Q31" s="339"/>
    </row>
    <row r="32" spans="1:17" x14ac:dyDescent="0.2">
      <c r="A32" s="837" t="s">
        <v>2092</v>
      </c>
      <c r="B32" s="837" t="s">
        <v>2093</v>
      </c>
      <c r="C32" s="843" t="s">
        <v>2094</v>
      </c>
      <c r="D32" s="864"/>
      <c r="E32" s="864"/>
      <c r="F32" s="864">
        <v>4.9352200000000002</v>
      </c>
      <c r="G32" s="864"/>
      <c r="I32" s="861"/>
      <c r="J32" s="861"/>
      <c r="K32" s="861"/>
      <c r="L32" s="861"/>
      <c r="M32" s="339"/>
      <c r="N32" s="339"/>
      <c r="O32" s="339"/>
      <c r="P32" s="339"/>
      <c r="Q32" s="339"/>
    </row>
    <row r="33" spans="1:17" x14ac:dyDescent="0.2">
      <c r="A33" s="837" t="s">
        <v>2095</v>
      </c>
      <c r="B33" s="837" t="s">
        <v>2096</v>
      </c>
      <c r="C33" s="843" t="s">
        <v>2097</v>
      </c>
      <c r="D33" s="864">
        <v>75.733319999999992</v>
      </c>
      <c r="E33" s="864"/>
      <c r="F33" s="864">
        <v>358.28039999999999</v>
      </c>
      <c r="G33" s="864">
        <v>0.105</v>
      </c>
      <c r="I33" s="861"/>
      <c r="J33" s="861"/>
      <c r="K33" s="861"/>
      <c r="L33" s="861"/>
      <c r="M33" s="339"/>
      <c r="N33" s="339"/>
      <c r="O33" s="339"/>
      <c r="P33" s="339"/>
      <c r="Q33" s="339"/>
    </row>
    <row r="34" spans="1:17" x14ac:dyDescent="0.2">
      <c r="A34" s="837" t="s">
        <v>2098</v>
      </c>
      <c r="B34" s="837" t="s">
        <v>2099</v>
      </c>
      <c r="C34" s="843" t="s">
        <v>2100</v>
      </c>
      <c r="D34" s="864">
        <v>-139.98599999999999</v>
      </c>
      <c r="E34" s="864"/>
      <c r="F34" s="864">
        <v>-468.43</v>
      </c>
      <c r="G34" s="864"/>
      <c r="I34" s="861"/>
      <c r="J34" s="861"/>
      <c r="K34" s="861"/>
      <c r="L34" s="861"/>
      <c r="M34" s="339"/>
      <c r="N34" s="339"/>
      <c r="O34" s="339"/>
      <c r="P34" s="339"/>
      <c r="Q34" s="339"/>
    </row>
    <row r="35" spans="1:17" x14ac:dyDescent="0.2">
      <c r="A35" s="837" t="s">
        <v>2101</v>
      </c>
      <c r="B35" s="837" t="s">
        <v>2102</v>
      </c>
      <c r="C35" s="843" t="s">
        <v>2103</v>
      </c>
      <c r="D35" s="864">
        <v>48698.437970000006</v>
      </c>
      <c r="E35" s="864">
        <v>164.79061999999999</v>
      </c>
      <c r="F35" s="864">
        <v>47503.039549999994</v>
      </c>
      <c r="G35" s="864">
        <v>161.90613000000002</v>
      </c>
      <c r="I35" s="861"/>
      <c r="J35" s="861"/>
      <c r="K35" s="861"/>
      <c r="L35" s="861"/>
      <c r="M35" s="339"/>
      <c r="N35" s="339"/>
      <c r="O35" s="339"/>
      <c r="P35" s="339"/>
      <c r="Q35" s="339"/>
    </row>
    <row r="36" spans="1:17" x14ac:dyDescent="0.2">
      <c r="A36" s="837" t="s">
        <v>2104</v>
      </c>
      <c r="B36" s="837" t="s">
        <v>2105</v>
      </c>
      <c r="C36" s="843" t="s">
        <v>2106</v>
      </c>
      <c r="D36" s="864"/>
      <c r="E36" s="864"/>
      <c r="F36" s="864"/>
      <c r="G36" s="864"/>
      <c r="I36" s="861"/>
      <c r="J36" s="861"/>
      <c r="K36" s="861"/>
      <c r="L36" s="861"/>
      <c r="M36" s="339"/>
      <c r="N36" s="339"/>
      <c r="O36" s="339"/>
      <c r="P36" s="339"/>
      <c r="Q36" s="339"/>
    </row>
    <row r="37" spans="1:17" x14ac:dyDescent="0.2">
      <c r="A37" s="837" t="s">
        <v>2107</v>
      </c>
      <c r="B37" s="837" t="s">
        <v>2108</v>
      </c>
      <c r="C37" s="843" t="s">
        <v>2109</v>
      </c>
      <c r="D37" s="864"/>
      <c r="E37" s="864"/>
      <c r="F37" s="864">
        <v>685.49400000000003</v>
      </c>
      <c r="G37" s="864"/>
      <c r="I37" s="861"/>
      <c r="J37" s="861"/>
      <c r="K37" s="861"/>
      <c r="L37" s="861"/>
      <c r="M37" s="339"/>
      <c r="N37" s="339"/>
      <c r="O37" s="339"/>
      <c r="P37" s="339"/>
      <c r="Q37" s="339"/>
    </row>
    <row r="38" spans="1:17" x14ac:dyDescent="0.2">
      <c r="A38" s="837" t="s">
        <v>2110</v>
      </c>
      <c r="B38" s="837" t="s">
        <v>2111</v>
      </c>
      <c r="C38" s="843" t="s">
        <v>2112</v>
      </c>
      <c r="D38" s="864"/>
      <c r="E38" s="864"/>
      <c r="F38" s="864"/>
      <c r="G38" s="864"/>
      <c r="I38" s="861"/>
      <c r="J38" s="861"/>
      <c r="K38" s="861"/>
      <c r="L38" s="861"/>
      <c r="M38" s="339"/>
      <c r="N38" s="339"/>
      <c r="O38" s="339"/>
      <c r="P38" s="339"/>
      <c r="Q38" s="339"/>
    </row>
    <row r="39" spans="1:17" x14ac:dyDescent="0.2">
      <c r="A39" s="837" t="s">
        <v>2113</v>
      </c>
      <c r="B39" s="837" t="s">
        <v>2114</v>
      </c>
      <c r="C39" s="843" t="s">
        <v>2115</v>
      </c>
      <c r="D39" s="864"/>
      <c r="E39" s="864"/>
      <c r="F39" s="864"/>
      <c r="G39" s="864"/>
      <c r="I39" s="861"/>
      <c r="J39" s="861"/>
      <c r="K39" s="861"/>
      <c r="L39" s="861"/>
      <c r="M39" s="339"/>
      <c r="N39" s="339"/>
      <c r="O39" s="339"/>
      <c r="P39" s="339"/>
      <c r="Q39" s="339"/>
    </row>
    <row r="40" spans="1:17" x14ac:dyDescent="0.2">
      <c r="A40" s="837" t="s">
        <v>2116</v>
      </c>
      <c r="B40" s="837" t="s">
        <v>2117</v>
      </c>
      <c r="C40" s="843" t="s">
        <v>2118</v>
      </c>
      <c r="D40" s="864">
        <v>-4.1500000000000004</v>
      </c>
      <c r="E40" s="864"/>
      <c r="F40" s="864"/>
      <c r="G40" s="864"/>
      <c r="I40" s="861"/>
      <c r="J40" s="861"/>
      <c r="K40" s="861"/>
      <c r="L40" s="861"/>
      <c r="M40" s="339"/>
      <c r="N40" s="339"/>
      <c r="O40" s="339"/>
      <c r="P40" s="339"/>
      <c r="Q40" s="339"/>
    </row>
    <row r="41" spans="1:17" x14ac:dyDescent="0.2">
      <c r="A41" s="837" t="s">
        <v>2119</v>
      </c>
      <c r="B41" s="837" t="s">
        <v>2120</v>
      </c>
      <c r="C41" s="843" t="s">
        <v>2121</v>
      </c>
      <c r="D41" s="864">
        <v>66.508089999999996</v>
      </c>
      <c r="E41" s="864"/>
      <c r="F41" s="864">
        <v>236.91070999999999</v>
      </c>
      <c r="G41" s="864">
        <v>0.02</v>
      </c>
      <c r="I41" s="861"/>
      <c r="J41" s="861"/>
      <c r="K41" s="861"/>
      <c r="L41" s="861"/>
      <c r="M41" s="339"/>
      <c r="N41" s="339"/>
      <c r="O41" s="339"/>
      <c r="P41" s="339"/>
      <c r="Q41" s="339"/>
    </row>
    <row r="42" spans="1:17" x14ac:dyDescent="0.2">
      <c r="A42" s="837" t="s">
        <v>2122</v>
      </c>
      <c r="B42" s="837" t="s">
        <v>2123</v>
      </c>
      <c r="C42" s="843" t="s">
        <v>2124</v>
      </c>
      <c r="D42" s="864">
        <v>30858.043429999998</v>
      </c>
      <c r="E42" s="864">
        <v>24.448730000000001</v>
      </c>
      <c r="F42" s="864">
        <v>18143.410520000001</v>
      </c>
      <c r="G42" s="864">
        <v>36.776220000000002</v>
      </c>
      <c r="I42" s="861"/>
      <c r="J42" s="861"/>
      <c r="K42" s="861"/>
      <c r="L42" s="861"/>
      <c r="M42" s="339"/>
      <c r="N42" s="339"/>
      <c r="O42" s="339"/>
      <c r="P42" s="339"/>
      <c r="Q42" s="339"/>
    </row>
    <row r="43" spans="1:17" x14ac:dyDescent="0.2">
      <c r="A43" s="837" t="s">
        <v>2125</v>
      </c>
      <c r="B43" s="837" t="s">
        <v>2126</v>
      </c>
      <c r="C43" s="843" t="s">
        <v>2127</v>
      </c>
      <c r="D43" s="864">
        <v>1730.9745700000001</v>
      </c>
      <c r="E43" s="864"/>
      <c r="F43" s="864">
        <v>879.79842999999994</v>
      </c>
      <c r="G43" s="864">
        <v>34.17754</v>
      </c>
      <c r="I43" s="861"/>
      <c r="J43" s="861"/>
      <c r="K43" s="861"/>
      <c r="L43" s="861"/>
      <c r="M43" s="339"/>
      <c r="N43" s="339"/>
      <c r="O43" s="339"/>
      <c r="P43" s="339"/>
      <c r="Q43" s="339"/>
    </row>
    <row r="44" spans="1:17" x14ac:dyDescent="0.2">
      <c r="A44" s="315" t="s">
        <v>1624</v>
      </c>
      <c r="B44" s="315" t="s">
        <v>2128</v>
      </c>
      <c r="C44" s="332" t="s">
        <v>68</v>
      </c>
      <c r="D44" s="342">
        <v>829.54818999999998</v>
      </c>
      <c r="E44" s="342">
        <v>1.9199999999999998E-2</v>
      </c>
      <c r="F44" s="342">
        <v>405.48763000000002</v>
      </c>
      <c r="G44" s="342">
        <v>0</v>
      </c>
      <c r="I44" s="861"/>
      <c r="J44" s="861"/>
      <c r="K44" s="861"/>
      <c r="L44" s="861"/>
      <c r="M44" s="339"/>
      <c r="N44" s="339"/>
      <c r="O44" s="339"/>
      <c r="P44" s="339"/>
      <c r="Q44" s="339"/>
    </row>
    <row r="45" spans="1:17" x14ac:dyDescent="0.2">
      <c r="A45" s="837" t="s">
        <v>1626</v>
      </c>
      <c r="B45" s="837" t="s">
        <v>2129</v>
      </c>
      <c r="C45" s="843" t="s">
        <v>2130</v>
      </c>
      <c r="D45" s="864"/>
      <c r="E45" s="864"/>
      <c r="F45" s="864"/>
      <c r="G45" s="864"/>
      <c r="I45" s="861"/>
      <c r="J45" s="861"/>
      <c r="K45" s="861"/>
      <c r="L45" s="861"/>
      <c r="M45" s="339"/>
      <c r="N45" s="339"/>
      <c r="O45" s="339"/>
      <c r="P45" s="339"/>
      <c r="Q45" s="339"/>
    </row>
    <row r="46" spans="1:17" x14ac:dyDescent="0.2">
      <c r="A46" s="837" t="s">
        <v>1628</v>
      </c>
      <c r="B46" s="837" t="s">
        <v>2131</v>
      </c>
      <c r="C46" s="843" t="s">
        <v>2132</v>
      </c>
      <c r="D46" s="864">
        <v>782.80868000000009</v>
      </c>
      <c r="E46" s="864"/>
      <c r="F46" s="864">
        <v>357.26166999999998</v>
      </c>
      <c r="G46" s="864"/>
      <c r="I46" s="861"/>
      <c r="J46" s="861"/>
      <c r="K46" s="861"/>
      <c r="L46" s="861"/>
      <c r="M46" s="339"/>
      <c r="N46" s="339"/>
      <c r="O46" s="339"/>
      <c r="P46" s="339"/>
      <c r="Q46" s="339"/>
    </row>
    <row r="47" spans="1:17" x14ac:dyDescent="0.2">
      <c r="A47" s="837" t="s">
        <v>1631</v>
      </c>
      <c r="B47" s="837" t="s">
        <v>2133</v>
      </c>
      <c r="C47" s="843" t="s">
        <v>2134</v>
      </c>
      <c r="D47" s="864">
        <v>0.74406000000000005</v>
      </c>
      <c r="E47" s="864">
        <v>1.891E-2</v>
      </c>
      <c r="F47" s="864">
        <v>0.16275999999999999</v>
      </c>
      <c r="G47" s="864"/>
      <c r="I47" s="861"/>
      <c r="J47" s="861"/>
      <c r="K47" s="861"/>
      <c r="L47" s="861"/>
      <c r="M47" s="339"/>
      <c r="N47" s="339"/>
      <c r="O47" s="339"/>
      <c r="P47" s="339"/>
      <c r="Q47" s="339"/>
    </row>
    <row r="48" spans="1:17" x14ac:dyDescent="0.2">
      <c r="A48" s="837" t="s">
        <v>1634</v>
      </c>
      <c r="B48" s="837" t="s">
        <v>2135</v>
      </c>
      <c r="C48" s="843" t="s">
        <v>2136</v>
      </c>
      <c r="D48" s="864"/>
      <c r="E48" s="864"/>
      <c r="F48" s="864"/>
      <c r="G48" s="864"/>
      <c r="I48" s="861"/>
      <c r="J48" s="861"/>
      <c r="K48" s="861"/>
      <c r="L48" s="861"/>
      <c r="M48" s="339"/>
      <c r="N48" s="339"/>
      <c r="O48" s="339"/>
      <c r="P48" s="339"/>
      <c r="Q48" s="339"/>
    </row>
    <row r="49" spans="1:17" x14ac:dyDescent="0.2">
      <c r="A49" s="837" t="s">
        <v>1637</v>
      </c>
      <c r="B49" s="837" t="s">
        <v>2137</v>
      </c>
      <c r="C49" s="843" t="s">
        <v>2138</v>
      </c>
      <c r="D49" s="864">
        <v>45.995449999999998</v>
      </c>
      <c r="E49" s="864"/>
      <c r="F49" s="864">
        <v>48.063200000000002</v>
      </c>
      <c r="G49" s="864"/>
      <c r="I49" s="861"/>
      <c r="J49" s="861"/>
      <c r="K49" s="861"/>
      <c r="L49" s="861"/>
      <c r="M49" s="339"/>
      <c r="N49" s="339"/>
      <c r="O49" s="339"/>
      <c r="P49" s="339"/>
      <c r="Q49" s="339"/>
    </row>
    <row r="50" spans="1:17" x14ac:dyDescent="0.2">
      <c r="A50" s="315" t="s">
        <v>1655</v>
      </c>
      <c r="B50" s="315" t="s">
        <v>2139</v>
      </c>
      <c r="C50" s="332" t="s">
        <v>68</v>
      </c>
      <c r="D50" s="342">
        <v>0.25927999999999995</v>
      </c>
      <c r="E50" s="342">
        <v>0</v>
      </c>
      <c r="F50" s="342">
        <v>2.56</v>
      </c>
      <c r="G50" s="342">
        <v>0</v>
      </c>
      <c r="I50" s="861"/>
      <c r="J50" s="861"/>
      <c r="K50" s="861"/>
      <c r="L50" s="861"/>
      <c r="M50" s="339"/>
      <c r="N50" s="339"/>
      <c r="O50" s="339"/>
      <c r="P50" s="339"/>
      <c r="Q50" s="339"/>
    </row>
    <row r="51" spans="1:17" x14ac:dyDescent="0.2">
      <c r="A51" s="837" t="s">
        <v>1657</v>
      </c>
      <c r="B51" s="837" t="s">
        <v>2140</v>
      </c>
      <c r="C51" s="843" t="s">
        <v>2141</v>
      </c>
      <c r="D51" s="864"/>
      <c r="E51" s="864"/>
      <c r="F51" s="864"/>
      <c r="G51" s="864"/>
      <c r="I51" s="861"/>
      <c r="J51" s="861"/>
      <c r="K51" s="861"/>
      <c r="L51" s="861"/>
      <c r="M51" s="339"/>
      <c r="N51" s="339"/>
      <c r="O51" s="339"/>
      <c r="P51" s="339"/>
      <c r="Q51" s="339"/>
    </row>
    <row r="52" spans="1:17" x14ac:dyDescent="0.2">
      <c r="A52" s="837" t="s">
        <v>1660</v>
      </c>
      <c r="B52" s="837" t="s">
        <v>2142</v>
      </c>
      <c r="C52" s="843" t="s">
        <v>2143</v>
      </c>
      <c r="D52" s="864">
        <v>0.25927999999999995</v>
      </c>
      <c r="E52" s="864"/>
      <c r="F52" s="864">
        <v>2.56</v>
      </c>
      <c r="G52" s="864"/>
      <c r="I52" s="861"/>
      <c r="J52" s="861"/>
      <c r="K52" s="861"/>
      <c r="L52" s="861"/>
      <c r="M52" s="339"/>
      <c r="N52" s="339"/>
      <c r="O52" s="339"/>
      <c r="P52" s="339"/>
      <c r="Q52" s="339"/>
    </row>
    <row r="53" spans="1:17" x14ac:dyDescent="0.2">
      <c r="A53" s="315" t="s">
        <v>2144</v>
      </c>
      <c r="B53" s="315" t="s">
        <v>1774</v>
      </c>
      <c r="C53" s="332" t="s">
        <v>68</v>
      </c>
      <c r="D53" s="342">
        <v>63.746369999999999</v>
      </c>
      <c r="E53" s="342">
        <v>0</v>
      </c>
      <c r="F53" s="342">
        <v>1152.9467500000001</v>
      </c>
      <c r="G53" s="342">
        <v>0</v>
      </c>
      <c r="I53" s="861"/>
      <c r="J53" s="861"/>
      <c r="K53" s="861"/>
      <c r="L53" s="861"/>
      <c r="M53" s="339"/>
      <c r="N53" s="339"/>
      <c r="O53" s="339"/>
      <c r="P53" s="339"/>
      <c r="Q53" s="339"/>
    </row>
    <row r="54" spans="1:17" x14ac:dyDescent="0.2">
      <c r="A54" s="837" t="s">
        <v>2145</v>
      </c>
      <c r="B54" s="837" t="s">
        <v>1774</v>
      </c>
      <c r="C54" s="843" t="s">
        <v>2146</v>
      </c>
      <c r="D54" s="864">
        <v>273.16636999999997</v>
      </c>
      <c r="E54" s="864"/>
      <c r="F54" s="864">
        <v>1152.9467500000001</v>
      </c>
      <c r="G54" s="864"/>
      <c r="I54" s="861"/>
      <c r="J54" s="861"/>
      <c r="K54" s="861"/>
      <c r="L54" s="861"/>
      <c r="M54" s="339"/>
      <c r="N54" s="339"/>
      <c r="O54" s="339"/>
      <c r="P54" s="339"/>
      <c r="Q54" s="339"/>
    </row>
    <row r="55" spans="1:17" x14ac:dyDescent="0.2">
      <c r="A55" s="837" t="s">
        <v>2147</v>
      </c>
      <c r="B55" s="837" t="s">
        <v>2148</v>
      </c>
      <c r="C55" s="843" t="s">
        <v>2149</v>
      </c>
      <c r="D55" s="864">
        <v>-209.42</v>
      </c>
      <c r="E55" s="864"/>
      <c r="F55" s="864"/>
      <c r="G55" s="864"/>
      <c r="I55" s="861"/>
      <c r="J55" s="861"/>
      <c r="K55" s="861"/>
      <c r="L55" s="861"/>
      <c r="M55" s="339"/>
      <c r="N55" s="339"/>
      <c r="O55" s="339"/>
      <c r="P55" s="339"/>
      <c r="Q55" s="339"/>
    </row>
    <row r="56" spans="1:17" x14ac:dyDescent="0.2">
      <c r="A56" s="315" t="s">
        <v>1701</v>
      </c>
      <c r="B56" s="315" t="s">
        <v>2150</v>
      </c>
      <c r="C56" s="332" t="s">
        <v>68</v>
      </c>
      <c r="D56" s="342">
        <v>1509108.1670200001</v>
      </c>
      <c r="E56" s="342">
        <v>7216.8538399999998</v>
      </c>
      <c r="F56" s="342">
        <v>1282467.81498</v>
      </c>
      <c r="G56" s="342">
        <v>9109.8682399999998</v>
      </c>
      <c r="I56" s="861"/>
      <c r="J56" s="861"/>
      <c r="K56" s="861"/>
      <c r="L56" s="861"/>
      <c r="M56" s="339"/>
      <c r="N56" s="339"/>
      <c r="O56" s="339"/>
      <c r="P56" s="339"/>
      <c r="Q56" s="339"/>
    </row>
    <row r="57" spans="1:17" x14ac:dyDescent="0.2">
      <c r="A57" s="315" t="s">
        <v>1703</v>
      </c>
      <c r="B57" s="315" t="s">
        <v>2151</v>
      </c>
      <c r="C57" s="332" t="s">
        <v>68</v>
      </c>
      <c r="D57" s="342">
        <v>549892.53859000013</v>
      </c>
      <c r="E57" s="342">
        <v>7215.38159</v>
      </c>
      <c r="F57" s="342">
        <v>515335.07714999997</v>
      </c>
      <c r="G57" s="342">
        <v>9109.8682399999998</v>
      </c>
      <c r="I57" s="861"/>
      <c r="J57" s="861"/>
      <c r="K57" s="861"/>
      <c r="L57" s="861"/>
      <c r="M57" s="339"/>
      <c r="N57" s="339"/>
      <c r="O57" s="339"/>
      <c r="P57" s="339"/>
      <c r="Q57" s="339"/>
    </row>
    <row r="58" spans="1:17" x14ac:dyDescent="0.2">
      <c r="A58" s="837" t="s">
        <v>1705</v>
      </c>
      <c r="B58" s="837" t="s">
        <v>2152</v>
      </c>
      <c r="C58" s="843" t="s">
        <v>2153</v>
      </c>
      <c r="D58" s="864">
        <v>428.31200000000001</v>
      </c>
      <c r="E58" s="864">
        <v>126.54489</v>
      </c>
      <c r="F58" s="864">
        <v>513.11934000000008</v>
      </c>
      <c r="G58" s="864">
        <v>69.262520000000009</v>
      </c>
      <c r="I58" s="861"/>
      <c r="J58" s="861"/>
      <c r="K58" s="861"/>
      <c r="L58" s="861"/>
      <c r="M58" s="339"/>
      <c r="N58" s="339"/>
      <c r="O58" s="339"/>
      <c r="P58" s="339"/>
      <c r="Q58" s="339"/>
    </row>
    <row r="59" spans="1:17" x14ac:dyDescent="0.2">
      <c r="A59" s="837" t="s">
        <v>1708</v>
      </c>
      <c r="B59" s="837" t="s">
        <v>2154</v>
      </c>
      <c r="C59" s="843" t="s">
        <v>2155</v>
      </c>
      <c r="D59" s="864">
        <v>519666.47918999998</v>
      </c>
      <c r="E59" s="864">
        <v>6730.4192999999996</v>
      </c>
      <c r="F59" s="864">
        <v>506238.56413000001</v>
      </c>
      <c r="G59" s="864">
        <v>8557.2757500000007</v>
      </c>
      <c r="I59" s="861"/>
      <c r="J59" s="861"/>
      <c r="K59" s="861"/>
      <c r="L59" s="861"/>
      <c r="M59" s="339"/>
      <c r="N59" s="339"/>
      <c r="O59" s="339"/>
      <c r="P59" s="339"/>
      <c r="Q59" s="339"/>
    </row>
    <row r="60" spans="1:17" x14ac:dyDescent="0.2">
      <c r="A60" s="837" t="s">
        <v>1711</v>
      </c>
      <c r="B60" s="837" t="s">
        <v>2156</v>
      </c>
      <c r="C60" s="843" t="s">
        <v>2157</v>
      </c>
      <c r="D60" s="864">
        <v>122.054</v>
      </c>
      <c r="E60" s="864">
        <v>338.16566</v>
      </c>
      <c r="F60" s="864">
        <v>199.798</v>
      </c>
      <c r="G60" s="864">
        <v>362.20965999999999</v>
      </c>
      <c r="I60" s="861"/>
      <c r="J60" s="861"/>
      <c r="K60" s="861"/>
      <c r="L60" s="861"/>
      <c r="M60" s="339"/>
      <c r="N60" s="339"/>
      <c r="O60" s="339"/>
      <c r="P60" s="339"/>
      <c r="Q60" s="339"/>
    </row>
    <row r="61" spans="1:17" x14ac:dyDescent="0.2">
      <c r="A61" s="837" t="s">
        <v>1714</v>
      </c>
      <c r="B61" s="837" t="s">
        <v>2158</v>
      </c>
      <c r="C61" s="843" t="s">
        <v>2159</v>
      </c>
      <c r="D61" s="864"/>
      <c r="E61" s="864">
        <v>3.7189999999999999</v>
      </c>
      <c r="F61" s="864"/>
      <c r="G61" s="864">
        <v>62.5535</v>
      </c>
      <c r="I61" s="861"/>
      <c r="J61" s="861"/>
      <c r="K61" s="861"/>
      <c r="L61" s="861"/>
      <c r="M61" s="339"/>
      <c r="N61" s="339"/>
      <c r="O61" s="339"/>
      <c r="P61" s="339"/>
      <c r="Q61" s="339"/>
    </row>
    <row r="62" spans="1:17" x14ac:dyDescent="0.2">
      <c r="A62" s="837" t="s">
        <v>1726</v>
      </c>
      <c r="B62" s="837" t="s">
        <v>2160</v>
      </c>
      <c r="C62" s="843" t="s">
        <v>2161</v>
      </c>
      <c r="D62" s="864"/>
      <c r="E62" s="864"/>
      <c r="F62" s="864"/>
      <c r="G62" s="864"/>
      <c r="I62" s="861"/>
      <c r="J62" s="861"/>
      <c r="K62" s="861"/>
      <c r="L62" s="861"/>
      <c r="M62" s="339"/>
      <c r="N62" s="339"/>
      <c r="O62" s="339"/>
      <c r="P62" s="339"/>
      <c r="Q62" s="339"/>
    </row>
    <row r="63" spans="1:17" x14ac:dyDescent="0.2">
      <c r="A63" s="837" t="s">
        <v>1729</v>
      </c>
      <c r="B63" s="837" t="s">
        <v>2084</v>
      </c>
      <c r="C63" s="843" t="s">
        <v>2162</v>
      </c>
      <c r="D63" s="864">
        <v>65.309380000000004</v>
      </c>
      <c r="E63" s="864"/>
      <c r="F63" s="864">
        <v>124.75912</v>
      </c>
      <c r="G63" s="864"/>
      <c r="I63" s="861"/>
      <c r="J63" s="861"/>
      <c r="K63" s="861"/>
      <c r="L63" s="861"/>
      <c r="M63" s="339"/>
      <c r="N63" s="339"/>
      <c r="O63" s="339"/>
      <c r="P63" s="339"/>
      <c r="Q63" s="339"/>
    </row>
    <row r="64" spans="1:17" x14ac:dyDescent="0.2">
      <c r="A64" s="837" t="s">
        <v>1732</v>
      </c>
      <c r="B64" s="837" t="s">
        <v>2087</v>
      </c>
      <c r="C64" s="843" t="s">
        <v>2163</v>
      </c>
      <c r="D64" s="864"/>
      <c r="E64" s="864"/>
      <c r="F64" s="864"/>
      <c r="G64" s="864"/>
      <c r="I64" s="861"/>
      <c r="J64" s="861"/>
      <c r="K64" s="861"/>
      <c r="L64" s="861"/>
      <c r="M64" s="339"/>
      <c r="N64" s="339"/>
      <c r="O64" s="339"/>
      <c r="P64" s="339"/>
      <c r="Q64" s="339"/>
    </row>
    <row r="65" spans="1:17" x14ac:dyDescent="0.2">
      <c r="A65" s="837" t="s">
        <v>2164</v>
      </c>
      <c r="B65" s="837" t="s">
        <v>2165</v>
      </c>
      <c r="C65" s="843" t="s">
        <v>2166</v>
      </c>
      <c r="D65" s="864"/>
      <c r="E65" s="864"/>
      <c r="F65" s="864"/>
      <c r="G65" s="864"/>
      <c r="I65" s="861"/>
      <c r="J65" s="861"/>
      <c r="K65" s="861"/>
      <c r="L65" s="861"/>
      <c r="M65" s="339"/>
      <c r="N65" s="339"/>
      <c r="O65" s="339"/>
      <c r="P65" s="339"/>
      <c r="Q65" s="339"/>
    </row>
    <row r="66" spans="1:17" x14ac:dyDescent="0.2">
      <c r="A66" s="837" t="s">
        <v>2167</v>
      </c>
      <c r="B66" s="837" t="s">
        <v>2168</v>
      </c>
      <c r="C66" s="843" t="s">
        <v>2169</v>
      </c>
      <c r="D66" s="864">
        <v>241.39500000000001</v>
      </c>
      <c r="E66" s="864"/>
      <c r="F66" s="864">
        <v>14.935219999999999</v>
      </c>
      <c r="G66" s="864"/>
      <c r="I66" s="861"/>
      <c r="J66" s="861"/>
      <c r="K66" s="861"/>
      <c r="L66" s="861"/>
      <c r="M66" s="339"/>
      <c r="N66" s="339"/>
      <c r="O66" s="339"/>
      <c r="P66" s="339"/>
      <c r="Q66" s="339"/>
    </row>
    <row r="67" spans="1:17" x14ac:dyDescent="0.2">
      <c r="A67" s="837" t="s">
        <v>2170</v>
      </c>
      <c r="B67" s="837" t="s">
        <v>2171</v>
      </c>
      <c r="C67" s="843" t="s">
        <v>2172</v>
      </c>
      <c r="D67" s="864"/>
      <c r="E67" s="864"/>
      <c r="F67" s="864"/>
      <c r="G67" s="864"/>
      <c r="I67" s="861"/>
      <c r="J67" s="861"/>
      <c r="K67" s="861"/>
      <c r="L67" s="861"/>
      <c r="M67" s="339"/>
      <c r="N67" s="339"/>
      <c r="O67" s="339"/>
      <c r="P67" s="339"/>
      <c r="Q67" s="339"/>
    </row>
    <row r="68" spans="1:17" x14ac:dyDescent="0.2">
      <c r="A68" s="837" t="s">
        <v>2173</v>
      </c>
      <c r="B68" s="837" t="s">
        <v>2174</v>
      </c>
      <c r="C68" s="843" t="s">
        <v>2175</v>
      </c>
      <c r="D68" s="864">
        <v>523.11599999999999</v>
      </c>
      <c r="E68" s="864"/>
      <c r="F68" s="864">
        <v>532.79999999999995</v>
      </c>
      <c r="G68" s="864"/>
      <c r="I68" s="861"/>
      <c r="J68" s="861"/>
      <c r="K68" s="861"/>
      <c r="L68" s="861"/>
      <c r="M68" s="339"/>
      <c r="N68" s="339"/>
      <c r="O68" s="339"/>
      <c r="P68" s="339"/>
      <c r="Q68" s="339"/>
    </row>
    <row r="69" spans="1:17" x14ac:dyDescent="0.2">
      <c r="A69" s="837" t="s">
        <v>2176</v>
      </c>
      <c r="B69" s="837" t="s">
        <v>2177</v>
      </c>
      <c r="C69" s="843" t="s">
        <v>2178</v>
      </c>
      <c r="D69" s="864"/>
      <c r="E69" s="864"/>
      <c r="F69" s="864"/>
      <c r="G69" s="864"/>
      <c r="I69" s="861"/>
      <c r="J69" s="861"/>
      <c r="K69" s="861"/>
      <c r="L69" s="861"/>
      <c r="M69" s="339"/>
      <c r="N69" s="339"/>
      <c r="O69" s="339"/>
      <c r="P69" s="339"/>
      <c r="Q69" s="339"/>
    </row>
    <row r="70" spans="1:17" x14ac:dyDescent="0.2">
      <c r="A70" s="837" t="s">
        <v>2179</v>
      </c>
      <c r="B70" s="837" t="s">
        <v>2180</v>
      </c>
      <c r="C70" s="843" t="s">
        <v>2181</v>
      </c>
      <c r="D70" s="864">
        <v>7805.1947899999996</v>
      </c>
      <c r="E70" s="864"/>
      <c r="F70" s="864">
        <v>3838.4253500000004</v>
      </c>
      <c r="G70" s="864"/>
      <c r="I70" s="861"/>
      <c r="J70" s="861"/>
      <c r="K70" s="861"/>
      <c r="L70" s="861"/>
      <c r="M70" s="339"/>
      <c r="N70" s="339"/>
      <c r="O70" s="339"/>
      <c r="P70" s="339"/>
      <c r="Q70" s="339"/>
    </row>
    <row r="71" spans="1:17" x14ac:dyDescent="0.2">
      <c r="A71" s="837" t="s">
        <v>2182</v>
      </c>
      <c r="B71" s="837" t="s">
        <v>2183</v>
      </c>
      <c r="C71" s="843" t="s">
        <v>2184</v>
      </c>
      <c r="D71" s="864">
        <v>21040.678230000001</v>
      </c>
      <c r="E71" s="864">
        <v>16.53274</v>
      </c>
      <c r="F71" s="864">
        <v>3872.6759900000002</v>
      </c>
      <c r="G71" s="864">
        <v>58.566809999999997</v>
      </c>
      <c r="I71" s="861"/>
      <c r="J71" s="861"/>
      <c r="K71" s="861"/>
      <c r="L71" s="861"/>
      <c r="M71" s="339"/>
      <c r="N71" s="339"/>
      <c r="O71" s="339"/>
      <c r="P71" s="339"/>
      <c r="Q71" s="339"/>
    </row>
    <row r="72" spans="1:17" x14ac:dyDescent="0.2">
      <c r="A72" s="315" t="s">
        <v>1735</v>
      </c>
      <c r="B72" s="315" t="s">
        <v>2185</v>
      </c>
      <c r="C72" s="332" t="s">
        <v>68</v>
      </c>
      <c r="D72" s="342">
        <v>1897.4298899999999</v>
      </c>
      <c r="E72" s="342">
        <v>1.4722500000000001</v>
      </c>
      <c r="F72" s="342">
        <v>4696.8158099999991</v>
      </c>
      <c r="G72" s="342">
        <v>0</v>
      </c>
      <c r="I72" s="861"/>
      <c r="J72" s="861"/>
      <c r="K72" s="861"/>
      <c r="L72" s="861"/>
      <c r="M72" s="339"/>
      <c r="N72" s="339"/>
      <c r="O72" s="339"/>
      <c r="P72" s="339"/>
      <c r="Q72" s="339"/>
    </row>
    <row r="73" spans="1:17" x14ac:dyDescent="0.2">
      <c r="A73" s="837" t="s">
        <v>1737</v>
      </c>
      <c r="B73" s="837" t="s">
        <v>2186</v>
      </c>
      <c r="C73" s="843" t="s">
        <v>2187</v>
      </c>
      <c r="D73" s="864"/>
      <c r="E73" s="864"/>
      <c r="F73" s="864"/>
      <c r="G73" s="864"/>
      <c r="I73" s="861"/>
      <c r="J73" s="861"/>
      <c r="K73" s="861"/>
      <c r="L73" s="861"/>
      <c r="M73" s="339"/>
      <c r="N73" s="339"/>
      <c r="O73" s="339"/>
      <c r="P73" s="339"/>
      <c r="Q73" s="339"/>
    </row>
    <row r="74" spans="1:17" x14ac:dyDescent="0.2">
      <c r="A74" s="837" t="s">
        <v>1740</v>
      </c>
      <c r="B74" s="837" t="s">
        <v>2131</v>
      </c>
      <c r="C74" s="843" t="s">
        <v>2188</v>
      </c>
      <c r="D74" s="864">
        <v>1883.1663000000001</v>
      </c>
      <c r="E74" s="864"/>
      <c r="F74" s="864">
        <v>4682.5203499999998</v>
      </c>
      <c r="G74" s="864"/>
      <c r="I74" s="861"/>
      <c r="J74" s="861"/>
      <c r="K74" s="861"/>
      <c r="L74" s="861"/>
      <c r="M74" s="339"/>
      <c r="N74" s="339"/>
      <c r="O74" s="339"/>
      <c r="P74" s="339"/>
      <c r="Q74" s="339"/>
    </row>
    <row r="75" spans="1:17" x14ac:dyDescent="0.2">
      <c r="A75" s="837" t="s">
        <v>1743</v>
      </c>
      <c r="B75" s="837" t="s">
        <v>2189</v>
      </c>
      <c r="C75" s="843" t="s">
        <v>2190</v>
      </c>
      <c r="D75" s="864">
        <v>0.18004999999999999</v>
      </c>
      <c r="E75" s="864">
        <v>1.4722500000000001</v>
      </c>
      <c r="F75" s="864"/>
      <c r="G75" s="864"/>
      <c r="I75" s="861"/>
      <c r="J75" s="861"/>
      <c r="K75" s="861"/>
      <c r="L75" s="861"/>
      <c r="M75" s="339"/>
      <c r="N75" s="339"/>
      <c r="O75" s="339"/>
      <c r="P75" s="339"/>
      <c r="Q75" s="339"/>
    </row>
    <row r="76" spans="1:17" x14ac:dyDescent="0.2">
      <c r="A76" s="837" t="s">
        <v>1746</v>
      </c>
      <c r="B76" s="837" t="s">
        <v>2191</v>
      </c>
      <c r="C76" s="843" t="s">
        <v>2192</v>
      </c>
      <c r="D76" s="864"/>
      <c r="E76" s="864"/>
      <c r="F76" s="864"/>
      <c r="G76" s="864"/>
      <c r="I76" s="861"/>
      <c r="J76" s="861"/>
      <c r="K76" s="861"/>
      <c r="L76" s="861"/>
      <c r="M76" s="339"/>
      <c r="N76" s="339"/>
      <c r="O76" s="339"/>
      <c r="P76" s="339"/>
      <c r="Q76" s="339"/>
    </row>
    <row r="77" spans="1:17" x14ac:dyDescent="0.2">
      <c r="A77" s="837" t="s">
        <v>1752</v>
      </c>
      <c r="B77" s="837" t="s">
        <v>2193</v>
      </c>
      <c r="C77" s="843" t="s">
        <v>2194</v>
      </c>
      <c r="D77" s="864">
        <v>14.083540000000001</v>
      </c>
      <c r="E77" s="864"/>
      <c r="F77" s="864">
        <v>14.295459999999999</v>
      </c>
      <c r="G77" s="864"/>
      <c r="I77" s="861"/>
      <c r="J77" s="861"/>
      <c r="K77" s="861"/>
      <c r="L77" s="861"/>
      <c r="M77" s="339"/>
      <c r="N77" s="339"/>
      <c r="O77" s="339"/>
      <c r="P77" s="339"/>
      <c r="Q77" s="339"/>
    </row>
    <row r="78" spans="1:17" x14ac:dyDescent="0.2">
      <c r="A78" s="315" t="s">
        <v>2195</v>
      </c>
      <c r="B78" s="315" t="s">
        <v>2196</v>
      </c>
      <c r="C78" s="332" t="s">
        <v>68</v>
      </c>
      <c r="D78" s="342">
        <v>957318.19854000001</v>
      </c>
      <c r="E78" s="342">
        <v>0</v>
      </c>
      <c r="F78" s="342">
        <v>762435.92201999994</v>
      </c>
      <c r="G78" s="342">
        <v>0</v>
      </c>
      <c r="I78" s="861"/>
      <c r="J78" s="861"/>
      <c r="K78" s="861"/>
      <c r="L78" s="861"/>
      <c r="M78" s="339"/>
      <c r="N78" s="339"/>
      <c r="O78" s="339"/>
      <c r="P78" s="339"/>
      <c r="Q78" s="339"/>
    </row>
    <row r="79" spans="1:17" x14ac:dyDescent="0.2">
      <c r="A79" s="837" t="s">
        <v>2197</v>
      </c>
      <c r="B79" s="837" t="s">
        <v>2198</v>
      </c>
      <c r="C79" s="843" t="s">
        <v>2199</v>
      </c>
      <c r="D79" s="864"/>
      <c r="E79" s="864"/>
      <c r="F79" s="864"/>
      <c r="G79" s="864"/>
      <c r="I79" s="861"/>
      <c r="J79" s="861"/>
      <c r="K79" s="861"/>
      <c r="L79" s="861"/>
      <c r="M79" s="339"/>
      <c r="N79" s="339"/>
      <c r="O79" s="339"/>
      <c r="P79" s="339"/>
      <c r="Q79" s="339"/>
    </row>
    <row r="80" spans="1:17" x14ac:dyDescent="0.2">
      <c r="A80" s="837" t="s">
        <v>2200</v>
      </c>
      <c r="B80" s="837" t="s">
        <v>2201</v>
      </c>
      <c r="C80" s="843" t="s">
        <v>2202</v>
      </c>
      <c r="D80" s="864">
        <v>957318.19854000001</v>
      </c>
      <c r="E80" s="864"/>
      <c r="F80" s="864">
        <v>762435.92201999994</v>
      </c>
      <c r="G80" s="864"/>
      <c r="I80" s="861"/>
      <c r="J80" s="861"/>
      <c r="K80" s="861"/>
      <c r="L80" s="861"/>
      <c r="M80" s="339"/>
      <c r="N80" s="339"/>
      <c r="O80" s="339"/>
      <c r="P80" s="339"/>
      <c r="Q80" s="339"/>
    </row>
    <row r="81" spans="1:17" x14ac:dyDescent="0.2">
      <c r="A81" s="315" t="s">
        <v>1862</v>
      </c>
      <c r="B81" s="315" t="s">
        <v>2203</v>
      </c>
      <c r="C81" s="332" t="s">
        <v>68</v>
      </c>
      <c r="D81" s="343">
        <v>0</v>
      </c>
      <c r="E81" s="343">
        <v>0</v>
      </c>
      <c r="F81" s="343">
        <v>0</v>
      </c>
      <c r="G81" s="343">
        <v>0</v>
      </c>
      <c r="I81" s="861"/>
      <c r="J81" s="861"/>
      <c r="K81" s="861"/>
      <c r="L81" s="861"/>
      <c r="M81" s="339"/>
      <c r="N81" s="339"/>
      <c r="O81" s="339"/>
      <c r="P81" s="339"/>
      <c r="Q81" s="339"/>
    </row>
    <row r="82" spans="1:17" x14ac:dyDescent="0.2">
      <c r="A82" s="315" t="s">
        <v>2204</v>
      </c>
      <c r="B82" s="315" t="s">
        <v>2205</v>
      </c>
      <c r="C82" s="332" t="s">
        <v>68</v>
      </c>
      <c r="D82" s="342">
        <v>317.77381000000003</v>
      </c>
      <c r="E82" s="342">
        <v>408.45382000000001</v>
      </c>
      <c r="F82" s="342">
        <v>2949.2096299999998</v>
      </c>
      <c r="G82" s="342">
        <v>573.17819999999995</v>
      </c>
      <c r="I82" s="861"/>
      <c r="J82" s="861"/>
      <c r="K82" s="861"/>
      <c r="L82" s="861"/>
      <c r="M82" s="339"/>
      <c r="N82" s="339"/>
      <c r="O82" s="339"/>
      <c r="P82" s="339"/>
      <c r="Q82" s="339"/>
    </row>
    <row r="83" spans="1:17" x14ac:dyDescent="0.2">
      <c r="A83" s="315" t="s">
        <v>2206</v>
      </c>
      <c r="B83" s="315" t="s">
        <v>1907</v>
      </c>
      <c r="C83" s="332" t="s">
        <v>68</v>
      </c>
      <c r="D83" s="342">
        <v>254.02744000000004</v>
      </c>
      <c r="E83" s="342">
        <v>408.45382000000001</v>
      </c>
      <c r="F83" s="342">
        <v>1796.26288</v>
      </c>
      <c r="G83" s="342">
        <v>573.17819999999995</v>
      </c>
      <c r="I83" s="861"/>
      <c r="J83" s="861"/>
      <c r="K83" s="861"/>
      <c r="L83" s="861"/>
      <c r="M83" s="339"/>
      <c r="N83" s="339"/>
      <c r="O83" s="339"/>
      <c r="P83" s="339"/>
      <c r="Q83" s="339"/>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512" orientation="portrait" useFirstPageNumber="1" r:id="rId1"/>
  <headerFooter>
    <oddHeader>&amp;L&amp;"Tahoma,Kurzíva"Závěrečný účet za rok 2020&amp;R&amp;"Tahoma,Kurzíva"Tabulka č. 39</oddHeader>
    <oddFooter>&amp;C&amp;"Tahoma,Obyčejné"&amp;P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34B63-7709-4ED6-BB5E-E8C02237C53B}">
  <dimension ref="A1:G191"/>
  <sheetViews>
    <sheetView showGridLines="0" zoomScaleNormal="100" zoomScaleSheetLayoutView="100" workbookViewId="0">
      <selection activeCell="H3" sqref="H3"/>
    </sheetView>
  </sheetViews>
  <sheetFormatPr defaultRowHeight="12.75" x14ac:dyDescent="0.2"/>
  <cols>
    <col min="1" max="1" width="7" style="337" customWidth="1"/>
    <col min="2" max="2" width="45.42578125" style="313" customWidth="1"/>
    <col min="3" max="3" width="8.7109375" style="174" customWidth="1"/>
    <col min="4" max="7" width="13.85546875" style="861" customWidth="1"/>
    <col min="8" max="8" width="9.140625" style="313" customWidth="1"/>
    <col min="9" max="16384" width="9.140625" style="313"/>
  </cols>
  <sheetData>
    <row r="1" spans="1:7" s="344" customFormat="1" ht="18" customHeight="1" x14ac:dyDescent="0.2">
      <c r="A1" s="1145" t="s">
        <v>5012</v>
      </c>
      <c r="B1" s="1145"/>
      <c r="C1" s="1145"/>
      <c r="D1" s="1145"/>
      <c r="E1" s="1145"/>
      <c r="F1" s="1145"/>
      <c r="G1" s="1145"/>
    </row>
    <row r="2" spans="1:7" s="344" customFormat="1" ht="18" customHeight="1" x14ac:dyDescent="0.2">
      <c r="A2" s="1086" t="s">
        <v>2216</v>
      </c>
      <c r="B2" s="1086"/>
      <c r="C2" s="1086"/>
      <c r="D2" s="1086"/>
      <c r="E2" s="1086"/>
      <c r="F2" s="1086"/>
      <c r="G2" s="1086"/>
    </row>
    <row r="3" spans="1:7" x14ac:dyDescent="0.2">
      <c r="A3" s="313"/>
      <c r="D3" s="836"/>
      <c r="E3" s="836"/>
      <c r="F3" s="836"/>
      <c r="G3" s="836"/>
    </row>
    <row r="4" spans="1:7" x14ac:dyDescent="0.2">
      <c r="A4" s="310"/>
      <c r="B4" s="310"/>
      <c r="C4" s="311"/>
      <c r="D4" s="312">
        <v>1</v>
      </c>
      <c r="E4" s="312">
        <v>2</v>
      </c>
      <c r="F4" s="312">
        <v>3</v>
      </c>
      <c r="G4" s="312">
        <v>4</v>
      </c>
    </row>
    <row r="5" spans="1:7" s="335" customFormat="1" ht="12.75" customHeight="1" x14ac:dyDescent="0.2">
      <c r="A5" s="1146" t="s">
        <v>1584</v>
      </c>
      <c r="B5" s="1147"/>
      <c r="C5" s="1152" t="s">
        <v>1585</v>
      </c>
      <c r="D5" s="1158" t="s">
        <v>1586</v>
      </c>
      <c r="E5" s="1159"/>
      <c r="F5" s="1159"/>
      <c r="G5" s="1160"/>
    </row>
    <row r="6" spans="1:7" s="314" customFormat="1" x14ac:dyDescent="0.2">
      <c r="A6" s="1148"/>
      <c r="B6" s="1149"/>
      <c r="C6" s="1153"/>
      <c r="D6" s="1161" t="s">
        <v>1587</v>
      </c>
      <c r="E6" s="1162"/>
      <c r="F6" s="1163"/>
      <c r="G6" s="1164" t="s">
        <v>1588</v>
      </c>
    </row>
    <row r="7" spans="1:7" s="314" customFormat="1" x14ac:dyDescent="0.2">
      <c r="A7" s="1150"/>
      <c r="B7" s="1151"/>
      <c r="C7" s="1157"/>
      <c r="D7" s="326" t="s">
        <v>1589</v>
      </c>
      <c r="E7" s="326" t="s">
        <v>1590</v>
      </c>
      <c r="F7" s="326" t="s">
        <v>1591</v>
      </c>
      <c r="G7" s="1165"/>
    </row>
    <row r="8" spans="1:7" s="314" customFormat="1" x14ac:dyDescent="0.2">
      <c r="A8" s="327"/>
      <c r="B8" s="327" t="s">
        <v>1592</v>
      </c>
      <c r="C8" s="328" t="s">
        <v>68</v>
      </c>
      <c r="D8" s="317">
        <v>14535541.937790001</v>
      </c>
      <c r="E8" s="317">
        <v>5969561.8739200002</v>
      </c>
      <c r="F8" s="317">
        <v>8565980.0638699997</v>
      </c>
      <c r="G8" s="317">
        <v>7972744.5462299995</v>
      </c>
    </row>
    <row r="9" spans="1:7" s="336" customFormat="1" x14ac:dyDescent="0.2">
      <c r="A9" s="327" t="s">
        <v>1593</v>
      </c>
      <c r="B9" s="327" t="s">
        <v>1594</v>
      </c>
      <c r="C9" s="328" t="s">
        <v>68</v>
      </c>
      <c r="D9" s="317">
        <v>12781958.31886</v>
      </c>
      <c r="E9" s="317">
        <v>5968807.8313599993</v>
      </c>
      <c r="F9" s="317">
        <v>6813150.4874999998</v>
      </c>
      <c r="G9" s="317">
        <v>6471406.544879999</v>
      </c>
    </row>
    <row r="10" spans="1:7" s="336" customFormat="1" x14ac:dyDescent="0.2">
      <c r="A10" s="327" t="s">
        <v>1595</v>
      </c>
      <c r="B10" s="327" t="s">
        <v>1596</v>
      </c>
      <c r="C10" s="328" t="s">
        <v>68</v>
      </c>
      <c r="D10" s="317">
        <v>90452.912099999987</v>
      </c>
      <c r="E10" s="317">
        <v>77788.110400000005</v>
      </c>
      <c r="F10" s="317">
        <v>12664.8017</v>
      </c>
      <c r="G10" s="317">
        <v>13588.758300000001</v>
      </c>
    </row>
    <row r="11" spans="1:7" x14ac:dyDescent="0.2">
      <c r="A11" s="837" t="s">
        <v>1597</v>
      </c>
      <c r="B11" s="837" t="s">
        <v>1598</v>
      </c>
      <c r="C11" s="843" t="s">
        <v>1599</v>
      </c>
      <c r="D11" s="876">
        <v>0</v>
      </c>
      <c r="E11" s="876">
        <v>0</v>
      </c>
      <c r="F11" s="876">
        <v>0</v>
      </c>
      <c r="G11" s="876">
        <v>0</v>
      </c>
    </row>
    <row r="12" spans="1:7" x14ac:dyDescent="0.2">
      <c r="A12" s="837" t="s">
        <v>1600</v>
      </c>
      <c r="B12" s="837" t="s">
        <v>1601</v>
      </c>
      <c r="C12" s="843" t="s">
        <v>1602</v>
      </c>
      <c r="D12" s="839">
        <v>28474.251690000001</v>
      </c>
      <c r="E12" s="876">
        <v>16122.934789999999</v>
      </c>
      <c r="F12" s="839">
        <v>12351.316899999998</v>
      </c>
      <c r="G12" s="876">
        <v>13217.552699999998</v>
      </c>
    </row>
    <row r="13" spans="1:7" x14ac:dyDescent="0.2">
      <c r="A13" s="837" t="s">
        <v>1603</v>
      </c>
      <c r="B13" s="837" t="s">
        <v>1604</v>
      </c>
      <c r="C13" s="843" t="s">
        <v>1605</v>
      </c>
      <c r="D13" s="839">
        <v>72.599999999999994</v>
      </c>
      <c r="E13" s="876">
        <v>33.222000000000001</v>
      </c>
      <c r="F13" s="839">
        <v>39.378</v>
      </c>
      <c r="G13" s="876">
        <v>64.533000000000001</v>
      </c>
    </row>
    <row r="14" spans="1:7" x14ac:dyDescent="0.2">
      <c r="A14" s="837" t="s">
        <v>1606</v>
      </c>
      <c r="B14" s="837" t="s">
        <v>1607</v>
      </c>
      <c r="C14" s="843" t="s">
        <v>1608</v>
      </c>
      <c r="D14" s="839"/>
      <c r="E14" s="876">
        <v>0</v>
      </c>
      <c r="F14" s="839"/>
      <c r="G14" s="876">
        <v>0</v>
      </c>
    </row>
    <row r="15" spans="1:7" x14ac:dyDescent="0.2">
      <c r="A15" s="837" t="s">
        <v>1609</v>
      </c>
      <c r="B15" s="837" t="s">
        <v>1610</v>
      </c>
      <c r="C15" s="843" t="s">
        <v>1611</v>
      </c>
      <c r="D15" s="839">
        <v>60508.127509999998</v>
      </c>
      <c r="E15" s="876">
        <v>60508.127509999998</v>
      </c>
      <c r="F15" s="839"/>
      <c r="G15" s="876">
        <v>0</v>
      </c>
    </row>
    <row r="16" spans="1:7" x14ac:dyDescent="0.2">
      <c r="A16" s="837" t="s">
        <v>1612</v>
      </c>
      <c r="B16" s="837" t="s">
        <v>1613</v>
      </c>
      <c r="C16" s="843" t="s">
        <v>1614</v>
      </c>
      <c r="D16" s="839">
        <v>1319.3218999999999</v>
      </c>
      <c r="E16" s="876">
        <v>1123.8261</v>
      </c>
      <c r="F16" s="839">
        <v>195.49579999999997</v>
      </c>
      <c r="G16" s="876">
        <v>157.31179999999998</v>
      </c>
    </row>
    <row r="17" spans="1:7" x14ac:dyDescent="0.2">
      <c r="A17" s="837" t="s">
        <v>1615</v>
      </c>
      <c r="B17" s="837" t="s">
        <v>1616</v>
      </c>
      <c r="C17" s="843" t="s">
        <v>1617</v>
      </c>
      <c r="D17" s="839">
        <v>78.611000000000004</v>
      </c>
      <c r="E17" s="876">
        <v>0</v>
      </c>
      <c r="F17" s="839">
        <v>78.611000000000004</v>
      </c>
      <c r="G17" s="876">
        <v>149.36079999999998</v>
      </c>
    </row>
    <row r="18" spans="1:7" x14ac:dyDescent="0.2">
      <c r="A18" s="837" t="s">
        <v>1618</v>
      </c>
      <c r="B18" s="837" t="s">
        <v>1619</v>
      </c>
      <c r="C18" s="843" t="s">
        <v>1620</v>
      </c>
      <c r="D18" s="839"/>
      <c r="E18" s="876">
        <v>0</v>
      </c>
      <c r="F18" s="839"/>
      <c r="G18" s="876">
        <v>0</v>
      </c>
    </row>
    <row r="19" spans="1:7" x14ac:dyDescent="0.2">
      <c r="A19" s="840" t="s">
        <v>1621</v>
      </c>
      <c r="B19" s="837" t="s">
        <v>1622</v>
      </c>
      <c r="C19" s="843" t="s">
        <v>1623</v>
      </c>
      <c r="D19" s="839"/>
      <c r="E19" s="876">
        <v>0</v>
      </c>
      <c r="F19" s="839"/>
      <c r="G19" s="876">
        <v>0</v>
      </c>
    </row>
    <row r="20" spans="1:7" s="336" customFormat="1" x14ac:dyDescent="0.2">
      <c r="A20" s="327" t="s">
        <v>1624</v>
      </c>
      <c r="B20" s="327" t="s">
        <v>1625</v>
      </c>
      <c r="C20" s="328" t="s">
        <v>68</v>
      </c>
      <c r="D20" s="317">
        <v>12690977.587509999</v>
      </c>
      <c r="E20" s="317">
        <v>5891019.7209599996</v>
      </c>
      <c r="F20" s="317">
        <v>6799957.8665499995</v>
      </c>
      <c r="G20" s="317">
        <v>6457284.6434199996</v>
      </c>
    </row>
    <row r="21" spans="1:7" x14ac:dyDescent="0.2">
      <c r="A21" s="837" t="s">
        <v>1626</v>
      </c>
      <c r="B21" s="837" t="s">
        <v>357</v>
      </c>
      <c r="C21" s="843" t="s">
        <v>1627</v>
      </c>
      <c r="D21" s="876">
        <v>530153.71849</v>
      </c>
      <c r="E21" s="876">
        <v>0</v>
      </c>
      <c r="F21" s="876">
        <v>530153.71849</v>
      </c>
      <c r="G21" s="876">
        <v>522551.98732999997</v>
      </c>
    </row>
    <row r="22" spans="1:7" x14ac:dyDescent="0.2">
      <c r="A22" s="837" t="s">
        <v>1628</v>
      </c>
      <c r="B22" s="837" t="s">
        <v>1629</v>
      </c>
      <c r="C22" s="843" t="s">
        <v>1630</v>
      </c>
      <c r="D22" s="839">
        <v>5153.5316400000002</v>
      </c>
      <c r="E22" s="876">
        <v>0</v>
      </c>
      <c r="F22" s="839">
        <v>5153.5316400000002</v>
      </c>
      <c r="G22" s="876">
        <v>5289.6254000000008</v>
      </c>
    </row>
    <row r="23" spans="1:7" x14ac:dyDescent="0.2">
      <c r="A23" s="837" t="s">
        <v>1631</v>
      </c>
      <c r="B23" s="837" t="s">
        <v>1632</v>
      </c>
      <c r="C23" s="843" t="s">
        <v>1633</v>
      </c>
      <c r="D23" s="839">
        <v>8579970.4581599999</v>
      </c>
      <c r="E23" s="876">
        <v>2893382.8292</v>
      </c>
      <c r="F23" s="839">
        <v>5686587.6289600004</v>
      </c>
      <c r="G23" s="876">
        <v>5365596.3071400002</v>
      </c>
    </row>
    <row r="24" spans="1:7" ht="21" x14ac:dyDescent="0.2">
      <c r="A24" s="837" t="s">
        <v>1634</v>
      </c>
      <c r="B24" s="837" t="s">
        <v>1635</v>
      </c>
      <c r="C24" s="843" t="s">
        <v>1636</v>
      </c>
      <c r="D24" s="839">
        <v>1473854.7791999998</v>
      </c>
      <c r="E24" s="876">
        <v>963440.19907000009</v>
      </c>
      <c r="F24" s="839">
        <v>510414.58013000002</v>
      </c>
      <c r="G24" s="876">
        <v>484444.46158999996</v>
      </c>
    </row>
    <row r="25" spans="1:7" x14ac:dyDescent="0.2">
      <c r="A25" s="837" t="s">
        <v>1637</v>
      </c>
      <c r="B25" s="837" t="s">
        <v>1638</v>
      </c>
      <c r="C25" s="843" t="s">
        <v>1639</v>
      </c>
      <c r="D25" s="839"/>
      <c r="E25" s="876">
        <v>0</v>
      </c>
      <c r="F25" s="839"/>
      <c r="G25" s="876">
        <v>0</v>
      </c>
    </row>
    <row r="26" spans="1:7" x14ac:dyDescent="0.2">
      <c r="A26" s="837" t="s">
        <v>1640</v>
      </c>
      <c r="B26" s="837" t="s">
        <v>1641</v>
      </c>
      <c r="C26" s="843" t="s">
        <v>1642</v>
      </c>
      <c r="D26" s="839">
        <v>2034078.16169</v>
      </c>
      <c r="E26" s="876">
        <v>2034078.16169</v>
      </c>
      <c r="F26" s="839"/>
      <c r="G26" s="876">
        <v>0</v>
      </c>
    </row>
    <row r="27" spans="1:7" x14ac:dyDescent="0.2">
      <c r="A27" s="837" t="s">
        <v>1643</v>
      </c>
      <c r="B27" s="837" t="s">
        <v>1644</v>
      </c>
      <c r="C27" s="843" t="s">
        <v>1645</v>
      </c>
      <c r="D27" s="839">
        <v>282.47449</v>
      </c>
      <c r="E27" s="876">
        <v>118.53100000000001</v>
      </c>
      <c r="F27" s="839">
        <v>163.94349</v>
      </c>
      <c r="G27" s="876">
        <v>153.14141000000001</v>
      </c>
    </row>
    <row r="28" spans="1:7" x14ac:dyDescent="0.2">
      <c r="A28" s="837" t="s">
        <v>1646</v>
      </c>
      <c r="B28" s="837" t="s">
        <v>1647</v>
      </c>
      <c r="C28" s="843" t="s">
        <v>1648</v>
      </c>
      <c r="D28" s="839">
        <v>67218.26384</v>
      </c>
      <c r="E28" s="876">
        <v>0</v>
      </c>
      <c r="F28" s="839">
        <v>67218.26384</v>
      </c>
      <c r="G28" s="876">
        <v>79113.140549999996</v>
      </c>
    </row>
    <row r="29" spans="1:7" x14ac:dyDescent="0.2">
      <c r="A29" s="837" t="s">
        <v>1649</v>
      </c>
      <c r="B29" s="837" t="s">
        <v>1650</v>
      </c>
      <c r="C29" s="843" t="s">
        <v>1651</v>
      </c>
      <c r="D29" s="839">
        <v>266.2</v>
      </c>
      <c r="E29" s="876">
        <v>0</v>
      </c>
      <c r="F29" s="839">
        <v>266.2</v>
      </c>
      <c r="G29" s="876">
        <v>135.97999999999999</v>
      </c>
    </row>
    <row r="30" spans="1:7" x14ac:dyDescent="0.2">
      <c r="A30" s="840" t="s">
        <v>1652</v>
      </c>
      <c r="B30" s="837" t="s">
        <v>1653</v>
      </c>
      <c r="C30" s="843" t="s">
        <v>1654</v>
      </c>
      <c r="D30" s="839"/>
      <c r="E30" s="839"/>
      <c r="F30" s="839"/>
      <c r="G30" s="839"/>
    </row>
    <row r="31" spans="1:7" s="336" customFormat="1" x14ac:dyDescent="0.2">
      <c r="A31" s="327" t="s">
        <v>1655</v>
      </c>
      <c r="B31" s="327" t="s">
        <v>1656</v>
      </c>
      <c r="C31" s="328" t="s">
        <v>68</v>
      </c>
      <c r="D31" s="317">
        <v>0</v>
      </c>
      <c r="E31" s="317">
        <v>0</v>
      </c>
      <c r="F31" s="317">
        <v>0</v>
      </c>
      <c r="G31" s="317">
        <v>0</v>
      </c>
    </row>
    <row r="32" spans="1:7" x14ac:dyDescent="0.2">
      <c r="A32" s="837" t="s">
        <v>1657</v>
      </c>
      <c r="B32" s="837" t="s">
        <v>1658</v>
      </c>
      <c r="C32" s="843" t="s">
        <v>1659</v>
      </c>
      <c r="D32" s="876">
        <v>0</v>
      </c>
      <c r="E32" s="876">
        <v>0</v>
      </c>
      <c r="F32" s="876">
        <v>0</v>
      </c>
      <c r="G32" s="876">
        <v>0</v>
      </c>
    </row>
    <row r="33" spans="1:7" x14ac:dyDescent="0.2">
      <c r="A33" s="837" t="s">
        <v>1660</v>
      </c>
      <c r="B33" s="837" t="s">
        <v>1661</v>
      </c>
      <c r="C33" s="843" t="s">
        <v>1662</v>
      </c>
      <c r="D33" s="876">
        <v>0</v>
      </c>
      <c r="E33" s="876">
        <v>0</v>
      </c>
      <c r="F33" s="876">
        <v>0</v>
      </c>
      <c r="G33" s="876">
        <v>0</v>
      </c>
    </row>
    <row r="34" spans="1:7" x14ac:dyDescent="0.2">
      <c r="A34" s="837" t="s">
        <v>1663</v>
      </c>
      <c r="B34" s="837" t="s">
        <v>1664</v>
      </c>
      <c r="C34" s="843" t="s">
        <v>1665</v>
      </c>
      <c r="D34" s="876">
        <v>0</v>
      </c>
      <c r="E34" s="876">
        <v>0</v>
      </c>
      <c r="F34" s="876">
        <v>0</v>
      </c>
      <c r="G34" s="876">
        <v>0</v>
      </c>
    </row>
    <row r="35" spans="1:7" x14ac:dyDescent="0.2">
      <c r="A35" s="837" t="s">
        <v>1669</v>
      </c>
      <c r="B35" s="837" t="s">
        <v>1670</v>
      </c>
      <c r="C35" s="843" t="s">
        <v>1671</v>
      </c>
      <c r="D35" s="839"/>
      <c r="E35" s="876">
        <v>0</v>
      </c>
      <c r="F35" s="839"/>
      <c r="G35" s="876">
        <v>0</v>
      </c>
    </row>
    <row r="36" spans="1:7" x14ac:dyDescent="0.2">
      <c r="A36" s="837" t="s">
        <v>1672</v>
      </c>
      <c r="B36" s="837" t="s">
        <v>1673</v>
      </c>
      <c r="C36" s="843" t="s">
        <v>1674</v>
      </c>
      <c r="D36" s="839"/>
      <c r="E36" s="876">
        <v>0</v>
      </c>
      <c r="F36" s="839"/>
      <c r="G36" s="876">
        <v>0</v>
      </c>
    </row>
    <row r="37" spans="1:7" s="336" customFormat="1" x14ac:dyDescent="0.2">
      <c r="A37" s="327" t="s">
        <v>1681</v>
      </c>
      <c r="B37" s="327" t="s">
        <v>1682</v>
      </c>
      <c r="C37" s="328" t="s">
        <v>68</v>
      </c>
      <c r="D37" s="317">
        <v>527.81925000000001</v>
      </c>
      <c r="E37" s="317">
        <v>0</v>
      </c>
      <c r="F37" s="317">
        <v>527.81925000000001</v>
      </c>
      <c r="G37" s="317">
        <v>533.14316000000008</v>
      </c>
    </row>
    <row r="38" spans="1:7" x14ac:dyDescent="0.2">
      <c r="A38" s="837" t="s">
        <v>1683</v>
      </c>
      <c r="B38" s="837" t="s">
        <v>1684</v>
      </c>
      <c r="C38" s="843" t="s">
        <v>1685</v>
      </c>
      <c r="D38" s="839"/>
      <c r="E38" s="876">
        <v>0</v>
      </c>
      <c r="F38" s="839"/>
      <c r="G38" s="876">
        <v>0</v>
      </c>
    </row>
    <row r="39" spans="1:7" x14ac:dyDescent="0.2">
      <c r="A39" s="837" t="s">
        <v>1686</v>
      </c>
      <c r="B39" s="837" t="s">
        <v>1687</v>
      </c>
      <c r="C39" s="843" t="s">
        <v>1688</v>
      </c>
      <c r="D39" s="839"/>
      <c r="E39" s="876">
        <v>0</v>
      </c>
      <c r="F39" s="839"/>
      <c r="G39" s="876">
        <v>0</v>
      </c>
    </row>
    <row r="40" spans="1:7" x14ac:dyDescent="0.2">
      <c r="A40" s="837" t="s">
        <v>1689</v>
      </c>
      <c r="B40" s="837" t="s">
        <v>1690</v>
      </c>
      <c r="C40" s="843" t="s">
        <v>1691</v>
      </c>
      <c r="D40" s="839">
        <v>107.37836999999999</v>
      </c>
      <c r="E40" s="876">
        <v>0</v>
      </c>
      <c r="F40" s="839">
        <v>107.37836999999999</v>
      </c>
      <c r="G40" s="876">
        <v>98.966350000000006</v>
      </c>
    </row>
    <row r="41" spans="1:7" x14ac:dyDescent="0.2">
      <c r="A41" s="837" t="s">
        <v>1695</v>
      </c>
      <c r="B41" s="837" t="s">
        <v>1696</v>
      </c>
      <c r="C41" s="843" t="s">
        <v>1697</v>
      </c>
      <c r="D41" s="839">
        <v>420.44087999999999</v>
      </c>
      <c r="E41" s="876">
        <v>0</v>
      </c>
      <c r="F41" s="839">
        <v>420.44087999999999</v>
      </c>
      <c r="G41" s="876">
        <v>434.17680999999999</v>
      </c>
    </row>
    <row r="42" spans="1:7" x14ac:dyDescent="0.2">
      <c r="A42" s="837" t="s">
        <v>1698</v>
      </c>
      <c r="B42" s="842" t="s">
        <v>1699</v>
      </c>
      <c r="C42" s="866" t="s">
        <v>1700</v>
      </c>
      <c r="D42" s="839"/>
      <c r="E42" s="876">
        <v>0</v>
      </c>
      <c r="F42" s="839"/>
      <c r="G42" s="876">
        <v>0</v>
      </c>
    </row>
    <row r="43" spans="1:7" s="336" customFormat="1" x14ac:dyDescent="0.2">
      <c r="A43" s="327" t="s">
        <v>1701</v>
      </c>
      <c r="B43" s="327" t="s">
        <v>1702</v>
      </c>
      <c r="C43" s="328" t="s">
        <v>68</v>
      </c>
      <c r="D43" s="317">
        <v>1753583.6189299999</v>
      </c>
      <c r="E43" s="317">
        <v>754.04256000000009</v>
      </c>
      <c r="F43" s="317">
        <v>1752829.5763699999</v>
      </c>
      <c r="G43" s="317">
        <v>1501338.0013499998</v>
      </c>
    </row>
    <row r="44" spans="1:7" s="336" customFormat="1" x14ac:dyDescent="0.2">
      <c r="A44" s="315" t="s">
        <v>1703</v>
      </c>
      <c r="B44" s="315" t="s">
        <v>1704</v>
      </c>
      <c r="C44" s="332" t="s">
        <v>68</v>
      </c>
      <c r="D44" s="317">
        <v>33988.501100000001</v>
      </c>
      <c r="E44" s="317">
        <v>0</v>
      </c>
      <c r="F44" s="317">
        <v>33988.501100000001</v>
      </c>
      <c r="G44" s="317">
        <v>39430.69094</v>
      </c>
    </row>
    <row r="45" spans="1:7" x14ac:dyDescent="0.2">
      <c r="A45" s="837" t="s">
        <v>1705</v>
      </c>
      <c r="B45" s="837" t="s">
        <v>1706</v>
      </c>
      <c r="C45" s="843" t="s">
        <v>1707</v>
      </c>
      <c r="D45" s="839"/>
      <c r="E45" s="876">
        <v>0</v>
      </c>
      <c r="F45" s="839"/>
      <c r="G45" s="876">
        <v>0</v>
      </c>
    </row>
    <row r="46" spans="1:7" x14ac:dyDescent="0.2">
      <c r="A46" s="837" t="s">
        <v>1708</v>
      </c>
      <c r="B46" s="837" t="s">
        <v>1709</v>
      </c>
      <c r="C46" s="843" t="s">
        <v>1710</v>
      </c>
      <c r="D46" s="839">
        <v>14587.230239999999</v>
      </c>
      <c r="E46" s="876">
        <v>0</v>
      </c>
      <c r="F46" s="839">
        <v>14587.230239999999</v>
      </c>
      <c r="G46" s="876">
        <v>16501.133560000002</v>
      </c>
    </row>
    <row r="47" spans="1:7" x14ac:dyDescent="0.2">
      <c r="A47" s="837" t="s">
        <v>1711</v>
      </c>
      <c r="B47" s="837" t="s">
        <v>1712</v>
      </c>
      <c r="C47" s="843" t="s">
        <v>1713</v>
      </c>
      <c r="D47" s="839"/>
      <c r="E47" s="876">
        <v>0</v>
      </c>
      <c r="F47" s="839"/>
      <c r="G47" s="876">
        <v>2.29</v>
      </c>
    </row>
    <row r="48" spans="1:7" x14ac:dyDescent="0.2">
      <c r="A48" s="837" t="s">
        <v>1714</v>
      </c>
      <c r="B48" s="837" t="s">
        <v>1715</v>
      </c>
      <c r="C48" s="843" t="s">
        <v>1716</v>
      </c>
      <c r="D48" s="839">
        <v>7265.1841900000009</v>
      </c>
      <c r="E48" s="876">
        <v>0</v>
      </c>
      <c r="F48" s="839">
        <v>7265.1841900000009</v>
      </c>
      <c r="G48" s="876">
        <v>7248.1003499999997</v>
      </c>
    </row>
    <row r="49" spans="1:7" x14ac:dyDescent="0.2">
      <c r="A49" s="837" t="s">
        <v>1717</v>
      </c>
      <c r="B49" s="837" t="s">
        <v>1718</v>
      </c>
      <c r="C49" s="843" t="s">
        <v>1719</v>
      </c>
      <c r="D49" s="839"/>
      <c r="E49" s="876">
        <v>0</v>
      </c>
      <c r="F49" s="839"/>
      <c r="G49" s="876">
        <v>0</v>
      </c>
    </row>
    <row r="50" spans="1:7" x14ac:dyDescent="0.2">
      <c r="A50" s="837" t="s">
        <v>1720</v>
      </c>
      <c r="B50" s="837" t="s">
        <v>1721</v>
      </c>
      <c r="C50" s="843" t="s">
        <v>1722</v>
      </c>
      <c r="D50" s="839">
        <v>8363.2426100000012</v>
      </c>
      <c r="E50" s="876">
        <v>0</v>
      </c>
      <c r="F50" s="839">
        <v>8363.2426100000012</v>
      </c>
      <c r="G50" s="876">
        <v>11971.67109</v>
      </c>
    </row>
    <row r="51" spans="1:7" x14ac:dyDescent="0.2">
      <c r="A51" s="837" t="s">
        <v>1723</v>
      </c>
      <c r="B51" s="837" t="s">
        <v>1724</v>
      </c>
      <c r="C51" s="843" t="s">
        <v>1725</v>
      </c>
      <c r="D51" s="839"/>
      <c r="E51" s="876">
        <v>0</v>
      </c>
      <c r="F51" s="839"/>
      <c r="G51" s="876">
        <v>0</v>
      </c>
    </row>
    <row r="52" spans="1:7" x14ac:dyDescent="0.2">
      <c r="A52" s="837" t="s">
        <v>1726</v>
      </c>
      <c r="B52" s="837" t="s">
        <v>1727</v>
      </c>
      <c r="C52" s="843" t="s">
        <v>1728</v>
      </c>
      <c r="D52" s="839">
        <v>1424.46612</v>
      </c>
      <c r="E52" s="876">
        <v>0</v>
      </c>
      <c r="F52" s="839">
        <v>1424.46612</v>
      </c>
      <c r="G52" s="876">
        <v>1341.3783500000002</v>
      </c>
    </row>
    <row r="53" spans="1:7" x14ac:dyDescent="0.2">
      <c r="A53" s="837" t="s">
        <v>1729</v>
      </c>
      <c r="B53" s="837" t="s">
        <v>1730</v>
      </c>
      <c r="C53" s="843" t="s">
        <v>1731</v>
      </c>
      <c r="D53" s="839"/>
      <c r="E53" s="876">
        <v>0</v>
      </c>
      <c r="F53" s="839"/>
      <c r="G53" s="876">
        <v>0</v>
      </c>
    </row>
    <row r="54" spans="1:7" x14ac:dyDescent="0.2">
      <c r="A54" s="842" t="s">
        <v>1732</v>
      </c>
      <c r="B54" s="842" t="s">
        <v>1733</v>
      </c>
      <c r="C54" s="866" t="s">
        <v>1734</v>
      </c>
      <c r="D54" s="839">
        <v>2348.3779399999999</v>
      </c>
      <c r="E54" s="876">
        <v>0</v>
      </c>
      <c r="F54" s="839">
        <v>2348.3779399999999</v>
      </c>
      <c r="G54" s="876">
        <v>2366.1175899999998</v>
      </c>
    </row>
    <row r="55" spans="1:7" s="336" customFormat="1" x14ac:dyDescent="0.2">
      <c r="A55" s="315" t="s">
        <v>1735</v>
      </c>
      <c r="B55" s="315" t="s">
        <v>1736</v>
      </c>
      <c r="C55" s="332" t="s">
        <v>68</v>
      </c>
      <c r="D55" s="317">
        <v>411067.86663999996</v>
      </c>
      <c r="E55" s="317">
        <v>754.04256000000009</v>
      </c>
      <c r="F55" s="317">
        <v>410313.82407999999</v>
      </c>
      <c r="G55" s="317">
        <v>316060.29106999998</v>
      </c>
    </row>
    <row r="56" spans="1:7" x14ac:dyDescent="0.2">
      <c r="A56" s="847" t="s">
        <v>1737</v>
      </c>
      <c r="B56" s="847" t="s">
        <v>1738</v>
      </c>
      <c r="C56" s="871" t="s">
        <v>1739</v>
      </c>
      <c r="D56" s="839">
        <v>14322.357309999999</v>
      </c>
      <c r="E56" s="876">
        <v>754.04256000000009</v>
      </c>
      <c r="F56" s="839">
        <v>13568.31475</v>
      </c>
      <c r="G56" s="876">
        <v>16035.5038</v>
      </c>
    </row>
    <row r="57" spans="1:7" x14ac:dyDescent="0.2">
      <c r="A57" s="837" t="s">
        <v>1746</v>
      </c>
      <c r="B57" s="837" t="s">
        <v>1747</v>
      </c>
      <c r="C57" s="843" t="s">
        <v>1748</v>
      </c>
      <c r="D57" s="839">
        <v>15538.171549999999</v>
      </c>
      <c r="E57" s="876">
        <v>0</v>
      </c>
      <c r="F57" s="839">
        <v>15538.171549999999</v>
      </c>
      <c r="G57" s="876">
        <v>22522.287820000001</v>
      </c>
    </row>
    <row r="58" spans="1:7" x14ac:dyDescent="0.2">
      <c r="A58" s="837" t="s">
        <v>1749</v>
      </c>
      <c r="B58" s="837" t="s">
        <v>1750</v>
      </c>
      <c r="C58" s="843" t="s">
        <v>1751</v>
      </c>
      <c r="D58" s="839">
        <v>5205.0797799999991</v>
      </c>
      <c r="E58" s="876">
        <v>0</v>
      </c>
      <c r="F58" s="839">
        <v>5205.0797799999991</v>
      </c>
      <c r="G58" s="876">
        <v>5125.1371600000002</v>
      </c>
    </row>
    <row r="59" spans="1:7" x14ac:dyDescent="0.2">
      <c r="A59" s="837" t="s">
        <v>1752</v>
      </c>
      <c r="B59" s="837" t="s">
        <v>1753</v>
      </c>
      <c r="C59" s="843" t="s">
        <v>1754</v>
      </c>
      <c r="D59" s="839"/>
      <c r="E59" s="876">
        <v>0</v>
      </c>
      <c r="F59" s="839"/>
      <c r="G59" s="876">
        <v>0</v>
      </c>
    </row>
    <row r="60" spans="1:7" x14ac:dyDescent="0.2">
      <c r="A60" s="837" t="s">
        <v>1761</v>
      </c>
      <c r="B60" s="837" t="s">
        <v>1762</v>
      </c>
      <c r="C60" s="843" t="s">
        <v>1763</v>
      </c>
      <c r="D60" s="839">
        <v>1864.3853900000001</v>
      </c>
      <c r="E60" s="876">
        <v>0</v>
      </c>
      <c r="F60" s="839">
        <v>1864.3853900000001</v>
      </c>
      <c r="G60" s="876">
        <v>1177.2544700000001</v>
      </c>
    </row>
    <row r="61" spans="1:7" x14ac:dyDescent="0.2">
      <c r="A61" s="837" t="s">
        <v>1764</v>
      </c>
      <c r="B61" s="837" t="s">
        <v>1765</v>
      </c>
      <c r="C61" s="843" t="s">
        <v>1766</v>
      </c>
      <c r="D61" s="876">
        <v>0</v>
      </c>
      <c r="E61" s="876">
        <v>0</v>
      </c>
      <c r="F61" s="876">
        <v>0</v>
      </c>
      <c r="G61" s="876">
        <v>0</v>
      </c>
    </row>
    <row r="62" spans="1:7" x14ac:dyDescent="0.2">
      <c r="A62" s="837" t="s">
        <v>1767</v>
      </c>
      <c r="B62" s="837" t="s">
        <v>1768</v>
      </c>
      <c r="C62" s="843" t="s">
        <v>1769</v>
      </c>
      <c r="D62" s="876">
        <v>0</v>
      </c>
      <c r="E62" s="876">
        <v>0</v>
      </c>
      <c r="F62" s="876">
        <v>0</v>
      </c>
      <c r="G62" s="876">
        <v>0</v>
      </c>
    </row>
    <row r="63" spans="1:7" x14ac:dyDescent="0.2">
      <c r="A63" s="837" t="s">
        <v>1770</v>
      </c>
      <c r="B63" s="837" t="s">
        <v>1771</v>
      </c>
      <c r="C63" s="843" t="s">
        <v>1772</v>
      </c>
      <c r="D63" s="876">
        <v>0</v>
      </c>
      <c r="E63" s="876">
        <v>0</v>
      </c>
      <c r="F63" s="876">
        <v>0</v>
      </c>
      <c r="G63" s="876">
        <v>0</v>
      </c>
    </row>
    <row r="64" spans="1:7" x14ac:dyDescent="0.2">
      <c r="A64" s="837" t="s">
        <v>1773</v>
      </c>
      <c r="B64" s="837" t="s">
        <v>1774</v>
      </c>
      <c r="C64" s="843" t="s">
        <v>1775</v>
      </c>
      <c r="D64" s="876">
        <v>368.53899999999999</v>
      </c>
      <c r="E64" s="876">
        <v>0</v>
      </c>
      <c r="F64" s="876">
        <v>368.53899999999999</v>
      </c>
      <c r="G64" s="876">
        <v>563.80499999999995</v>
      </c>
    </row>
    <row r="65" spans="1:7" x14ac:dyDescent="0.2">
      <c r="A65" s="837" t="s">
        <v>1776</v>
      </c>
      <c r="B65" s="837" t="s">
        <v>1777</v>
      </c>
      <c r="C65" s="843" t="s">
        <v>1778</v>
      </c>
      <c r="D65" s="876">
        <v>38.942999999999998</v>
      </c>
      <c r="E65" s="876">
        <v>0</v>
      </c>
      <c r="F65" s="876">
        <v>38.942999999999998</v>
      </c>
      <c r="G65" s="876">
        <v>87.094999999999999</v>
      </c>
    </row>
    <row r="66" spans="1:7" x14ac:dyDescent="0.2">
      <c r="A66" s="837" t="s">
        <v>1779</v>
      </c>
      <c r="B66" s="837" t="s">
        <v>74</v>
      </c>
      <c r="C66" s="843" t="s">
        <v>1780</v>
      </c>
      <c r="D66" s="876">
        <v>1205.2631899999999</v>
      </c>
      <c r="E66" s="876">
        <v>0</v>
      </c>
      <c r="F66" s="876">
        <v>1205.2631899999999</v>
      </c>
      <c r="G66" s="876">
        <v>411.75310999999999</v>
      </c>
    </row>
    <row r="67" spans="1:7" x14ac:dyDescent="0.2">
      <c r="A67" s="837" t="s">
        <v>1781</v>
      </c>
      <c r="B67" s="837" t="s">
        <v>1782</v>
      </c>
      <c r="C67" s="843" t="s">
        <v>1783</v>
      </c>
      <c r="D67" s="876">
        <v>0</v>
      </c>
      <c r="E67" s="876">
        <v>0</v>
      </c>
      <c r="F67" s="876">
        <v>0</v>
      </c>
      <c r="G67" s="876">
        <v>45.3</v>
      </c>
    </row>
    <row r="68" spans="1:7" x14ac:dyDescent="0.2">
      <c r="A68" s="837" t="s">
        <v>1784</v>
      </c>
      <c r="B68" s="837" t="s">
        <v>1785</v>
      </c>
      <c r="C68" s="843" t="s">
        <v>1786</v>
      </c>
      <c r="D68" s="876">
        <v>2393.4245599999999</v>
      </c>
      <c r="E68" s="876">
        <v>0</v>
      </c>
      <c r="F68" s="876">
        <v>2393.4245599999999</v>
      </c>
      <c r="G68" s="876">
        <v>2429.8736200000003</v>
      </c>
    </row>
    <row r="69" spans="1:7" x14ac:dyDescent="0.2">
      <c r="A69" s="837" t="s">
        <v>1787</v>
      </c>
      <c r="B69" s="837" t="s">
        <v>1788</v>
      </c>
      <c r="C69" s="843" t="s">
        <v>1789</v>
      </c>
      <c r="D69" s="876">
        <v>13982.295550000001</v>
      </c>
      <c r="E69" s="876">
        <v>0</v>
      </c>
      <c r="F69" s="876">
        <v>13982.295550000001</v>
      </c>
      <c r="G69" s="876">
        <v>31944.26354</v>
      </c>
    </row>
    <row r="70" spans="1:7" x14ac:dyDescent="0.2">
      <c r="A70" s="837" t="s">
        <v>1805</v>
      </c>
      <c r="B70" s="837" t="s">
        <v>1806</v>
      </c>
      <c r="C70" s="843" t="s">
        <v>1807</v>
      </c>
      <c r="D70" s="876">
        <v>1017.9245999999999</v>
      </c>
      <c r="E70" s="876">
        <v>0</v>
      </c>
      <c r="F70" s="876">
        <v>1017.9245999999999</v>
      </c>
      <c r="G70" s="876">
        <v>582.99941999999999</v>
      </c>
    </row>
    <row r="71" spans="1:7" x14ac:dyDescent="0.2">
      <c r="A71" s="837" t="s">
        <v>1811</v>
      </c>
      <c r="B71" s="837" t="s">
        <v>1812</v>
      </c>
      <c r="C71" s="843" t="s">
        <v>1813</v>
      </c>
      <c r="D71" s="876">
        <v>9652.4711800000005</v>
      </c>
      <c r="E71" s="876">
        <v>0</v>
      </c>
      <c r="F71" s="876">
        <v>9652.4711800000005</v>
      </c>
      <c r="G71" s="876">
        <v>10289.54062</v>
      </c>
    </row>
    <row r="72" spans="1:7" x14ac:dyDescent="0.2">
      <c r="A72" s="837" t="s">
        <v>1814</v>
      </c>
      <c r="B72" s="837" t="s">
        <v>1815</v>
      </c>
      <c r="C72" s="843" t="s">
        <v>1816</v>
      </c>
      <c r="D72" s="876">
        <v>1797.4621199999999</v>
      </c>
      <c r="E72" s="876">
        <v>0</v>
      </c>
      <c r="F72" s="876">
        <v>1797.4621199999999</v>
      </c>
      <c r="G72" s="876">
        <v>2327.7115099999996</v>
      </c>
    </row>
    <row r="73" spans="1:7" x14ac:dyDescent="0.2">
      <c r="A73" s="837" t="s">
        <v>1817</v>
      </c>
      <c r="B73" s="837" t="s">
        <v>1818</v>
      </c>
      <c r="C73" s="843" t="s">
        <v>1819</v>
      </c>
      <c r="D73" s="876">
        <v>332387.0883</v>
      </c>
      <c r="E73" s="876">
        <v>0</v>
      </c>
      <c r="F73" s="876">
        <v>332387.0883</v>
      </c>
      <c r="G73" s="876">
        <v>211361.15556000001</v>
      </c>
    </row>
    <row r="74" spans="1:7" x14ac:dyDescent="0.2">
      <c r="A74" s="877" t="s">
        <v>1820</v>
      </c>
      <c r="B74" s="877" t="s">
        <v>1821</v>
      </c>
      <c r="C74" s="878" t="s">
        <v>1822</v>
      </c>
      <c r="D74" s="879">
        <v>11294.46111</v>
      </c>
      <c r="E74" s="879">
        <v>0</v>
      </c>
      <c r="F74" s="879">
        <v>11294.46111</v>
      </c>
      <c r="G74" s="879">
        <v>11156.61044</v>
      </c>
    </row>
    <row r="75" spans="1:7" s="336" customFormat="1" x14ac:dyDescent="0.2">
      <c r="A75" s="327" t="s">
        <v>1823</v>
      </c>
      <c r="B75" s="327" t="s">
        <v>1824</v>
      </c>
      <c r="C75" s="328" t="s">
        <v>68</v>
      </c>
      <c r="D75" s="317">
        <v>1308527.25119</v>
      </c>
      <c r="E75" s="317">
        <v>0</v>
      </c>
      <c r="F75" s="317">
        <v>1308527.25119</v>
      </c>
      <c r="G75" s="317">
        <v>1145847.0193399999</v>
      </c>
    </row>
    <row r="76" spans="1:7" x14ac:dyDescent="0.2">
      <c r="A76" s="842" t="s">
        <v>1825</v>
      </c>
      <c r="B76" s="842" t="s">
        <v>1826</v>
      </c>
      <c r="C76" s="866" t="s">
        <v>1827</v>
      </c>
      <c r="D76" s="839"/>
      <c r="E76" s="839"/>
      <c r="F76" s="839"/>
      <c r="G76" s="839"/>
    </row>
    <row r="77" spans="1:7" x14ac:dyDescent="0.2">
      <c r="A77" s="837" t="s">
        <v>1828</v>
      </c>
      <c r="B77" s="837" t="s">
        <v>1829</v>
      </c>
      <c r="C77" s="843" t="s">
        <v>1830</v>
      </c>
      <c r="D77" s="839"/>
      <c r="E77" s="839"/>
      <c r="F77" s="839"/>
      <c r="G77" s="839"/>
    </row>
    <row r="78" spans="1:7" x14ac:dyDescent="0.2">
      <c r="A78" s="837" t="s">
        <v>1831</v>
      </c>
      <c r="B78" s="837" t="s">
        <v>1832</v>
      </c>
      <c r="C78" s="843" t="s">
        <v>1833</v>
      </c>
      <c r="D78" s="839"/>
      <c r="E78" s="839"/>
      <c r="F78" s="839"/>
      <c r="G78" s="839"/>
    </row>
    <row r="79" spans="1:7" x14ac:dyDescent="0.2">
      <c r="A79" s="837" t="s">
        <v>1834</v>
      </c>
      <c r="B79" s="837" t="s">
        <v>1835</v>
      </c>
      <c r="C79" s="843" t="s">
        <v>1836</v>
      </c>
      <c r="D79" s="839">
        <v>17650.796679999999</v>
      </c>
      <c r="E79" s="839"/>
      <c r="F79" s="839">
        <v>17650.796679999999</v>
      </c>
      <c r="G79" s="839">
        <v>5253.1657100000002</v>
      </c>
    </row>
    <row r="80" spans="1:7" x14ac:dyDescent="0.2">
      <c r="A80" s="837" t="s">
        <v>1837</v>
      </c>
      <c r="B80" s="837" t="s">
        <v>1838</v>
      </c>
      <c r="C80" s="843" t="s">
        <v>1839</v>
      </c>
      <c r="D80" s="839">
        <v>1431.4804999999999</v>
      </c>
      <c r="E80" s="839"/>
      <c r="F80" s="839">
        <v>1431.4804999999999</v>
      </c>
      <c r="G80" s="839">
        <v>796.21902999999998</v>
      </c>
    </row>
    <row r="81" spans="1:7" x14ac:dyDescent="0.2">
      <c r="A81" s="837" t="s">
        <v>1840</v>
      </c>
      <c r="B81" s="837" t="s">
        <v>1841</v>
      </c>
      <c r="C81" s="843" t="s">
        <v>1842</v>
      </c>
      <c r="D81" s="839">
        <v>1224315.6014400001</v>
      </c>
      <c r="E81" s="839"/>
      <c r="F81" s="839">
        <v>1224315.6014400001</v>
      </c>
      <c r="G81" s="839">
        <v>1094575.3184700001</v>
      </c>
    </row>
    <row r="82" spans="1:7" x14ac:dyDescent="0.2">
      <c r="A82" s="837" t="s">
        <v>1843</v>
      </c>
      <c r="B82" s="837" t="s">
        <v>1844</v>
      </c>
      <c r="C82" s="843" t="s">
        <v>1845</v>
      </c>
      <c r="D82" s="839">
        <v>56366.640060000005</v>
      </c>
      <c r="E82" s="839"/>
      <c r="F82" s="839">
        <v>56366.640060000005</v>
      </c>
      <c r="G82" s="839">
        <v>36718.190799999997</v>
      </c>
    </row>
    <row r="83" spans="1:7" x14ac:dyDescent="0.2">
      <c r="A83" s="837" t="s">
        <v>1852</v>
      </c>
      <c r="B83" s="837" t="s">
        <v>1853</v>
      </c>
      <c r="C83" s="843" t="s">
        <v>1854</v>
      </c>
      <c r="D83" s="839">
        <v>1526.59924</v>
      </c>
      <c r="E83" s="839"/>
      <c r="F83" s="839">
        <v>1526.59924</v>
      </c>
      <c r="G83" s="839">
        <v>1469.6643399999998</v>
      </c>
    </row>
    <row r="84" spans="1:7" x14ac:dyDescent="0.2">
      <c r="A84" s="837" t="s">
        <v>1855</v>
      </c>
      <c r="B84" s="837" t="s">
        <v>1856</v>
      </c>
      <c r="C84" s="843" t="s">
        <v>1857</v>
      </c>
      <c r="D84" s="839"/>
      <c r="E84" s="839"/>
      <c r="F84" s="839"/>
      <c r="G84" s="839"/>
    </row>
    <row r="85" spans="1:7" x14ac:dyDescent="0.2">
      <c r="A85" s="844" t="s">
        <v>1858</v>
      </c>
      <c r="B85" s="844" t="s">
        <v>1859</v>
      </c>
      <c r="C85" s="845" t="s">
        <v>1860</v>
      </c>
      <c r="D85" s="846">
        <v>7236.1332699999994</v>
      </c>
      <c r="E85" s="846"/>
      <c r="F85" s="846">
        <v>7236.1332699999994</v>
      </c>
      <c r="G85" s="846">
        <v>7034.4609900000005</v>
      </c>
    </row>
    <row r="86" spans="1:7" x14ac:dyDescent="0.2">
      <c r="A86" s="880"/>
      <c r="B86" s="880"/>
      <c r="C86" s="880"/>
      <c r="D86" s="881"/>
      <c r="E86" s="882"/>
      <c r="F86" s="881"/>
      <c r="G86" s="881"/>
    </row>
    <row r="87" spans="1:7" x14ac:dyDescent="0.2">
      <c r="A87" s="880"/>
      <c r="B87" s="880"/>
      <c r="C87" s="880"/>
      <c r="D87" s="881"/>
      <c r="E87" s="882"/>
      <c r="F87" s="881"/>
      <c r="G87" s="881"/>
    </row>
    <row r="88" spans="1:7" x14ac:dyDescent="0.2">
      <c r="A88" s="873"/>
      <c r="B88" s="874"/>
      <c r="C88" s="875"/>
      <c r="D88" s="323">
        <v>1</v>
      </c>
      <c r="E88" s="323">
        <v>2</v>
      </c>
      <c r="F88" s="856"/>
      <c r="G88" s="857"/>
    </row>
    <row r="89" spans="1:7" ht="12.75" customHeight="1" x14ac:dyDescent="0.2">
      <c r="A89" s="1146" t="s">
        <v>1584</v>
      </c>
      <c r="B89" s="1147"/>
      <c r="C89" s="1152" t="s">
        <v>1585</v>
      </c>
      <c r="D89" s="1166" t="s">
        <v>1586</v>
      </c>
      <c r="E89" s="1166"/>
      <c r="F89" s="856"/>
      <c r="G89" s="857"/>
    </row>
    <row r="90" spans="1:7" s="314" customFormat="1" ht="12.75" customHeight="1" x14ac:dyDescent="0.2">
      <c r="A90" s="1150"/>
      <c r="B90" s="1151"/>
      <c r="C90" s="1157"/>
      <c r="D90" s="602" t="s">
        <v>1587</v>
      </c>
      <c r="E90" s="324" t="s">
        <v>1588</v>
      </c>
      <c r="F90" s="856"/>
      <c r="G90" s="857"/>
    </row>
    <row r="91" spans="1:7" s="314" customFormat="1" x14ac:dyDescent="0.2">
      <c r="A91" s="327"/>
      <c r="B91" s="327" t="s">
        <v>1861</v>
      </c>
      <c r="C91" s="328" t="s">
        <v>68</v>
      </c>
      <c r="D91" s="317">
        <v>8565980.0638699997</v>
      </c>
      <c r="E91" s="317">
        <v>7972744.5462299995</v>
      </c>
      <c r="F91" s="854"/>
      <c r="G91" s="855"/>
    </row>
    <row r="92" spans="1:7" s="336" customFormat="1" x14ac:dyDescent="0.2">
      <c r="A92" s="327" t="s">
        <v>1862</v>
      </c>
      <c r="B92" s="327" t="s">
        <v>1863</v>
      </c>
      <c r="C92" s="328" t="s">
        <v>68</v>
      </c>
      <c r="D92" s="317">
        <v>7361629.1643300001</v>
      </c>
      <c r="E92" s="317">
        <v>6966880.9401499992</v>
      </c>
      <c r="F92" s="854"/>
      <c r="G92" s="855"/>
    </row>
    <row r="93" spans="1:7" s="336" customFormat="1" ht="12.75" customHeight="1" x14ac:dyDescent="0.2">
      <c r="A93" s="327" t="s">
        <v>1864</v>
      </c>
      <c r="B93" s="327" t="s">
        <v>1865</v>
      </c>
      <c r="C93" s="328" t="s">
        <v>68</v>
      </c>
      <c r="D93" s="317">
        <v>6877963.3611500002</v>
      </c>
      <c r="E93" s="317">
        <v>6536122.43004</v>
      </c>
      <c r="F93" s="854"/>
      <c r="G93" s="855"/>
    </row>
    <row r="94" spans="1:7" s="336" customFormat="1" x14ac:dyDescent="0.2">
      <c r="A94" s="837" t="s">
        <v>1866</v>
      </c>
      <c r="B94" s="837" t="s">
        <v>1867</v>
      </c>
      <c r="C94" s="843" t="s">
        <v>1868</v>
      </c>
      <c r="D94" s="839">
        <v>6280181.1825200003</v>
      </c>
      <c r="E94" s="839">
        <v>5946168.9208000004</v>
      </c>
      <c r="F94" s="856"/>
      <c r="G94" s="857"/>
    </row>
    <row r="95" spans="1:7" x14ac:dyDescent="0.2">
      <c r="A95" s="837" t="s">
        <v>1869</v>
      </c>
      <c r="B95" s="837" t="s">
        <v>1870</v>
      </c>
      <c r="C95" s="843" t="s">
        <v>1871</v>
      </c>
      <c r="D95" s="876">
        <v>1237805.4325999999</v>
      </c>
      <c r="E95" s="876">
        <v>1222573.77908</v>
      </c>
      <c r="F95" s="856"/>
      <c r="G95" s="849"/>
    </row>
    <row r="96" spans="1:7" x14ac:dyDescent="0.2">
      <c r="A96" s="837" t="s">
        <v>1872</v>
      </c>
      <c r="B96" s="837" t="s">
        <v>1873</v>
      </c>
      <c r="C96" s="843" t="s">
        <v>1874</v>
      </c>
      <c r="D96" s="876">
        <v>0</v>
      </c>
      <c r="E96" s="876">
        <v>0</v>
      </c>
      <c r="F96" s="858"/>
      <c r="G96" s="849"/>
    </row>
    <row r="97" spans="1:7" x14ac:dyDescent="0.2">
      <c r="A97" s="837" t="s">
        <v>1875</v>
      </c>
      <c r="B97" s="837" t="s">
        <v>1876</v>
      </c>
      <c r="C97" s="843" t="s">
        <v>1877</v>
      </c>
      <c r="D97" s="876">
        <v>-633073.82501000003</v>
      </c>
      <c r="E97" s="876">
        <v>-625675.42061999999</v>
      </c>
      <c r="F97" s="858"/>
      <c r="G97" s="849"/>
    </row>
    <row r="98" spans="1:7" x14ac:dyDescent="0.2">
      <c r="A98" s="837" t="s">
        <v>1878</v>
      </c>
      <c r="B98" s="837" t="s">
        <v>1879</v>
      </c>
      <c r="C98" s="843" t="s">
        <v>1880</v>
      </c>
      <c r="D98" s="876">
        <v>0</v>
      </c>
      <c r="E98" s="876">
        <v>0</v>
      </c>
      <c r="F98" s="858"/>
      <c r="G98" s="849"/>
    </row>
    <row r="99" spans="1:7" x14ac:dyDescent="0.2">
      <c r="A99" s="837" t="s">
        <v>1881</v>
      </c>
      <c r="B99" s="837" t="s">
        <v>1882</v>
      </c>
      <c r="C99" s="843" t="s">
        <v>1883</v>
      </c>
      <c r="D99" s="876">
        <v>-6949.4289600000002</v>
      </c>
      <c r="E99" s="876">
        <v>-6944.8492200000001</v>
      </c>
      <c r="F99" s="858"/>
      <c r="G99" s="849"/>
    </row>
    <row r="100" spans="1:7" x14ac:dyDescent="0.2">
      <c r="A100" s="327" t="s">
        <v>1884</v>
      </c>
      <c r="B100" s="327" t="s">
        <v>1885</v>
      </c>
      <c r="C100" s="328" t="s">
        <v>68</v>
      </c>
      <c r="D100" s="317">
        <v>434112.61687999999</v>
      </c>
      <c r="E100" s="317">
        <v>384722.93680000002</v>
      </c>
      <c r="F100" s="854"/>
      <c r="G100" s="855"/>
    </row>
    <row r="101" spans="1:7" s="336" customFormat="1" x14ac:dyDescent="0.2">
      <c r="A101" s="837" t="s">
        <v>1886</v>
      </c>
      <c r="B101" s="837" t="s">
        <v>1887</v>
      </c>
      <c r="C101" s="843" t="s">
        <v>1888</v>
      </c>
      <c r="D101" s="839">
        <v>38566.939279999999</v>
      </c>
      <c r="E101" s="839">
        <v>34622.941590000002</v>
      </c>
      <c r="F101" s="856"/>
      <c r="G101" s="857"/>
    </row>
    <row r="102" spans="1:7" x14ac:dyDescent="0.2">
      <c r="A102" s="837" t="s">
        <v>1889</v>
      </c>
      <c r="B102" s="837" t="s">
        <v>1890</v>
      </c>
      <c r="C102" s="843" t="s">
        <v>1891</v>
      </c>
      <c r="D102" s="876">
        <v>63845.547270000003</v>
      </c>
      <c r="E102" s="876">
        <v>42871.94442</v>
      </c>
      <c r="F102" s="856"/>
      <c r="G102" s="857"/>
    </row>
    <row r="103" spans="1:7" ht="12.75" customHeight="1" x14ac:dyDescent="0.2">
      <c r="A103" s="837" t="s">
        <v>1892</v>
      </c>
      <c r="B103" s="837" t="s">
        <v>1893</v>
      </c>
      <c r="C103" s="843" t="s">
        <v>1894</v>
      </c>
      <c r="D103" s="876">
        <v>86212.47868</v>
      </c>
      <c r="E103" s="876">
        <v>77270.925359999994</v>
      </c>
      <c r="F103" s="856"/>
      <c r="G103" s="857"/>
    </row>
    <row r="104" spans="1:7" ht="13.5" customHeight="1" x14ac:dyDescent="0.2">
      <c r="A104" s="837" t="s">
        <v>1895</v>
      </c>
      <c r="B104" s="837" t="s">
        <v>1896</v>
      </c>
      <c r="C104" s="843" t="s">
        <v>1897</v>
      </c>
      <c r="D104" s="876">
        <v>21383.729039999998</v>
      </c>
      <c r="E104" s="876">
        <v>20423.33005</v>
      </c>
      <c r="F104" s="858"/>
      <c r="G104" s="849"/>
    </row>
    <row r="105" spans="1:7" x14ac:dyDescent="0.2">
      <c r="A105" s="837" t="s">
        <v>1898</v>
      </c>
      <c r="B105" s="837" t="s">
        <v>1899</v>
      </c>
      <c r="C105" s="843" t="s">
        <v>1900</v>
      </c>
      <c r="D105" s="876">
        <v>224103.92261000001</v>
      </c>
      <c r="E105" s="876">
        <v>209533.79538</v>
      </c>
      <c r="F105" s="856"/>
      <c r="G105" s="857"/>
    </row>
    <row r="106" spans="1:7" x14ac:dyDescent="0.2">
      <c r="A106" s="327" t="s">
        <v>1904</v>
      </c>
      <c r="B106" s="327" t="s">
        <v>1905</v>
      </c>
      <c r="C106" s="328" t="s">
        <v>68</v>
      </c>
      <c r="D106" s="317">
        <v>49553.186299999994</v>
      </c>
      <c r="E106" s="317">
        <v>46035.57331</v>
      </c>
      <c r="F106" s="854"/>
      <c r="G106" s="855"/>
    </row>
    <row r="107" spans="1:7" x14ac:dyDescent="0.2">
      <c r="A107" s="837" t="s">
        <v>1906</v>
      </c>
      <c r="B107" s="837" t="s">
        <v>1907</v>
      </c>
      <c r="C107" s="843" t="s">
        <v>68</v>
      </c>
      <c r="D107" s="839">
        <v>19934.54564</v>
      </c>
      <c r="E107" s="839">
        <v>17868.232079999998</v>
      </c>
      <c r="F107" s="856"/>
      <c r="G107" s="849"/>
    </row>
    <row r="108" spans="1:7" s="336" customFormat="1" x14ac:dyDescent="0.2">
      <c r="A108" s="837" t="s">
        <v>1908</v>
      </c>
      <c r="B108" s="837" t="s">
        <v>1909</v>
      </c>
      <c r="C108" s="843" t="s">
        <v>1910</v>
      </c>
      <c r="D108" s="876">
        <v>0</v>
      </c>
      <c r="E108" s="876">
        <v>175.5634</v>
      </c>
      <c r="F108" s="858"/>
      <c r="G108" s="857"/>
    </row>
    <row r="109" spans="1:7" x14ac:dyDescent="0.2">
      <c r="A109" s="837" t="s">
        <v>1911</v>
      </c>
      <c r="B109" s="837" t="s">
        <v>1912</v>
      </c>
      <c r="C109" s="843" t="s">
        <v>1913</v>
      </c>
      <c r="D109" s="876">
        <v>29618.640660000001</v>
      </c>
      <c r="E109" s="876">
        <v>27991.777829999999</v>
      </c>
      <c r="F109" s="858"/>
      <c r="G109" s="849"/>
    </row>
    <row r="110" spans="1:7" x14ac:dyDescent="0.2">
      <c r="A110" s="327" t="s">
        <v>1914</v>
      </c>
      <c r="B110" s="327" t="s">
        <v>1915</v>
      </c>
      <c r="C110" s="328" t="s">
        <v>68</v>
      </c>
      <c r="D110" s="317">
        <v>1204350.8995399999</v>
      </c>
      <c r="E110" s="317">
        <v>1005863.6060800001</v>
      </c>
      <c r="F110" s="854"/>
      <c r="G110" s="855"/>
    </row>
    <row r="111" spans="1:7" x14ac:dyDescent="0.2">
      <c r="A111" s="327" t="s">
        <v>1916</v>
      </c>
      <c r="B111" s="327" t="s">
        <v>1917</v>
      </c>
      <c r="C111" s="328" t="s">
        <v>68</v>
      </c>
      <c r="D111" s="317">
        <v>0</v>
      </c>
      <c r="E111" s="317">
        <v>0</v>
      </c>
      <c r="F111" s="854"/>
      <c r="G111" s="855"/>
    </row>
    <row r="112" spans="1:7" s="336" customFormat="1" x14ac:dyDescent="0.2">
      <c r="A112" s="837" t="s">
        <v>1918</v>
      </c>
      <c r="B112" s="837" t="s">
        <v>1917</v>
      </c>
      <c r="C112" s="843" t="s">
        <v>1919</v>
      </c>
      <c r="D112" s="839"/>
      <c r="E112" s="839"/>
      <c r="F112" s="858"/>
      <c r="G112" s="849"/>
    </row>
    <row r="113" spans="1:7" s="336" customFormat="1" x14ac:dyDescent="0.2">
      <c r="A113" s="327" t="s">
        <v>1920</v>
      </c>
      <c r="B113" s="327" t="s">
        <v>1921</v>
      </c>
      <c r="C113" s="328" t="s">
        <v>68</v>
      </c>
      <c r="D113" s="317">
        <v>426097.01459000004</v>
      </c>
      <c r="E113" s="317">
        <v>323654.53396999999</v>
      </c>
      <c r="F113" s="854"/>
      <c r="G113" s="855"/>
    </row>
    <row r="114" spans="1:7" x14ac:dyDescent="0.2">
      <c r="A114" s="837" t="s">
        <v>1922</v>
      </c>
      <c r="B114" s="837" t="s">
        <v>1923</v>
      </c>
      <c r="C114" s="843" t="s">
        <v>1924</v>
      </c>
      <c r="D114" s="839">
        <v>1523.5863999999999</v>
      </c>
      <c r="E114" s="839"/>
      <c r="F114" s="858"/>
      <c r="G114" s="849"/>
    </row>
    <row r="115" spans="1:7" s="336" customFormat="1" x14ac:dyDescent="0.2">
      <c r="A115" s="837" t="s">
        <v>1925</v>
      </c>
      <c r="B115" s="837" t="s">
        <v>1926</v>
      </c>
      <c r="C115" s="843" t="s">
        <v>1927</v>
      </c>
      <c r="D115" s="876">
        <v>33204</v>
      </c>
      <c r="E115" s="876">
        <v>5723</v>
      </c>
      <c r="F115" s="858"/>
      <c r="G115" s="849"/>
    </row>
    <row r="116" spans="1:7" x14ac:dyDescent="0.2">
      <c r="A116" s="837" t="s">
        <v>1931</v>
      </c>
      <c r="B116" s="837" t="s">
        <v>1932</v>
      </c>
      <c r="C116" s="843" t="s">
        <v>1933</v>
      </c>
      <c r="D116" s="876">
        <v>258.40899999999999</v>
      </c>
      <c r="E116" s="876">
        <v>265.23</v>
      </c>
      <c r="F116" s="858"/>
      <c r="G116" s="849"/>
    </row>
    <row r="117" spans="1:7" x14ac:dyDescent="0.2">
      <c r="A117" s="837" t="s">
        <v>1940</v>
      </c>
      <c r="B117" s="837" t="s">
        <v>1941</v>
      </c>
      <c r="C117" s="843" t="s">
        <v>1942</v>
      </c>
      <c r="D117" s="876">
        <v>667.78300000000002</v>
      </c>
      <c r="E117" s="876">
        <v>492.44499999999999</v>
      </c>
      <c r="F117" s="858"/>
      <c r="G117" s="849"/>
    </row>
    <row r="118" spans="1:7" x14ac:dyDescent="0.2">
      <c r="A118" s="837" t="s">
        <v>1943</v>
      </c>
      <c r="B118" s="837" t="s">
        <v>1944</v>
      </c>
      <c r="C118" s="843" t="s">
        <v>1945</v>
      </c>
      <c r="D118" s="876">
        <v>390443.23619000003</v>
      </c>
      <c r="E118" s="876">
        <v>317173.85896999994</v>
      </c>
      <c r="F118" s="858"/>
      <c r="G118" s="849"/>
    </row>
    <row r="119" spans="1:7" x14ac:dyDescent="0.2">
      <c r="A119" s="327" t="s">
        <v>1946</v>
      </c>
      <c r="B119" s="327" t="s">
        <v>1947</v>
      </c>
      <c r="C119" s="328" t="s">
        <v>68</v>
      </c>
      <c r="D119" s="317">
        <v>778253.88495000009</v>
      </c>
      <c r="E119" s="317">
        <v>682209.07211000007</v>
      </c>
      <c r="F119" s="854"/>
      <c r="G119" s="855"/>
    </row>
    <row r="120" spans="1:7" x14ac:dyDescent="0.2">
      <c r="A120" s="837" t="s">
        <v>1948</v>
      </c>
      <c r="B120" s="837" t="s">
        <v>1949</v>
      </c>
      <c r="C120" s="843" t="s">
        <v>1950</v>
      </c>
      <c r="D120" s="839"/>
      <c r="E120" s="839"/>
      <c r="F120" s="858"/>
      <c r="G120" s="849"/>
    </row>
    <row r="121" spans="1:7" x14ac:dyDescent="0.2">
      <c r="A121" s="837" t="s">
        <v>1957</v>
      </c>
      <c r="B121" s="837" t="s">
        <v>1958</v>
      </c>
      <c r="C121" s="843" t="s">
        <v>1959</v>
      </c>
      <c r="D121" s="876">
        <v>0</v>
      </c>
      <c r="E121" s="876">
        <v>0</v>
      </c>
      <c r="F121" s="858"/>
      <c r="G121" s="849"/>
    </row>
    <row r="122" spans="1:7" s="336" customFormat="1" x14ac:dyDescent="0.2">
      <c r="A122" s="837" t="s">
        <v>1960</v>
      </c>
      <c r="B122" s="837" t="s">
        <v>1961</v>
      </c>
      <c r="C122" s="843" t="s">
        <v>1962</v>
      </c>
      <c r="D122" s="876">
        <v>38925.342909999999</v>
      </c>
      <c r="E122" s="876">
        <v>43475.117620000005</v>
      </c>
      <c r="F122" s="856"/>
      <c r="G122" s="857"/>
    </row>
    <row r="123" spans="1:7" x14ac:dyDescent="0.2">
      <c r="A123" s="837" t="s">
        <v>1966</v>
      </c>
      <c r="B123" s="837" t="s">
        <v>1967</v>
      </c>
      <c r="C123" s="843" t="s">
        <v>1968</v>
      </c>
      <c r="D123" s="876">
        <v>28367.375469999999</v>
      </c>
      <c r="E123" s="876">
        <v>29484.356660000001</v>
      </c>
      <c r="F123" s="856"/>
      <c r="G123" s="857"/>
    </row>
    <row r="124" spans="1:7" ht="12.75" customHeight="1" x14ac:dyDescent="0.2">
      <c r="A124" s="837" t="s">
        <v>1972</v>
      </c>
      <c r="B124" s="837" t="s">
        <v>1973</v>
      </c>
      <c r="C124" s="843" t="s">
        <v>1974</v>
      </c>
      <c r="D124" s="876">
        <v>0</v>
      </c>
      <c r="E124" s="876">
        <v>1780</v>
      </c>
      <c r="F124" s="858"/>
      <c r="G124" s="849"/>
    </row>
    <row r="125" spans="1:7" ht="12.75" customHeight="1" x14ac:dyDescent="0.2">
      <c r="A125" s="837" t="s">
        <v>1975</v>
      </c>
      <c r="B125" s="837" t="s">
        <v>1976</v>
      </c>
      <c r="C125" s="843" t="s">
        <v>1977</v>
      </c>
      <c r="D125" s="876">
        <v>304155.57060000004</v>
      </c>
      <c r="E125" s="876">
        <v>256580.27100000001</v>
      </c>
      <c r="F125" s="856"/>
      <c r="G125" s="857"/>
    </row>
    <row r="126" spans="1:7" ht="12.75" customHeight="1" x14ac:dyDescent="0.2">
      <c r="A126" s="837" t="s">
        <v>1978</v>
      </c>
      <c r="B126" s="837" t="s">
        <v>1979</v>
      </c>
      <c r="C126" s="843" t="s">
        <v>1980</v>
      </c>
      <c r="D126" s="876">
        <v>6237.7659999999996</v>
      </c>
      <c r="E126" s="876">
        <v>5382.7512000000006</v>
      </c>
      <c r="F126" s="856"/>
      <c r="G126" s="857"/>
    </row>
    <row r="127" spans="1:7" ht="12.75" customHeight="1" x14ac:dyDescent="0.2">
      <c r="A127" s="837" t="s">
        <v>1981</v>
      </c>
      <c r="B127" s="837" t="s">
        <v>1765</v>
      </c>
      <c r="C127" s="843" t="s">
        <v>1766</v>
      </c>
      <c r="D127" s="876">
        <v>129036.98373000001</v>
      </c>
      <c r="E127" s="876">
        <v>107174.69666</v>
      </c>
      <c r="F127" s="856"/>
      <c r="G127" s="857"/>
    </row>
    <row r="128" spans="1:7" ht="12.75" customHeight="1" x14ac:dyDescent="0.2">
      <c r="A128" s="837" t="s">
        <v>1982</v>
      </c>
      <c r="B128" s="837" t="s">
        <v>1768</v>
      </c>
      <c r="C128" s="843" t="s">
        <v>1769</v>
      </c>
      <c r="D128" s="876">
        <v>55730.845439999997</v>
      </c>
      <c r="E128" s="876">
        <v>46276.741999999998</v>
      </c>
      <c r="F128" s="856"/>
      <c r="G128" s="857"/>
    </row>
    <row r="129" spans="1:7" ht="12.75" customHeight="1" x14ac:dyDescent="0.2">
      <c r="A129" s="837" t="s">
        <v>1983</v>
      </c>
      <c r="B129" s="837" t="s">
        <v>1771</v>
      </c>
      <c r="C129" s="843" t="s">
        <v>1772</v>
      </c>
      <c r="D129" s="876">
        <v>0</v>
      </c>
      <c r="E129" s="876">
        <v>0</v>
      </c>
      <c r="F129" s="856"/>
      <c r="G129" s="857"/>
    </row>
    <row r="130" spans="1:7" ht="12.75" customHeight="1" x14ac:dyDescent="0.2">
      <c r="A130" s="837" t="s">
        <v>1984</v>
      </c>
      <c r="B130" s="837" t="s">
        <v>1774</v>
      </c>
      <c r="C130" s="843" t="s">
        <v>1775</v>
      </c>
      <c r="D130" s="876">
        <v>603.45299999999997</v>
      </c>
      <c r="E130" s="876">
        <v>218.14972</v>
      </c>
      <c r="F130" s="858"/>
      <c r="G130" s="849"/>
    </row>
    <row r="131" spans="1:7" ht="12.75" customHeight="1" x14ac:dyDescent="0.2">
      <c r="A131" s="837" t="s">
        <v>1985</v>
      </c>
      <c r="B131" s="837" t="s">
        <v>1777</v>
      </c>
      <c r="C131" s="843" t="s">
        <v>1778</v>
      </c>
      <c r="D131" s="876">
        <v>61406.2</v>
      </c>
      <c r="E131" s="876">
        <v>48232.758999999998</v>
      </c>
      <c r="F131" s="856"/>
      <c r="G131" s="857"/>
    </row>
    <row r="132" spans="1:7" ht="12.75" customHeight="1" x14ac:dyDescent="0.2">
      <c r="A132" s="837" t="s">
        <v>1986</v>
      </c>
      <c r="B132" s="837" t="s">
        <v>74</v>
      </c>
      <c r="C132" s="843" t="s">
        <v>1780</v>
      </c>
      <c r="D132" s="876">
        <v>3607.2206900000001</v>
      </c>
      <c r="E132" s="876">
        <v>3143.2649200000001</v>
      </c>
      <c r="F132" s="858"/>
      <c r="G132" s="849"/>
    </row>
    <row r="133" spans="1:7" ht="12.75" customHeight="1" x14ac:dyDescent="0.2">
      <c r="A133" s="837" t="s">
        <v>1987</v>
      </c>
      <c r="B133" s="837" t="s">
        <v>1988</v>
      </c>
      <c r="C133" s="843" t="s">
        <v>1989</v>
      </c>
      <c r="D133" s="876">
        <v>0</v>
      </c>
      <c r="E133" s="876">
        <v>0</v>
      </c>
      <c r="F133" s="856"/>
      <c r="G133" s="857"/>
    </row>
    <row r="134" spans="1:7" ht="12.75" customHeight="1" x14ac:dyDescent="0.2">
      <c r="A134" s="837" t="s">
        <v>1990</v>
      </c>
      <c r="B134" s="837" t="s">
        <v>1991</v>
      </c>
      <c r="C134" s="843" t="s">
        <v>1992</v>
      </c>
      <c r="D134" s="876">
        <v>332.80221999999998</v>
      </c>
      <c r="E134" s="876">
        <v>2798.4488300000003</v>
      </c>
      <c r="F134" s="858"/>
      <c r="G134" s="849"/>
    </row>
    <row r="135" spans="1:7" ht="12.75" customHeight="1" x14ac:dyDescent="0.2">
      <c r="A135" s="837" t="s">
        <v>1993</v>
      </c>
      <c r="B135" s="837" t="s">
        <v>1994</v>
      </c>
      <c r="C135" s="843" t="s">
        <v>1995</v>
      </c>
      <c r="D135" s="876">
        <v>159.88564000000002</v>
      </c>
      <c r="E135" s="876">
        <v>13.0573</v>
      </c>
      <c r="F135" s="856"/>
      <c r="G135" s="857"/>
    </row>
    <row r="136" spans="1:7" ht="12.75" customHeight="1" x14ac:dyDescent="0.2">
      <c r="A136" s="837" t="s">
        <v>2009</v>
      </c>
      <c r="B136" s="837" t="s">
        <v>2010</v>
      </c>
      <c r="C136" s="843" t="s">
        <v>2011</v>
      </c>
      <c r="D136" s="876">
        <v>93785.736550000016</v>
      </c>
      <c r="E136" s="876">
        <v>77544.97077</v>
      </c>
      <c r="F136" s="858"/>
      <c r="G136" s="849"/>
    </row>
    <row r="137" spans="1:7" ht="12.75" customHeight="1" x14ac:dyDescent="0.2">
      <c r="A137" s="840" t="s">
        <v>2013</v>
      </c>
      <c r="B137" s="837" t="s">
        <v>2014</v>
      </c>
      <c r="C137" s="843" t="s">
        <v>2015</v>
      </c>
      <c r="D137" s="876">
        <v>7907.9883499999996</v>
      </c>
      <c r="E137" s="876">
        <v>10572.757119999998</v>
      </c>
      <c r="F137" s="856"/>
      <c r="G137" s="857"/>
    </row>
    <row r="138" spans="1:7" ht="12.75" customHeight="1" x14ac:dyDescent="0.2">
      <c r="A138" s="837" t="s">
        <v>2016</v>
      </c>
      <c r="B138" s="837" t="s">
        <v>2017</v>
      </c>
      <c r="C138" s="843" t="s">
        <v>2018</v>
      </c>
      <c r="D138" s="876">
        <v>17037.486430000001</v>
      </c>
      <c r="E138" s="876">
        <v>18790.811119999998</v>
      </c>
      <c r="F138" s="858"/>
      <c r="G138" s="849"/>
    </row>
    <row r="139" spans="1:7" ht="12.75" customHeight="1" x14ac:dyDescent="0.2">
      <c r="A139" s="837" t="s">
        <v>2019</v>
      </c>
      <c r="B139" s="837" t="s">
        <v>2020</v>
      </c>
      <c r="C139" s="843" t="s">
        <v>2021</v>
      </c>
      <c r="D139" s="876">
        <v>14973.876060000001</v>
      </c>
      <c r="E139" s="876">
        <v>14628.92966</v>
      </c>
      <c r="F139" s="856"/>
      <c r="G139" s="857"/>
    </row>
    <row r="140" spans="1:7" ht="12.75" customHeight="1" x14ac:dyDescent="0.2">
      <c r="A140" s="844" t="s">
        <v>2022</v>
      </c>
      <c r="B140" s="844" t="s">
        <v>2023</v>
      </c>
      <c r="C140" s="845" t="s">
        <v>2024</v>
      </c>
      <c r="D140" s="846">
        <v>15985.351859999999</v>
      </c>
      <c r="E140" s="846">
        <v>16111.988529999999</v>
      </c>
      <c r="F140" s="858"/>
      <c r="G140" s="849"/>
    </row>
    <row r="141" spans="1:7" ht="12.75" customHeight="1" x14ac:dyDescent="0.2">
      <c r="A141" s="313"/>
      <c r="D141" s="836"/>
      <c r="E141" s="836"/>
      <c r="F141" s="836"/>
      <c r="G141" s="836"/>
    </row>
    <row r="142" spans="1:7" ht="12.75" customHeight="1" x14ac:dyDescent="0.2">
      <c r="A142" s="313"/>
      <c r="D142" s="836"/>
      <c r="E142" s="836"/>
      <c r="F142" s="836"/>
      <c r="G142" s="836"/>
    </row>
    <row r="143" spans="1:7" ht="12.75" customHeight="1" x14ac:dyDescent="0.2">
      <c r="A143" s="313"/>
      <c r="D143" s="836"/>
      <c r="E143" s="836"/>
      <c r="F143" s="836"/>
      <c r="G143" s="836"/>
    </row>
    <row r="144" spans="1:7" ht="12.75" customHeight="1" x14ac:dyDescent="0.2">
      <c r="A144" s="313"/>
      <c r="D144" s="836"/>
      <c r="E144" s="836"/>
      <c r="F144" s="836"/>
      <c r="G144" s="836"/>
    </row>
    <row r="145" spans="1:7" ht="12.75" customHeight="1" x14ac:dyDescent="0.2">
      <c r="A145" s="313"/>
      <c r="D145" s="836"/>
      <c r="E145" s="836"/>
      <c r="F145" s="836"/>
      <c r="G145" s="836"/>
    </row>
    <row r="146" spans="1:7" ht="12.75" customHeight="1" x14ac:dyDescent="0.2">
      <c r="A146" s="313"/>
      <c r="D146" s="836"/>
      <c r="E146" s="836"/>
      <c r="F146" s="836"/>
      <c r="G146" s="836"/>
    </row>
    <row r="147" spans="1:7" x14ac:dyDescent="0.2">
      <c r="A147" s="313"/>
      <c r="D147" s="836"/>
      <c r="E147" s="836"/>
      <c r="F147" s="836"/>
      <c r="G147" s="836"/>
    </row>
    <row r="148" spans="1:7" x14ac:dyDescent="0.2">
      <c r="A148" s="313"/>
      <c r="D148" s="836"/>
      <c r="E148" s="836"/>
      <c r="F148" s="836"/>
      <c r="G148" s="836"/>
    </row>
    <row r="149" spans="1:7" x14ac:dyDescent="0.2">
      <c r="A149" s="313"/>
      <c r="D149" s="836"/>
      <c r="E149" s="836"/>
      <c r="F149" s="836"/>
      <c r="G149" s="836"/>
    </row>
    <row r="150" spans="1:7" x14ac:dyDescent="0.2">
      <c r="A150" s="313"/>
      <c r="D150" s="836"/>
      <c r="E150" s="836"/>
      <c r="F150" s="836"/>
      <c r="G150" s="836"/>
    </row>
    <row r="151" spans="1:7" x14ac:dyDescent="0.2">
      <c r="A151" s="313"/>
      <c r="D151" s="836"/>
      <c r="E151" s="836"/>
      <c r="F151" s="836"/>
      <c r="G151" s="836"/>
    </row>
    <row r="152" spans="1:7" x14ac:dyDescent="0.2">
      <c r="A152" s="313"/>
      <c r="D152" s="836"/>
      <c r="E152" s="836"/>
      <c r="F152" s="836"/>
      <c r="G152" s="836"/>
    </row>
    <row r="153" spans="1:7" x14ac:dyDescent="0.2">
      <c r="A153" s="313"/>
      <c r="D153" s="836"/>
      <c r="E153" s="836"/>
      <c r="F153" s="836"/>
      <c r="G153" s="836"/>
    </row>
    <row r="154" spans="1:7" x14ac:dyDescent="0.2">
      <c r="A154" s="313"/>
      <c r="D154" s="836"/>
      <c r="E154" s="836"/>
      <c r="F154" s="836"/>
      <c r="G154" s="836"/>
    </row>
    <row r="155" spans="1:7" x14ac:dyDescent="0.2">
      <c r="A155" s="313"/>
      <c r="D155" s="836"/>
      <c r="E155" s="836"/>
      <c r="F155" s="836"/>
      <c r="G155" s="836"/>
    </row>
    <row r="156" spans="1:7" x14ac:dyDescent="0.2">
      <c r="A156" s="313"/>
      <c r="D156" s="836"/>
      <c r="E156" s="836"/>
      <c r="F156" s="836"/>
      <c r="G156" s="836"/>
    </row>
    <row r="157" spans="1:7" x14ac:dyDescent="0.2">
      <c r="A157" s="313"/>
      <c r="D157" s="836"/>
      <c r="E157" s="836"/>
      <c r="F157" s="836"/>
      <c r="G157" s="836"/>
    </row>
    <row r="158" spans="1:7" x14ac:dyDescent="0.2">
      <c r="A158" s="313"/>
      <c r="D158" s="836"/>
      <c r="E158" s="836"/>
      <c r="F158" s="836"/>
      <c r="G158" s="836"/>
    </row>
    <row r="159" spans="1:7" x14ac:dyDescent="0.2">
      <c r="A159" s="313"/>
      <c r="D159" s="836"/>
      <c r="E159" s="836"/>
      <c r="F159" s="836"/>
      <c r="G159" s="836"/>
    </row>
    <row r="160" spans="1:7" x14ac:dyDescent="0.2">
      <c r="A160" s="313"/>
      <c r="D160" s="836"/>
      <c r="E160" s="836"/>
      <c r="F160" s="836"/>
      <c r="G160" s="836"/>
    </row>
    <row r="161" spans="1:7" x14ac:dyDescent="0.2">
      <c r="A161" s="313"/>
      <c r="D161" s="836"/>
      <c r="E161" s="836"/>
      <c r="F161" s="836"/>
      <c r="G161" s="836"/>
    </row>
    <row r="162" spans="1:7" x14ac:dyDescent="0.2">
      <c r="A162" s="313"/>
      <c r="D162" s="836"/>
      <c r="E162" s="836"/>
      <c r="F162" s="836"/>
      <c r="G162" s="836"/>
    </row>
    <row r="163" spans="1:7" x14ac:dyDescent="0.2">
      <c r="A163" s="313"/>
      <c r="D163" s="836"/>
      <c r="E163" s="836"/>
      <c r="F163" s="836"/>
      <c r="G163" s="836"/>
    </row>
    <row r="164" spans="1:7" x14ac:dyDescent="0.2">
      <c r="A164" s="313"/>
      <c r="D164" s="836"/>
      <c r="E164" s="836"/>
      <c r="F164" s="836"/>
      <c r="G164" s="836"/>
    </row>
    <row r="165" spans="1:7" x14ac:dyDescent="0.2">
      <c r="A165" s="313"/>
      <c r="D165" s="836"/>
      <c r="E165" s="836"/>
      <c r="F165" s="836"/>
      <c r="G165" s="836"/>
    </row>
    <row r="166" spans="1:7" x14ac:dyDescent="0.2">
      <c r="A166" s="313"/>
      <c r="D166" s="836"/>
      <c r="E166" s="836"/>
      <c r="F166" s="836"/>
      <c r="G166" s="836"/>
    </row>
    <row r="167" spans="1:7" x14ac:dyDescent="0.2">
      <c r="A167" s="313"/>
      <c r="D167" s="836"/>
      <c r="E167" s="836"/>
      <c r="F167" s="836"/>
      <c r="G167" s="836"/>
    </row>
    <row r="168" spans="1:7" x14ac:dyDescent="0.2">
      <c r="A168" s="313"/>
      <c r="D168" s="836"/>
      <c r="E168" s="836"/>
      <c r="F168" s="836"/>
      <c r="G168" s="836"/>
    </row>
    <row r="169" spans="1:7" x14ac:dyDescent="0.2">
      <c r="A169" s="313"/>
      <c r="D169" s="836"/>
      <c r="E169" s="836"/>
      <c r="F169" s="836"/>
      <c r="G169" s="836"/>
    </row>
    <row r="170" spans="1:7" x14ac:dyDescent="0.2">
      <c r="A170" s="313"/>
      <c r="D170" s="836"/>
      <c r="E170" s="836"/>
      <c r="F170" s="836"/>
      <c r="G170" s="836"/>
    </row>
    <row r="171" spans="1:7" x14ac:dyDescent="0.2">
      <c r="A171" s="313"/>
      <c r="D171" s="836"/>
      <c r="E171" s="836"/>
      <c r="F171" s="836"/>
      <c r="G171" s="836"/>
    </row>
    <row r="172" spans="1:7" x14ac:dyDescent="0.2">
      <c r="A172" s="313"/>
      <c r="D172" s="836"/>
      <c r="E172" s="836"/>
      <c r="F172" s="836"/>
      <c r="G172" s="836"/>
    </row>
    <row r="173" spans="1:7" x14ac:dyDescent="0.2">
      <c r="A173" s="313"/>
      <c r="D173" s="836"/>
      <c r="E173" s="836"/>
      <c r="F173" s="836"/>
      <c r="G173" s="836"/>
    </row>
    <row r="174" spans="1:7" x14ac:dyDescent="0.2">
      <c r="A174" s="313"/>
      <c r="D174" s="836"/>
      <c r="E174" s="836"/>
      <c r="F174" s="836"/>
      <c r="G174" s="836"/>
    </row>
    <row r="175" spans="1:7" x14ac:dyDescent="0.2">
      <c r="A175" s="313"/>
      <c r="D175" s="836"/>
      <c r="E175" s="836"/>
      <c r="F175" s="836"/>
      <c r="G175" s="836"/>
    </row>
    <row r="176" spans="1:7" x14ac:dyDescent="0.2">
      <c r="A176" s="313"/>
      <c r="D176" s="836"/>
      <c r="E176" s="836"/>
      <c r="F176" s="836"/>
      <c r="G176" s="836"/>
    </row>
    <row r="177" spans="1:7" x14ac:dyDescent="0.2">
      <c r="A177" s="313"/>
      <c r="D177" s="836"/>
      <c r="E177" s="836"/>
      <c r="F177" s="836"/>
      <c r="G177" s="836"/>
    </row>
    <row r="178" spans="1:7" x14ac:dyDescent="0.2">
      <c r="A178" s="313"/>
      <c r="D178" s="836"/>
      <c r="E178" s="836"/>
      <c r="F178" s="836"/>
      <c r="G178" s="836"/>
    </row>
    <row r="179" spans="1:7" x14ac:dyDescent="0.2">
      <c r="A179" s="313"/>
      <c r="D179" s="836"/>
      <c r="E179" s="836"/>
      <c r="F179" s="836"/>
      <c r="G179" s="836"/>
    </row>
    <row r="180" spans="1:7" x14ac:dyDescent="0.2">
      <c r="A180" s="313"/>
      <c r="D180" s="836"/>
      <c r="E180" s="836"/>
      <c r="F180" s="836"/>
      <c r="G180" s="836"/>
    </row>
    <row r="181" spans="1:7" x14ac:dyDescent="0.2">
      <c r="A181" s="313"/>
      <c r="D181" s="836"/>
      <c r="E181" s="836"/>
      <c r="F181" s="836"/>
      <c r="G181" s="836"/>
    </row>
    <row r="182" spans="1:7" x14ac:dyDescent="0.2">
      <c r="A182" s="313"/>
      <c r="D182" s="836"/>
      <c r="E182" s="836"/>
      <c r="F182" s="836"/>
      <c r="G182" s="836"/>
    </row>
    <row r="183" spans="1:7" x14ac:dyDescent="0.2">
      <c r="A183" s="313"/>
      <c r="D183" s="836"/>
      <c r="E183" s="836"/>
      <c r="F183" s="836"/>
      <c r="G183" s="836"/>
    </row>
    <row r="184" spans="1:7" x14ac:dyDescent="0.2">
      <c r="A184" s="313"/>
      <c r="D184" s="836"/>
      <c r="E184" s="836"/>
      <c r="F184" s="836"/>
      <c r="G184" s="836"/>
    </row>
    <row r="185" spans="1:7" x14ac:dyDescent="0.2">
      <c r="A185" s="313"/>
      <c r="D185" s="836"/>
      <c r="E185" s="836"/>
      <c r="F185" s="836"/>
      <c r="G185" s="836"/>
    </row>
    <row r="186" spans="1:7" x14ac:dyDescent="0.2">
      <c r="A186" s="313"/>
      <c r="D186" s="836"/>
      <c r="E186" s="836"/>
      <c r="F186" s="836"/>
      <c r="G186" s="836"/>
    </row>
    <row r="187" spans="1:7" x14ac:dyDescent="0.2">
      <c r="A187" s="313"/>
      <c r="D187" s="836"/>
      <c r="E187" s="836"/>
      <c r="F187" s="836"/>
      <c r="G187" s="836"/>
    </row>
    <row r="188" spans="1:7" x14ac:dyDescent="0.2">
      <c r="A188" s="313"/>
      <c r="D188" s="836"/>
      <c r="E188" s="836"/>
      <c r="F188" s="836"/>
      <c r="G188" s="836"/>
    </row>
    <row r="189" spans="1:7" x14ac:dyDescent="0.2">
      <c r="A189" s="313"/>
      <c r="D189" s="836"/>
      <c r="E189" s="836"/>
      <c r="F189" s="836"/>
      <c r="G189" s="836"/>
    </row>
    <row r="190" spans="1:7" x14ac:dyDescent="0.2">
      <c r="A190" s="313"/>
      <c r="D190" s="836"/>
      <c r="E190" s="836"/>
      <c r="F190" s="836"/>
      <c r="G190" s="836"/>
    </row>
    <row r="191" spans="1:7" x14ac:dyDescent="0.2">
      <c r="A191" s="313"/>
      <c r="D191" s="836"/>
      <c r="E191" s="836"/>
      <c r="F191" s="836"/>
      <c r="G191" s="836"/>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513" fitToHeight="2" orientation="portrait" useFirstPageNumber="1" r:id="rId1"/>
  <headerFooter>
    <oddHeader>&amp;L&amp;"Tahoma,Kurzíva"Závěrečný účet za rok 2020&amp;R&amp;"Tahoma,Kurzíva"Tabulka č. 40</oddHeader>
    <oddFooter>&amp;C&amp;"Tahoma,Obyčejné"&amp;P</oddFooter>
  </headerFooter>
  <rowBreaks count="1" manualBreakCount="1">
    <brk id="74" max="6"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DDC82-7F96-4BF1-B07D-E4F59EB2F739}">
  <sheetPr>
    <pageSetUpPr fitToPage="1"/>
  </sheetPr>
  <dimension ref="A1:G83"/>
  <sheetViews>
    <sheetView showGridLines="0" zoomScaleNormal="100" zoomScaleSheetLayoutView="100" workbookViewId="0">
      <selection activeCell="H3" sqref="H3"/>
    </sheetView>
  </sheetViews>
  <sheetFormatPr defaultRowHeight="12.75" x14ac:dyDescent="0.2"/>
  <cols>
    <col min="1" max="1" width="6.7109375" style="107" customWidth="1"/>
    <col min="2" max="2" width="54.7109375" style="107" customWidth="1"/>
    <col min="3" max="3" width="8.5703125" style="106" customWidth="1"/>
    <col min="4" max="7" width="15.42578125" style="107" customWidth="1"/>
    <col min="8" max="16384" width="9.140625" style="107"/>
  </cols>
  <sheetData>
    <row r="1" spans="1:7" s="883" customFormat="1" ht="18" customHeight="1" x14ac:dyDescent="0.2">
      <c r="A1" s="1145" t="s">
        <v>5012</v>
      </c>
      <c r="B1" s="1145"/>
      <c r="C1" s="1145"/>
      <c r="D1" s="1145"/>
      <c r="E1" s="1145"/>
      <c r="F1" s="1145"/>
      <c r="G1" s="1145"/>
    </row>
    <row r="2" spans="1:7" s="309" customFormat="1" ht="18" customHeight="1" x14ac:dyDescent="0.2">
      <c r="A2" s="1145" t="s">
        <v>2217</v>
      </c>
      <c r="B2" s="1145"/>
      <c r="C2" s="1145"/>
      <c r="D2" s="1145"/>
      <c r="E2" s="1145"/>
      <c r="F2" s="1145"/>
      <c r="G2" s="1145"/>
    </row>
    <row r="4" spans="1:7" ht="12.75" customHeight="1" x14ac:dyDescent="0.2">
      <c r="A4" s="884"/>
      <c r="B4" s="885"/>
      <c r="C4" s="886"/>
      <c r="D4" s="338">
        <v>1</v>
      </c>
      <c r="E4" s="338">
        <v>2</v>
      </c>
      <c r="F4" s="338">
        <v>3</v>
      </c>
      <c r="G4" s="338">
        <v>4</v>
      </c>
    </row>
    <row r="5" spans="1:7" s="339" customFormat="1" ht="12.75" customHeight="1" x14ac:dyDescent="0.2">
      <c r="A5" s="1167" t="s">
        <v>2211</v>
      </c>
      <c r="B5" s="1168"/>
      <c r="C5" s="1171" t="s">
        <v>1585</v>
      </c>
      <c r="D5" s="1173" t="s">
        <v>2028</v>
      </c>
      <c r="E5" s="1173"/>
      <c r="F5" s="1173" t="s">
        <v>2029</v>
      </c>
      <c r="G5" s="1173"/>
    </row>
    <row r="6" spans="1:7" s="339" customFormat="1" ht="21" x14ac:dyDescent="0.2">
      <c r="A6" s="1169"/>
      <c r="B6" s="1170"/>
      <c r="C6" s="1172"/>
      <c r="D6" s="340" t="s">
        <v>2030</v>
      </c>
      <c r="E6" s="340" t="s">
        <v>2031</v>
      </c>
      <c r="F6" s="341" t="s">
        <v>2030</v>
      </c>
      <c r="G6" s="341" t="s">
        <v>2031</v>
      </c>
    </row>
    <row r="7" spans="1:7" s="339" customFormat="1" x14ac:dyDescent="0.2">
      <c r="A7" s="327" t="s">
        <v>1593</v>
      </c>
      <c r="B7" s="327" t="s">
        <v>2032</v>
      </c>
      <c r="C7" s="328" t="s">
        <v>68</v>
      </c>
      <c r="D7" s="342">
        <v>6614096.9508999996</v>
      </c>
      <c r="E7" s="342">
        <v>137774.80803000001</v>
      </c>
      <c r="F7" s="342">
        <v>6078383.2402299996</v>
      </c>
      <c r="G7" s="342">
        <v>161698.92555000001</v>
      </c>
    </row>
    <row r="8" spans="1:7" x14ac:dyDescent="0.2">
      <c r="A8" s="315" t="s">
        <v>1595</v>
      </c>
      <c r="B8" s="315" t="s">
        <v>2033</v>
      </c>
      <c r="C8" s="332" t="s">
        <v>68</v>
      </c>
      <c r="D8" s="342">
        <v>6611912.3245999999</v>
      </c>
      <c r="E8" s="342">
        <v>137050.53657</v>
      </c>
      <c r="F8" s="342">
        <v>6075032.7628999995</v>
      </c>
      <c r="G8" s="342">
        <v>161074.55653</v>
      </c>
    </row>
    <row r="9" spans="1:7" x14ac:dyDescent="0.2">
      <c r="A9" s="847" t="s">
        <v>1597</v>
      </c>
      <c r="B9" s="847" t="s">
        <v>2034</v>
      </c>
      <c r="C9" s="871" t="s">
        <v>2035</v>
      </c>
      <c r="D9" s="864">
        <v>185078.34065</v>
      </c>
      <c r="E9" s="864">
        <v>22240.072789999998</v>
      </c>
      <c r="F9" s="864">
        <v>253597.45727999997</v>
      </c>
      <c r="G9" s="864">
        <v>31308.543849999998</v>
      </c>
    </row>
    <row r="10" spans="1:7" x14ac:dyDescent="0.2">
      <c r="A10" s="837" t="s">
        <v>1600</v>
      </c>
      <c r="B10" s="837" t="s">
        <v>2036</v>
      </c>
      <c r="C10" s="843" t="s">
        <v>2037</v>
      </c>
      <c r="D10" s="864">
        <v>177352.13832</v>
      </c>
      <c r="E10" s="864">
        <v>16750.007880000001</v>
      </c>
      <c r="F10" s="864">
        <v>204010.84510000004</v>
      </c>
      <c r="G10" s="864">
        <v>24117.370770000001</v>
      </c>
    </row>
    <row r="11" spans="1:7" x14ac:dyDescent="0.2">
      <c r="A11" s="837" t="s">
        <v>1603</v>
      </c>
      <c r="B11" s="837" t="s">
        <v>2038</v>
      </c>
      <c r="C11" s="843" t="s">
        <v>2039</v>
      </c>
      <c r="D11" s="864">
        <v>200.20660000000001</v>
      </c>
      <c r="E11" s="864">
        <v>42.76632</v>
      </c>
      <c r="F11" s="864">
        <v>269.38028000000003</v>
      </c>
      <c r="G11" s="864">
        <v>81.60150999999999</v>
      </c>
    </row>
    <row r="12" spans="1:7" x14ac:dyDescent="0.2">
      <c r="A12" s="837" t="s">
        <v>1606</v>
      </c>
      <c r="B12" s="837" t="s">
        <v>2040</v>
      </c>
      <c r="C12" s="843" t="s">
        <v>2041</v>
      </c>
      <c r="D12" s="864">
        <v>628.53931999999998</v>
      </c>
      <c r="E12" s="864">
        <v>4815.6843399999998</v>
      </c>
      <c r="F12" s="864">
        <v>1142.90131</v>
      </c>
      <c r="G12" s="864">
        <v>5821.3469800000003</v>
      </c>
    </row>
    <row r="13" spans="1:7" x14ac:dyDescent="0.2">
      <c r="A13" s="837" t="s">
        <v>1609</v>
      </c>
      <c r="B13" s="837" t="s">
        <v>2042</v>
      </c>
      <c r="C13" s="843" t="s">
        <v>2043</v>
      </c>
      <c r="D13" s="864">
        <v>-648.58253000000002</v>
      </c>
      <c r="E13" s="864"/>
      <c r="F13" s="864">
        <v>-907.37073999999996</v>
      </c>
      <c r="G13" s="864">
        <v>-47.60859</v>
      </c>
    </row>
    <row r="14" spans="1:7" x14ac:dyDescent="0.2">
      <c r="A14" s="837" t="s">
        <v>1612</v>
      </c>
      <c r="B14" s="837" t="s">
        <v>2044</v>
      </c>
      <c r="C14" s="843" t="s">
        <v>2045</v>
      </c>
      <c r="D14" s="864">
        <v>-547.91150000000005</v>
      </c>
      <c r="E14" s="864">
        <v>-437.49428999999998</v>
      </c>
      <c r="F14" s="864">
        <v>-539.92386999999997</v>
      </c>
      <c r="G14" s="864">
        <v>-327.78777000000002</v>
      </c>
    </row>
    <row r="15" spans="1:7" x14ac:dyDescent="0.2">
      <c r="A15" s="837" t="s">
        <v>1615</v>
      </c>
      <c r="B15" s="837" t="s">
        <v>2046</v>
      </c>
      <c r="C15" s="843" t="s">
        <v>2047</v>
      </c>
      <c r="D15" s="864">
        <v>-54.109790000000004</v>
      </c>
      <c r="E15" s="864">
        <v>4095.6860799999999</v>
      </c>
      <c r="F15" s="864">
        <v>263.05953000000005</v>
      </c>
      <c r="G15" s="864">
        <v>-2878.0083599999998</v>
      </c>
    </row>
    <row r="16" spans="1:7" x14ac:dyDescent="0.2">
      <c r="A16" s="837" t="s">
        <v>1618</v>
      </c>
      <c r="B16" s="837" t="s">
        <v>207</v>
      </c>
      <c r="C16" s="843" t="s">
        <v>2048</v>
      </c>
      <c r="D16" s="864">
        <v>169661.30726</v>
      </c>
      <c r="E16" s="864">
        <v>3755.5494600000002</v>
      </c>
      <c r="F16" s="864">
        <v>180682.07459</v>
      </c>
      <c r="G16" s="864">
        <v>7190.4097300000003</v>
      </c>
    </row>
    <row r="17" spans="1:7" x14ac:dyDescent="0.2">
      <c r="A17" s="837" t="s">
        <v>1621</v>
      </c>
      <c r="B17" s="837" t="s">
        <v>190</v>
      </c>
      <c r="C17" s="843" t="s">
        <v>2049</v>
      </c>
      <c r="D17" s="864">
        <v>10012.461459999999</v>
      </c>
      <c r="E17" s="864">
        <v>21.202770000000001</v>
      </c>
      <c r="F17" s="864">
        <v>29081.100030000001</v>
      </c>
      <c r="G17" s="864">
        <v>76.549790000000002</v>
      </c>
    </row>
    <row r="18" spans="1:7" x14ac:dyDescent="0.2">
      <c r="A18" s="837" t="s">
        <v>2050</v>
      </c>
      <c r="B18" s="837" t="s">
        <v>2051</v>
      </c>
      <c r="C18" s="843" t="s">
        <v>2052</v>
      </c>
      <c r="D18" s="864">
        <v>582.05572999999993</v>
      </c>
      <c r="E18" s="864">
        <v>68.121940000000009</v>
      </c>
      <c r="F18" s="864">
        <v>1259.6883199999997</v>
      </c>
      <c r="G18" s="864">
        <v>153.73438000000002</v>
      </c>
    </row>
    <row r="19" spans="1:7" x14ac:dyDescent="0.2">
      <c r="A19" s="837" t="s">
        <v>2053</v>
      </c>
      <c r="B19" s="837" t="s">
        <v>2054</v>
      </c>
      <c r="C19" s="843" t="s">
        <v>2055</v>
      </c>
      <c r="D19" s="864">
        <v>-10165.750840000001</v>
      </c>
      <c r="E19" s="864">
        <v>-299.20431000000002</v>
      </c>
      <c r="F19" s="864">
        <v>-10874.057040000002</v>
      </c>
      <c r="G19" s="864">
        <v>-241.06091000000001</v>
      </c>
    </row>
    <row r="20" spans="1:7" x14ac:dyDescent="0.2">
      <c r="A20" s="837" t="s">
        <v>2056</v>
      </c>
      <c r="B20" s="837" t="s">
        <v>2057</v>
      </c>
      <c r="C20" s="843" t="s">
        <v>2058</v>
      </c>
      <c r="D20" s="864">
        <v>203241.41602999999</v>
      </c>
      <c r="E20" s="864">
        <v>14771.79673</v>
      </c>
      <c r="F20" s="864">
        <v>249892.16411000001</v>
      </c>
      <c r="G20" s="864">
        <v>17402.077189999996</v>
      </c>
    </row>
    <row r="21" spans="1:7" x14ac:dyDescent="0.2">
      <c r="A21" s="837" t="s">
        <v>2059</v>
      </c>
      <c r="B21" s="837" t="s">
        <v>2060</v>
      </c>
      <c r="C21" s="843" t="s">
        <v>2061</v>
      </c>
      <c r="D21" s="864">
        <v>4034771.1899300003</v>
      </c>
      <c r="E21" s="864">
        <v>47501.539669999998</v>
      </c>
      <c r="F21" s="864">
        <v>3535676.8764700005</v>
      </c>
      <c r="G21" s="864">
        <v>53540.932719999997</v>
      </c>
    </row>
    <row r="22" spans="1:7" x14ac:dyDescent="0.2">
      <c r="A22" s="837" t="s">
        <v>2062</v>
      </c>
      <c r="B22" s="837" t="s">
        <v>2063</v>
      </c>
      <c r="C22" s="843" t="s">
        <v>2064</v>
      </c>
      <c r="D22" s="864">
        <v>1336324.4758400002</v>
      </c>
      <c r="E22" s="864">
        <v>13863.944170000002</v>
      </c>
      <c r="F22" s="864">
        <v>1169920.6193299999</v>
      </c>
      <c r="G22" s="864">
        <v>15360.140579999997</v>
      </c>
    </row>
    <row r="23" spans="1:7" x14ac:dyDescent="0.2">
      <c r="A23" s="837" t="s">
        <v>2065</v>
      </c>
      <c r="B23" s="837" t="s">
        <v>2066</v>
      </c>
      <c r="C23" s="843" t="s">
        <v>2067</v>
      </c>
      <c r="D23" s="864">
        <v>15769.334800000001</v>
      </c>
      <c r="E23" s="864">
        <v>154.93254999999999</v>
      </c>
      <c r="F23" s="864">
        <v>13652.33216</v>
      </c>
      <c r="G23" s="864">
        <v>113.75557000000001</v>
      </c>
    </row>
    <row r="24" spans="1:7" x14ac:dyDescent="0.2">
      <c r="A24" s="837" t="s">
        <v>2068</v>
      </c>
      <c r="B24" s="837" t="s">
        <v>2069</v>
      </c>
      <c r="C24" s="843" t="s">
        <v>2070</v>
      </c>
      <c r="D24" s="864">
        <v>119835.57503000001</v>
      </c>
      <c r="E24" s="864">
        <v>1301.5268500000002</v>
      </c>
      <c r="F24" s="864">
        <v>107250.82186</v>
      </c>
      <c r="G24" s="864">
        <v>1507.65291</v>
      </c>
    </row>
    <row r="25" spans="1:7" x14ac:dyDescent="0.2">
      <c r="A25" s="837" t="s">
        <v>2071</v>
      </c>
      <c r="B25" s="837" t="s">
        <v>2072</v>
      </c>
      <c r="C25" s="843" t="s">
        <v>2073</v>
      </c>
      <c r="D25" s="864">
        <v>4405.4425899999997</v>
      </c>
      <c r="E25" s="864">
        <v>19.365410000000001</v>
      </c>
      <c r="F25" s="864">
        <v>4138.5892700000004</v>
      </c>
      <c r="G25" s="864">
        <v>4.2890299999999995</v>
      </c>
    </row>
    <row r="26" spans="1:7" x14ac:dyDescent="0.2">
      <c r="A26" s="837" t="s">
        <v>2074</v>
      </c>
      <c r="B26" s="837" t="s">
        <v>2075</v>
      </c>
      <c r="C26" s="843" t="s">
        <v>2076</v>
      </c>
      <c r="D26" s="864">
        <v>195.26546000000002</v>
      </c>
      <c r="E26" s="864">
        <v>92.997539999999987</v>
      </c>
      <c r="F26" s="864">
        <v>88.085499999999996</v>
      </c>
      <c r="G26" s="864">
        <v>116.84350000000001</v>
      </c>
    </row>
    <row r="27" spans="1:7" x14ac:dyDescent="0.2">
      <c r="A27" s="837" t="s">
        <v>2077</v>
      </c>
      <c r="B27" s="837" t="s">
        <v>2078</v>
      </c>
      <c r="C27" s="843" t="s">
        <v>2079</v>
      </c>
      <c r="D27" s="864"/>
      <c r="E27" s="864"/>
      <c r="F27" s="864"/>
      <c r="G27" s="864"/>
    </row>
    <row r="28" spans="1:7" x14ac:dyDescent="0.2">
      <c r="A28" s="837" t="s">
        <v>2080</v>
      </c>
      <c r="B28" s="837" t="s">
        <v>2081</v>
      </c>
      <c r="C28" s="843" t="s">
        <v>2082</v>
      </c>
      <c r="D28" s="864">
        <v>484.76342</v>
      </c>
      <c r="E28" s="864">
        <v>65.0505</v>
      </c>
      <c r="F28" s="864">
        <v>659.02490999999998</v>
      </c>
      <c r="G28" s="864">
        <v>109.61150000000001</v>
      </c>
    </row>
    <row r="29" spans="1:7" x14ac:dyDescent="0.2">
      <c r="A29" s="837" t="s">
        <v>2083</v>
      </c>
      <c r="B29" s="837" t="s">
        <v>2084</v>
      </c>
      <c r="C29" s="843" t="s">
        <v>2085</v>
      </c>
      <c r="D29" s="864">
        <v>17.197700000000001</v>
      </c>
      <c r="E29" s="864"/>
      <c r="F29" s="864">
        <v>47.190889999999996</v>
      </c>
      <c r="G29" s="864"/>
    </row>
    <row r="30" spans="1:7" x14ac:dyDescent="0.2">
      <c r="A30" s="837" t="s">
        <v>2086</v>
      </c>
      <c r="B30" s="837" t="s">
        <v>2087</v>
      </c>
      <c r="C30" s="843" t="s">
        <v>2088</v>
      </c>
      <c r="D30" s="864">
        <v>43.159489999999998</v>
      </c>
      <c r="E30" s="864">
        <v>15</v>
      </c>
      <c r="F30" s="864">
        <v>35.727490000000003</v>
      </c>
      <c r="G30" s="864">
        <v>3.06887</v>
      </c>
    </row>
    <row r="31" spans="1:7" x14ac:dyDescent="0.2">
      <c r="A31" s="837" t="s">
        <v>2089</v>
      </c>
      <c r="B31" s="837" t="s">
        <v>2090</v>
      </c>
      <c r="C31" s="843" t="s">
        <v>2091</v>
      </c>
      <c r="D31" s="864"/>
      <c r="E31" s="864"/>
      <c r="F31" s="864"/>
      <c r="G31" s="864"/>
    </row>
    <row r="32" spans="1:7" x14ac:dyDescent="0.2">
      <c r="A32" s="837" t="s">
        <v>2092</v>
      </c>
      <c r="B32" s="837" t="s">
        <v>2093</v>
      </c>
      <c r="C32" s="843" t="s">
        <v>2094</v>
      </c>
      <c r="D32" s="864">
        <v>494.49192999999997</v>
      </c>
      <c r="E32" s="864">
        <v>301.85784999999998</v>
      </c>
      <c r="F32" s="864">
        <v>295.47415000000001</v>
      </c>
      <c r="G32" s="864">
        <v>154.61474999999999</v>
      </c>
    </row>
    <row r="33" spans="1:7" x14ac:dyDescent="0.2">
      <c r="A33" s="837" t="s">
        <v>2095</v>
      </c>
      <c r="B33" s="837" t="s">
        <v>2096</v>
      </c>
      <c r="C33" s="843" t="s">
        <v>2097</v>
      </c>
      <c r="D33" s="864">
        <v>657.84519000000012</v>
      </c>
      <c r="E33" s="864">
        <v>11.0975</v>
      </c>
      <c r="F33" s="864">
        <v>182.45876000000001</v>
      </c>
      <c r="G33" s="864"/>
    </row>
    <row r="34" spans="1:7" x14ac:dyDescent="0.2">
      <c r="A34" s="837" t="s">
        <v>2098</v>
      </c>
      <c r="B34" s="837" t="s">
        <v>2099</v>
      </c>
      <c r="C34" s="843" t="s">
        <v>2100</v>
      </c>
      <c r="D34" s="864">
        <v>799.86977999999988</v>
      </c>
      <c r="E34" s="864"/>
      <c r="F34" s="864">
        <v>268.46454999999997</v>
      </c>
      <c r="G34" s="864">
        <v>-56.9756</v>
      </c>
    </row>
    <row r="35" spans="1:7" x14ac:dyDescent="0.2">
      <c r="A35" s="837" t="s">
        <v>2101</v>
      </c>
      <c r="B35" s="837" t="s">
        <v>2102</v>
      </c>
      <c r="C35" s="843" t="s">
        <v>2103</v>
      </c>
      <c r="D35" s="864">
        <v>172933.66419000001</v>
      </c>
      <c r="E35" s="864">
        <v>6091.8527300000005</v>
      </c>
      <c r="F35" s="864">
        <v>162323.2194</v>
      </c>
      <c r="G35" s="864">
        <v>5746.4180999999999</v>
      </c>
    </row>
    <row r="36" spans="1:7" x14ac:dyDescent="0.2">
      <c r="A36" s="837" t="s">
        <v>2104</v>
      </c>
      <c r="B36" s="837" t="s">
        <v>2105</v>
      </c>
      <c r="C36" s="843" t="s">
        <v>2106</v>
      </c>
      <c r="D36" s="864"/>
      <c r="E36" s="864"/>
      <c r="F36" s="864"/>
      <c r="G36" s="864"/>
    </row>
    <row r="37" spans="1:7" x14ac:dyDescent="0.2">
      <c r="A37" s="837" t="s">
        <v>2107</v>
      </c>
      <c r="B37" s="837" t="s">
        <v>2108</v>
      </c>
      <c r="C37" s="843" t="s">
        <v>2109</v>
      </c>
      <c r="D37" s="864">
        <v>78.453530000000001</v>
      </c>
      <c r="E37" s="864"/>
      <c r="F37" s="864">
        <v>566.93279999999993</v>
      </c>
      <c r="G37" s="864"/>
    </row>
    <row r="38" spans="1:7" x14ac:dyDescent="0.2">
      <c r="A38" s="837" t="s">
        <v>2110</v>
      </c>
      <c r="B38" s="837" t="s">
        <v>2111</v>
      </c>
      <c r="C38" s="843" t="s">
        <v>2112</v>
      </c>
      <c r="D38" s="864"/>
      <c r="E38" s="864"/>
      <c r="F38" s="864"/>
      <c r="G38" s="864"/>
    </row>
    <row r="39" spans="1:7" x14ac:dyDescent="0.2">
      <c r="A39" s="837" t="s">
        <v>2113</v>
      </c>
      <c r="B39" s="837" t="s">
        <v>2114</v>
      </c>
      <c r="C39" s="843" t="s">
        <v>2115</v>
      </c>
      <c r="D39" s="864"/>
      <c r="E39" s="864"/>
      <c r="F39" s="864"/>
      <c r="G39" s="864"/>
    </row>
    <row r="40" spans="1:7" x14ac:dyDescent="0.2">
      <c r="A40" s="837" t="s">
        <v>2116</v>
      </c>
      <c r="B40" s="837" t="s">
        <v>2117</v>
      </c>
      <c r="C40" s="843" t="s">
        <v>2118</v>
      </c>
      <c r="D40" s="864"/>
      <c r="E40" s="864">
        <v>-41.630300000000005</v>
      </c>
      <c r="F40" s="864"/>
      <c r="G40" s="864">
        <v>-67.955799999999996</v>
      </c>
    </row>
    <row r="41" spans="1:7" x14ac:dyDescent="0.2">
      <c r="A41" s="837" t="s">
        <v>2119</v>
      </c>
      <c r="B41" s="837" t="s">
        <v>2120</v>
      </c>
      <c r="C41" s="843" t="s">
        <v>2121</v>
      </c>
      <c r="D41" s="864">
        <v>374.29447999999996</v>
      </c>
      <c r="E41" s="864">
        <v>150.9606</v>
      </c>
      <c r="F41" s="864">
        <v>1469.48424</v>
      </c>
      <c r="G41" s="864">
        <v>69.952300000000008</v>
      </c>
    </row>
    <row r="42" spans="1:7" x14ac:dyDescent="0.2">
      <c r="A42" s="837" t="s">
        <v>2122</v>
      </c>
      <c r="B42" s="837" t="s">
        <v>2123</v>
      </c>
      <c r="C42" s="843" t="s">
        <v>2124</v>
      </c>
      <c r="D42" s="864">
        <v>159677.54355</v>
      </c>
      <c r="E42" s="864">
        <v>838.61527999999998</v>
      </c>
      <c r="F42" s="864">
        <v>134673.79004000002</v>
      </c>
      <c r="G42" s="864">
        <v>863.08918999999992</v>
      </c>
    </row>
    <row r="43" spans="1:7" x14ac:dyDescent="0.2">
      <c r="A43" s="837" t="s">
        <v>2125</v>
      </c>
      <c r="B43" s="837" t="s">
        <v>2126</v>
      </c>
      <c r="C43" s="843" t="s">
        <v>2127</v>
      </c>
      <c r="D43" s="864">
        <v>29709.646980000001</v>
      </c>
      <c r="E43" s="864">
        <v>859.23650999999995</v>
      </c>
      <c r="F43" s="864">
        <v>35644.388599999998</v>
      </c>
      <c r="G43" s="864">
        <v>944.31133000000011</v>
      </c>
    </row>
    <row r="44" spans="1:7" x14ac:dyDescent="0.2">
      <c r="A44" s="315" t="s">
        <v>1624</v>
      </c>
      <c r="B44" s="315" t="s">
        <v>2128</v>
      </c>
      <c r="C44" s="332" t="s">
        <v>68</v>
      </c>
      <c r="D44" s="342">
        <v>1280.0369900000001</v>
      </c>
      <c r="E44" s="342">
        <v>0.70187999999999995</v>
      </c>
      <c r="F44" s="342">
        <v>1447.56846</v>
      </c>
      <c r="G44" s="342">
        <v>22.6309</v>
      </c>
    </row>
    <row r="45" spans="1:7" x14ac:dyDescent="0.2">
      <c r="A45" s="837" t="s">
        <v>1626</v>
      </c>
      <c r="B45" s="837" t="s">
        <v>2129</v>
      </c>
      <c r="C45" s="843" t="s">
        <v>2130</v>
      </c>
      <c r="D45" s="864"/>
      <c r="E45" s="864"/>
      <c r="F45" s="864"/>
      <c r="G45" s="864"/>
    </row>
    <row r="46" spans="1:7" x14ac:dyDescent="0.2">
      <c r="A46" s="837" t="s">
        <v>1628</v>
      </c>
      <c r="B46" s="837" t="s">
        <v>2131</v>
      </c>
      <c r="C46" s="843" t="s">
        <v>2132</v>
      </c>
      <c r="D46" s="864">
        <v>21.797789999999999</v>
      </c>
      <c r="E46" s="864"/>
      <c r="F46" s="864">
        <v>21.489570000000001</v>
      </c>
      <c r="G46" s="864"/>
    </row>
    <row r="47" spans="1:7" x14ac:dyDescent="0.2">
      <c r="A47" s="837" t="s">
        <v>1631</v>
      </c>
      <c r="B47" s="837" t="s">
        <v>2133</v>
      </c>
      <c r="C47" s="843" t="s">
        <v>2134</v>
      </c>
      <c r="D47" s="864">
        <v>1210.8221799999999</v>
      </c>
      <c r="E47" s="864">
        <v>0.69501000000000002</v>
      </c>
      <c r="F47" s="864">
        <v>1216.5648700000002</v>
      </c>
      <c r="G47" s="864">
        <v>21.19379</v>
      </c>
    </row>
    <row r="48" spans="1:7" x14ac:dyDescent="0.2">
      <c r="A48" s="837" t="s">
        <v>1634</v>
      </c>
      <c r="B48" s="837" t="s">
        <v>2135</v>
      </c>
      <c r="C48" s="843" t="s">
        <v>2136</v>
      </c>
      <c r="D48" s="864"/>
      <c r="E48" s="864"/>
      <c r="F48" s="864"/>
      <c r="G48" s="864"/>
    </row>
    <row r="49" spans="1:7" x14ac:dyDescent="0.2">
      <c r="A49" s="837" t="s">
        <v>1637</v>
      </c>
      <c r="B49" s="837" t="s">
        <v>2137</v>
      </c>
      <c r="C49" s="843" t="s">
        <v>2138</v>
      </c>
      <c r="D49" s="864">
        <v>47.417020000000001</v>
      </c>
      <c r="E49" s="864">
        <v>6.8700000000000002E-3</v>
      </c>
      <c r="F49" s="864">
        <v>209.51401999999999</v>
      </c>
      <c r="G49" s="864">
        <v>1.4371099999999999</v>
      </c>
    </row>
    <row r="50" spans="1:7" x14ac:dyDescent="0.2">
      <c r="A50" s="315" t="s">
        <v>1655</v>
      </c>
      <c r="B50" s="315" t="s">
        <v>2139</v>
      </c>
      <c r="C50" s="332" t="s">
        <v>68</v>
      </c>
      <c r="D50" s="342">
        <v>130.43612999999999</v>
      </c>
      <c r="E50" s="342">
        <v>0</v>
      </c>
      <c r="F50" s="342">
        <v>611.75542000000007</v>
      </c>
      <c r="G50" s="342">
        <v>0</v>
      </c>
    </row>
    <row r="51" spans="1:7" x14ac:dyDescent="0.2">
      <c r="A51" s="837" t="s">
        <v>1657</v>
      </c>
      <c r="B51" s="837" t="s">
        <v>2140</v>
      </c>
      <c r="C51" s="843" t="s">
        <v>2141</v>
      </c>
      <c r="D51" s="864"/>
      <c r="E51" s="864"/>
      <c r="F51" s="864"/>
      <c r="G51" s="864"/>
    </row>
    <row r="52" spans="1:7" x14ac:dyDescent="0.2">
      <c r="A52" s="837" t="s">
        <v>1660</v>
      </c>
      <c r="B52" s="837" t="s">
        <v>2142</v>
      </c>
      <c r="C52" s="843" t="s">
        <v>2143</v>
      </c>
      <c r="D52" s="864">
        <v>130.43612999999999</v>
      </c>
      <c r="E52" s="864"/>
      <c r="F52" s="864">
        <v>611.75542000000007</v>
      </c>
      <c r="G52" s="864"/>
    </row>
    <row r="53" spans="1:7" x14ac:dyDescent="0.2">
      <c r="A53" s="315" t="s">
        <v>2144</v>
      </c>
      <c r="B53" s="315" t="s">
        <v>1774</v>
      </c>
      <c r="C53" s="332" t="s">
        <v>68</v>
      </c>
      <c r="D53" s="342">
        <v>774.15317999999991</v>
      </c>
      <c r="E53" s="342">
        <v>723.56958000000009</v>
      </c>
      <c r="F53" s="342">
        <v>1114.1731000000002</v>
      </c>
      <c r="G53" s="342">
        <v>529.24811999999997</v>
      </c>
    </row>
    <row r="54" spans="1:7" x14ac:dyDescent="0.2">
      <c r="A54" s="837" t="s">
        <v>2145</v>
      </c>
      <c r="B54" s="837" t="s">
        <v>1774</v>
      </c>
      <c r="C54" s="843" t="s">
        <v>2146</v>
      </c>
      <c r="D54" s="864">
        <v>774.15317999999991</v>
      </c>
      <c r="E54" s="864">
        <v>723.56958000000009</v>
      </c>
      <c r="F54" s="864">
        <v>1114.1731000000002</v>
      </c>
      <c r="G54" s="864">
        <v>529.24811999999997</v>
      </c>
    </row>
    <row r="55" spans="1:7" x14ac:dyDescent="0.2">
      <c r="A55" s="837" t="s">
        <v>2147</v>
      </c>
      <c r="B55" s="837" t="s">
        <v>2148</v>
      </c>
      <c r="C55" s="843" t="s">
        <v>2149</v>
      </c>
      <c r="D55" s="864"/>
      <c r="E55" s="864"/>
      <c r="F55" s="864"/>
      <c r="G55" s="864"/>
    </row>
    <row r="56" spans="1:7" x14ac:dyDescent="0.2">
      <c r="A56" s="315" t="s">
        <v>1701</v>
      </c>
      <c r="B56" s="315" t="s">
        <v>2150</v>
      </c>
      <c r="C56" s="332" t="s">
        <v>68</v>
      </c>
      <c r="D56" s="342">
        <v>6617918.0391000006</v>
      </c>
      <c r="E56" s="342">
        <v>153888.26547000001</v>
      </c>
      <c r="F56" s="342">
        <v>6071599.3621000005</v>
      </c>
      <c r="G56" s="342">
        <v>186526.59915999998</v>
      </c>
    </row>
    <row r="57" spans="1:7" x14ac:dyDescent="0.2">
      <c r="A57" s="315" t="s">
        <v>1703</v>
      </c>
      <c r="B57" s="315" t="s">
        <v>2151</v>
      </c>
      <c r="C57" s="332" t="s">
        <v>68</v>
      </c>
      <c r="D57" s="342">
        <v>238149.55494</v>
      </c>
      <c r="E57" s="342">
        <v>148931.72818999999</v>
      </c>
      <c r="F57" s="342">
        <v>320110.90399999998</v>
      </c>
      <c r="G57" s="342">
        <v>182106.01475</v>
      </c>
    </row>
    <row r="58" spans="1:7" x14ac:dyDescent="0.2">
      <c r="A58" s="837" t="s">
        <v>1705</v>
      </c>
      <c r="B58" s="837" t="s">
        <v>2152</v>
      </c>
      <c r="C58" s="843" t="s">
        <v>2153</v>
      </c>
      <c r="D58" s="864">
        <v>3887.6979999999999</v>
      </c>
      <c r="E58" s="864">
        <v>25162.996170000002</v>
      </c>
      <c r="F58" s="864">
        <v>4964.9834000000001</v>
      </c>
      <c r="G58" s="864">
        <v>17885.139789999997</v>
      </c>
    </row>
    <row r="59" spans="1:7" x14ac:dyDescent="0.2">
      <c r="A59" s="837" t="s">
        <v>1708</v>
      </c>
      <c r="B59" s="837" t="s">
        <v>2154</v>
      </c>
      <c r="C59" s="843" t="s">
        <v>2155</v>
      </c>
      <c r="D59" s="864">
        <v>166497.80051999999</v>
      </c>
      <c r="E59" s="864">
        <v>86042.861009999993</v>
      </c>
      <c r="F59" s="864">
        <v>243017.42006999999</v>
      </c>
      <c r="G59" s="864">
        <v>115893.53460999999</v>
      </c>
    </row>
    <row r="60" spans="1:7" x14ac:dyDescent="0.2">
      <c r="A60" s="837" t="s">
        <v>1711</v>
      </c>
      <c r="B60" s="837" t="s">
        <v>2156</v>
      </c>
      <c r="C60" s="843" t="s">
        <v>2157</v>
      </c>
      <c r="D60" s="864">
        <v>194.96072000000001</v>
      </c>
      <c r="E60" s="864">
        <v>25212.370490000001</v>
      </c>
      <c r="F60" s="864">
        <v>280.00527999999997</v>
      </c>
      <c r="G60" s="864">
        <v>33457.296000000002</v>
      </c>
    </row>
    <row r="61" spans="1:7" x14ac:dyDescent="0.2">
      <c r="A61" s="837" t="s">
        <v>1714</v>
      </c>
      <c r="B61" s="837" t="s">
        <v>2158</v>
      </c>
      <c r="C61" s="843" t="s">
        <v>2159</v>
      </c>
      <c r="D61" s="864">
        <v>1423.72506</v>
      </c>
      <c r="E61" s="864">
        <v>6982.3800199999996</v>
      </c>
      <c r="F61" s="864">
        <v>2550.8165600000002</v>
      </c>
      <c r="G61" s="864">
        <v>8584.3032899999998</v>
      </c>
    </row>
    <row r="62" spans="1:7" x14ac:dyDescent="0.2">
      <c r="A62" s="837" t="s">
        <v>1726</v>
      </c>
      <c r="B62" s="837" t="s">
        <v>2160</v>
      </c>
      <c r="C62" s="843" t="s">
        <v>2161</v>
      </c>
      <c r="D62" s="864">
        <v>299.80430999999999</v>
      </c>
      <c r="E62" s="864">
        <v>79</v>
      </c>
      <c r="F62" s="864">
        <v>361.02555999999998</v>
      </c>
      <c r="G62" s="864">
        <v>89.4345</v>
      </c>
    </row>
    <row r="63" spans="1:7" x14ac:dyDescent="0.2">
      <c r="A63" s="837" t="s">
        <v>1729</v>
      </c>
      <c r="B63" s="837" t="s">
        <v>2084</v>
      </c>
      <c r="C63" s="843" t="s">
        <v>2162</v>
      </c>
      <c r="D63" s="864">
        <v>42.298999999999999</v>
      </c>
      <c r="E63" s="864">
        <v>2.8959200000000003</v>
      </c>
      <c r="F63" s="864">
        <v>239.63756000000001</v>
      </c>
      <c r="G63" s="864">
        <v>3.0390000000000001</v>
      </c>
    </row>
    <row r="64" spans="1:7" x14ac:dyDescent="0.2">
      <c r="A64" s="837" t="s">
        <v>1732</v>
      </c>
      <c r="B64" s="837" t="s">
        <v>2087</v>
      </c>
      <c r="C64" s="843" t="s">
        <v>2163</v>
      </c>
      <c r="D64" s="864">
        <v>12.53</v>
      </c>
      <c r="E64" s="864">
        <v>13.197370000000001</v>
      </c>
      <c r="F64" s="864">
        <v>43.758499999999998</v>
      </c>
      <c r="G64" s="864">
        <v>14.70234</v>
      </c>
    </row>
    <row r="65" spans="1:7" x14ac:dyDescent="0.2">
      <c r="A65" s="837" t="s">
        <v>2164</v>
      </c>
      <c r="B65" s="837" t="s">
        <v>2165</v>
      </c>
      <c r="C65" s="843" t="s">
        <v>2166</v>
      </c>
      <c r="D65" s="864">
        <v>47.629059999999996</v>
      </c>
      <c r="E65" s="864">
        <v>8.6102999999999987</v>
      </c>
      <c r="F65" s="864">
        <v>30.796110000000002</v>
      </c>
      <c r="G65" s="864">
        <v>10.600299999999999</v>
      </c>
    </row>
    <row r="66" spans="1:7" x14ac:dyDescent="0.2">
      <c r="A66" s="837" t="s">
        <v>2167</v>
      </c>
      <c r="B66" s="837" t="s">
        <v>2168</v>
      </c>
      <c r="C66" s="843" t="s">
        <v>2169</v>
      </c>
      <c r="D66" s="864">
        <v>689.34380999999996</v>
      </c>
      <c r="E66" s="864">
        <v>401.65591999999998</v>
      </c>
      <c r="F66" s="864">
        <v>615.05558000000008</v>
      </c>
      <c r="G66" s="864">
        <v>248.18842000000001</v>
      </c>
    </row>
    <row r="67" spans="1:7" x14ac:dyDescent="0.2">
      <c r="A67" s="837" t="s">
        <v>2170</v>
      </c>
      <c r="B67" s="837" t="s">
        <v>2171</v>
      </c>
      <c r="C67" s="843" t="s">
        <v>2172</v>
      </c>
      <c r="D67" s="864"/>
      <c r="E67" s="864"/>
      <c r="F67" s="864"/>
      <c r="G67" s="864"/>
    </row>
    <row r="68" spans="1:7" x14ac:dyDescent="0.2">
      <c r="A68" s="837" t="s">
        <v>2173</v>
      </c>
      <c r="B68" s="837" t="s">
        <v>2174</v>
      </c>
      <c r="C68" s="843" t="s">
        <v>2175</v>
      </c>
      <c r="D68" s="864">
        <v>1022.0230899999999</v>
      </c>
      <c r="E68" s="864">
        <v>95.35454</v>
      </c>
      <c r="F68" s="864">
        <v>946.86390000000006</v>
      </c>
      <c r="G68" s="864">
        <v>40</v>
      </c>
    </row>
    <row r="69" spans="1:7" x14ac:dyDescent="0.2">
      <c r="A69" s="837" t="s">
        <v>2176</v>
      </c>
      <c r="B69" s="837" t="s">
        <v>2177</v>
      </c>
      <c r="C69" s="843" t="s">
        <v>2178</v>
      </c>
      <c r="D69" s="864"/>
      <c r="E69" s="864"/>
      <c r="F69" s="864"/>
      <c r="G69" s="864"/>
    </row>
    <row r="70" spans="1:7" x14ac:dyDescent="0.2">
      <c r="A70" s="837" t="s">
        <v>2179</v>
      </c>
      <c r="B70" s="837" t="s">
        <v>2180</v>
      </c>
      <c r="C70" s="843" t="s">
        <v>2181</v>
      </c>
      <c r="D70" s="864">
        <v>39119.689330000001</v>
      </c>
      <c r="E70" s="864">
        <v>3555</v>
      </c>
      <c r="F70" s="864">
        <v>46883.218030000004</v>
      </c>
      <c r="G70" s="864">
        <v>4390.4452699999993</v>
      </c>
    </row>
    <row r="71" spans="1:7" x14ac:dyDescent="0.2">
      <c r="A71" s="837" t="s">
        <v>2182</v>
      </c>
      <c r="B71" s="837" t="s">
        <v>2183</v>
      </c>
      <c r="C71" s="843" t="s">
        <v>2184</v>
      </c>
      <c r="D71" s="864">
        <v>24912.052039999999</v>
      </c>
      <c r="E71" s="864">
        <v>1375.4064499999999</v>
      </c>
      <c r="F71" s="864">
        <v>19479.38535</v>
      </c>
      <c r="G71" s="864">
        <v>1488.50478</v>
      </c>
    </row>
    <row r="72" spans="1:7" x14ac:dyDescent="0.2">
      <c r="A72" s="315" t="s">
        <v>1735</v>
      </c>
      <c r="B72" s="315" t="s">
        <v>2185</v>
      </c>
      <c r="C72" s="332" t="s">
        <v>68</v>
      </c>
      <c r="D72" s="342">
        <v>5185.5309900000002</v>
      </c>
      <c r="E72" s="342">
        <v>99.765249999999995</v>
      </c>
      <c r="F72" s="342">
        <v>7331.1601099999998</v>
      </c>
      <c r="G72" s="342">
        <v>40.028289999999998</v>
      </c>
    </row>
    <row r="73" spans="1:7" x14ac:dyDescent="0.2">
      <c r="A73" s="837" t="s">
        <v>1737</v>
      </c>
      <c r="B73" s="837" t="s">
        <v>2186</v>
      </c>
      <c r="C73" s="843" t="s">
        <v>2187</v>
      </c>
      <c r="D73" s="864"/>
      <c r="E73" s="864"/>
      <c r="F73" s="864"/>
      <c r="G73" s="864"/>
    </row>
    <row r="74" spans="1:7" x14ac:dyDescent="0.2">
      <c r="A74" s="837" t="s">
        <v>1740</v>
      </c>
      <c r="B74" s="837" t="s">
        <v>2131</v>
      </c>
      <c r="C74" s="843" t="s">
        <v>2188</v>
      </c>
      <c r="D74" s="864">
        <v>3280.2230199999999</v>
      </c>
      <c r="E74" s="864">
        <v>96.548349999999999</v>
      </c>
      <c r="F74" s="864">
        <v>6124.8906999999999</v>
      </c>
      <c r="G74" s="864">
        <v>39.947230000000005</v>
      </c>
    </row>
    <row r="75" spans="1:7" x14ac:dyDescent="0.2">
      <c r="A75" s="837" t="s">
        <v>1743</v>
      </c>
      <c r="B75" s="837" t="s">
        <v>2189</v>
      </c>
      <c r="C75" s="843" t="s">
        <v>2190</v>
      </c>
      <c r="D75" s="864">
        <v>1483.8836100000001</v>
      </c>
      <c r="E75" s="864">
        <v>0.14315</v>
      </c>
      <c r="F75" s="864">
        <v>495.4461</v>
      </c>
      <c r="G75" s="864">
        <v>3.2079999999999997E-2</v>
      </c>
    </row>
    <row r="76" spans="1:7" x14ac:dyDescent="0.2">
      <c r="A76" s="837" t="s">
        <v>1746</v>
      </c>
      <c r="B76" s="837" t="s">
        <v>2191</v>
      </c>
      <c r="C76" s="843" t="s">
        <v>2192</v>
      </c>
      <c r="D76" s="864"/>
      <c r="E76" s="864"/>
      <c r="F76" s="864"/>
      <c r="G76" s="864"/>
    </row>
    <row r="77" spans="1:7" x14ac:dyDescent="0.2">
      <c r="A77" s="837" t="s">
        <v>1752</v>
      </c>
      <c r="B77" s="837" t="s">
        <v>2193</v>
      </c>
      <c r="C77" s="843" t="s">
        <v>2194</v>
      </c>
      <c r="D77" s="864">
        <v>421.42435999999998</v>
      </c>
      <c r="E77" s="864">
        <v>3.07375</v>
      </c>
      <c r="F77" s="864">
        <v>709.32492999999988</v>
      </c>
      <c r="G77" s="864">
        <v>4.8979999999999996E-2</v>
      </c>
    </row>
    <row r="78" spans="1:7" x14ac:dyDescent="0.2">
      <c r="A78" s="315" t="s">
        <v>2195</v>
      </c>
      <c r="B78" s="315" t="s">
        <v>2196</v>
      </c>
      <c r="C78" s="332" t="s">
        <v>68</v>
      </c>
      <c r="D78" s="342">
        <v>6374582.9531699996</v>
      </c>
      <c r="E78" s="342">
        <v>4856.7720300000001</v>
      </c>
      <c r="F78" s="342">
        <v>5696941.3947700001</v>
      </c>
      <c r="G78" s="342">
        <v>4380.5561200000002</v>
      </c>
    </row>
    <row r="79" spans="1:7" x14ac:dyDescent="0.2">
      <c r="A79" s="837" t="s">
        <v>2197</v>
      </c>
      <c r="B79" s="837" t="s">
        <v>2198</v>
      </c>
      <c r="C79" s="843" t="s">
        <v>2199</v>
      </c>
      <c r="D79" s="864"/>
      <c r="E79" s="864"/>
      <c r="F79" s="864"/>
      <c r="G79" s="864"/>
    </row>
    <row r="80" spans="1:7" x14ac:dyDescent="0.2">
      <c r="A80" s="837" t="s">
        <v>2200</v>
      </c>
      <c r="B80" s="837" t="s">
        <v>2201</v>
      </c>
      <c r="C80" s="843" t="s">
        <v>2202</v>
      </c>
      <c r="D80" s="864">
        <v>6374582.9531699996</v>
      </c>
      <c r="E80" s="864">
        <v>4856.7720300000001</v>
      </c>
      <c r="F80" s="864">
        <v>5744157.2979899999</v>
      </c>
      <c r="G80" s="864">
        <v>4380.5561200000002</v>
      </c>
    </row>
    <row r="81" spans="1:7" x14ac:dyDescent="0.2">
      <c r="A81" s="315" t="s">
        <v>1862</v>
      </c>
      <c r="B81" s="315" t="s">
        <v>2203</v>
      </c>
      <c r="C81" s="332" t="s">
        <v>68</v>
      </c>
      <c r="D81" s="343">
        <v>0</v>
      </c>
      <c r="E81" s="343">
        <v>0</v>
      </c>
      <c r="F81" s="343">
        <v>0</v>
      </c>
      <c r="G81" s="343">
        <v>0</v>
      </c>
    </row>
    <row r="82" spans="1:7" x14ac:dyDescent="0.2">
      <c r="A82" s="315" t="s">
        <v>2204</v>
      </c>
      <c r="B82" s="315" t="s">
        <v>2205</v>
      </c>
      <c r="C82" s="332" t="s">
        <v>68</v>
      </c>
      <c r="D82" s="342">
        <v>4595.2413799999995</v>
      </c>
      <c r="E82" s="342">
        <v>16837.027020000001</v>
      </c>
      <c r="F82" s="342">
        <v>-5659.6550299999999</v>
      </c>
      <c r="G82" s="342">
        <v>25429.41173</v>
      </c>
    </row>
    <row r="83" spans="1:7" x14ac:dyDescent="0.2">
      <c r="A83" s="315" t="s">
        <v>2206</v>
      </c>
      <c r="B83" s="315" t="s">
        <v>1907</v>
      </c>
      <c r="C83" s="332" t="s">
        <v>68</v>
      </c>
      <c r="D83" s="342">
        <v>3821.0882000000001</v>
      </c>
      <c r="E83" s="342">
        <v>16113.45744</v>
      </c>
      <c r="F83" s="342">
        <v>-6783.8781300000001</v>
      </c>
      <c r="G83" s="342">
        <v>24827.673609999998</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515" orientation="portrait" useFirstPageNumber="1" r:id="rId1"/>
  <headerFooter>
    <oddHeader>&amp;L&amp;"Tahoma,Kurzíva"Závěrečný účet za rok 2020&amp;R&amp;"Tahoma,Kurzíva"Tabulka č. 41</oddHeader>
    <oddFooter>&amp;C&amp;"Tahoma,Obyčejné"&amp;P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BD470-9434-44B7-AC0D-56D5E865446F}">
  <dimension ref="A1:G208"/>
  <sheetViews>
    <sheetView showGridLines="0" zoomScaleNormal="100" zoomScaleSheetLayoutView="100" workbookViewId="0">
      <selection activeCell="H3" sqref="H3"/>
    </sheetView>
  </sheetViews>
  <sheetFormatPr defaultRowHeight="12.75" x14ac:dyDescent="0.2"/>
  <cols>
    <col min="1" max="1" width="7" style="337" customWidth="1"/>
    <col min="2" max="2" width="45.42578125" style="313" customWidth="1"/>
    <col min="3" max="3" width="8.7109375" style="174" customWidth="1"/>
    <col min="4" max="7" width="13.85546875" style="861" customWidth="1"/>
    <col min="8" max="16384" width="9.140625" style="313"/>
  </cols>
  <sheetData>
    <row r="1" spans="1:7" s="344" customFormat="1" ht="18" customHeight="1" x14ac:dyDescent="0.2">
      <c r="A1" s="1145" t="s">
        <v>5012</v>
      </c>
      <c r="B1" s="1145"/>
      <c r="C1" s="1145"/>
      <c r="D1" s="1145"/>
      <c r="E1" s="1145"/>
      <c r="F1" s="1145"/>
      <c r="G1" s="1145"/>
    </row>
    <row r="2" spans="1:7" s="344" customFormat="1" ht="18" customHeight="1" x14ac:dyDescent="0.2">
      <c r="A2" s="1086" t="s">
        <v>2212</v>
      </c>
      <c r="B2" s="1086"/>
      <c r="C2" s="1086"/>
      <c r="D2" s="1086"/>
      <c r="E2" s="1086"/>
      <c r="F2" s="1086"/>
      <c r="G2" s="1086"/>
    </row>
    <row r="3" spans="1:7" x14ac:dyDescent="0.2">
      <c r="A3" s="313"/>
      <c r="D3" s="836"/>
      <c r="E3" s="836"/>
      <c r="F3" s="836"/>
      <c r="G3" s="836"/>
    </row>
    <row r="4" spans="1:7" x14ac:dyDescent="0.2">
      <c r="A4" s="310"/>
      <c r="B4" s="310"/>
      <c r="C4" s="311"/>
      <c r="D4" s="312">
        <v>1</v>
      </c>
      <c r="E4" s="312">
        <v>2</v>
      </c>
      <c r="F4" s="312">
        <v>3</v>
      </c>
      <c r="G4" s="312">
        <v>4</v>
      </c>
    </row>
    <row r="5" spans="1:7" s="335" customFormat="1" ht="12.75" customHeight="1" x14ac:dyDescent="0.2">
      <c r="A5" s="1146" t="s">
        <v>1584</v>
      </c>
      <c r="B5" s="1147"/>
      <c r="C5" s="1152" t="s">
        <v>1585</v>
      </c>
      <c r="D5" s="1158" t="s">
        <v>1586</v>
      </c>
      <c r="E5" s="1159"/>
      <c r="F5" s="1159"/>
      <c r="G5" s="1160"/>
    </row>
    <row r="6" spans="1:7" s="314" customFormat="1" x14ac:dyDescent="0.2">
      <c r="A6" s="1148"/>
      <c r="B6" s="1149"/>
      <c r="C6" s="1153"/>
      <c r="D6" s="1161" t="s">
        <v>1587</v>
      </c>
      <c r="E6" s="1162"/>
      <c r="F6" s="1163"/>
      <c r="G6" s="1164" t="s">
        <v>1588</v>
      </c>
    </row>
    <row r="7" spans="1:7" s="314" customFormat="1" x14ac:dyDescent="0.2">
      <c r="A7" s="1150"/>
      <c r="B7" s="1151"/>
      <c r="C7" s="1157"/>
      <c r="D7" s="326" t="s">
        <v>1589</v>
      </c>
      <c r="E7" s="326" t="s">
        <v>1590</v>
      </c>
      <c r="F7" s="326" t="s">
        <v>1591</v>
      </c>
      <c r="G7" s="1165"/>
    </row>
    <row r="8" spans="1:7" s="314" customFormat="1" x14ac:dyDescent="0.2">
      <c r="A8" s="327"/>
      <c r="B8" s="327" t="s">
        <v>1592</v>
      </c>
      <c r="C8" s="328" t="s">
        <v>68</v>
      </c>
      <c r="D8" s="317">
        <v>14148553.553189998</v>
      </c>
      <c r="E8" s="317">
        <v>5433700.7240500003</v>
      </c>
      <c r="F8" s="317">
        <v>8714852.82914</v>
      </c>
      <c r="G8" s="317">
        <v>7903949.20199</v>
      </c>
    </row>
    <row r="9" spans="1:7" s="336" customFormat="1" x14ac:dyDescent="0.2">
      <c r="A9" s="327" t="s">
        <v>1593</v>
      </c>
      <c r="B9" s="327" t="s">
        <v>1594</v>
      </c>
      <c r="C9" s="328" t="s">
        <v>68</v>
      </c>
      <c r="D9" s="317">
        <v>12186632.531950001</v>
      </c>
      <c r="E9" s="317">
        <v>5427350.4845399996</v>
      </c>
      <c r="F9" s="317">
        <v>6759282.0474100001</v>
      </c>
      <c r="G9" s="317">
        <v>6453582.4476600001</v>
      </c>
    </row>
    <row r="10" spans="1:7" s="336" customFormat="1" x14ac:dyDescent="0.2">
      <c r="A10" s="327" t="s">
        <v>1595</v>
      </c>
      <c r="B10" s="327" t="s">
        <v>1596</v>
      </c>
      <c r="C10" s="328" t="s">
        <v>68</v>
      </c>
      <c r="D10" s="317">
        <v>255859.98480000001</v>
      </c>
      <c r="E10" s="317">
        <v>172725.27244</v>
      </c>
      <c r="F10" s="317">
        <v>83134.712360000005</v>
      </c>
      <c r="G10" s="317">
        <v>83848.349969999996</v>
      </c>
    </row>
    <row r="11" spans="1:7" x14ac:dyDescent="0.2">
      <c r="A11" s="837" t="s">
        <v>1597</v>
      </c>
      <c r="B11" s="837" t="s">
        <v>1598</v>
      </c>
      <c r="C11" s="843" t="s">
        <v>1599</v>
      </c>
      <c r="D11" s="876">
        <v>205.25</v>
      </c>
      <c r="E11" s="876">
        <v>199.0925</v>
      </c>
      <c r="F11" s="876">
        <v>6.1574999999999998</v>
      </c>
      <c r="G11" s="876">
        <v>6.1574999999999998</v>
      </c>
    </row>
    <row r="12" spans="1:7" x14ac:dyDescent="0.2">
      <c r="A12" s="837" t="s">
        <v>1600</v>
      </c>
      <c r="B12" s="837" t="s">
        <v>1601</v>
      </c>
      <c r="C12" s="843" t="s">
        <v>1602</v>
      </c>
      <c r="D12" s="839">
        <v>240950.97937000002</v>
      </c>
      <c r="E12" s="876">
        <v>157822.42450999998</v>
      </c>
      <c r="F12" s="839">
        <v>83128.554860000004</v>
      </c>
      <c r="G12" s="876">
        <v>83611.989969999995</v>
      </c>
    </row>
    <row r="13" spans="1:7" x14ac:dyDescent="0.2">
      <c r="A13" s="837" t="s">
        <v>1603</v>
      </c>
      <c r="B13" s="837" t="s">
        <v>1604</v>
      </c>
      <c r="C13" s="843" t="s">
        <v>1605</v>
      </c>
      <c r="D13" s="839"/>
      <c r="E13" s="876">
        <v>0</v>
      </c>
      <c r="F13" s="839"/>
      <c r="G13" s="876">
        <v>0</v>
      </c>
    </row>
    <row r="14" spans="1:7" x14ac:dyDescent="0.2">
      <c r="A14" s="837" t="s">
        <v>1606</v>
      </c>
      <c r="B14" s="837" t="s">
        <v>1607</v>
      </c>
      <c r="C14" s="843" t="s">
        <v>1608</v>
      </c>
      <c r="D14" s="839"/>
      <c r="E14" s="876">
        <v>0</v>
      </c>
      <c r="F14" s="839"/>
      <c r="G14" s="876">
        <v>0</v>
      </c>
    </row>
    <row r="15" spans="1:7" x14ac:dyDescent="0.2">
      <c r="A15" s="837" t="s">
        <v>1609</v>
      </c>
      <c r="B15" s="837" t="s">
        <v>1610</v>
      </c>
      <c r="C15" s="843" t="s">
        <v>1611</v>
      </c>
      <c r="D15" s="839">
        <v>12739.925429999999</v>
      </c>
      <c r="E15" s="876">
        <v>12739.925429999999</v>
      </c>
      <c r="F15" s="839"/>
      <c r="G15" s="876">
        <v>0</v>
      </c>
    </row>
    <row r="16" spans="1:7" x14ac:dyDescent="0.2">
      <c r="A16" s="837" t="s">
        <v>1612</v>
      </c>
      <c r="B16" s="837" t="s">
        <v>1613</v>
      </c>
      <c r="C16" s="843" t="s">
        <v>1614</v>
      </c>
      <c r="D16" s="839"/>
      <c r="E16" s="876">
        <v>0</v>
      </c>
      <c r="F16" s="839"/>
      <c r="G16" s="876">
        <v>0</v>
      </c>
    </row>
    <row r="17" spans="1:7" x14ac:dyDescent="0.2">
      <c r="A17" s="837" t="s">
        <v>1615</v>
      </c>
      <c r="B17" s="837" t="s">
        <v>1616</v>
      </c>
      <c r="C17" s="843" t="s">
        <v>1617</v>
      </c>
      <c r="D17" s="839">
        <v>1963.83</v>
      </c>
      <c r="E17" s="876">
        <v>1963.83</v>
      </c>
      <c r="F17" s="839"/>
      <c r="G17" s="876">
        <v>230.20249999999999</v>
      </c>
    </row>
    <row r="18" spans="1:7" x14ac:dyDescent="0.2">
      <c r="A18" s="837" t="s">
        <v>1618</v>
      </c>
      <c r="B18" s="837" t="s">
        <v>1619</v>
      </c>
      <c r="C18" s="843" t="s">
        <v>1620</v>
      </c>
      <c r="D18" s="839"/>
      <c r="E18" s="876">
        <v>0</v>
      </c>
      <c r="F18" s="839"/>
      <c r="G18" s="876">
        <v>0</v>
      </c>
    </row>
    <row r="19" spans="1:7" x14ac:dyDescent="0.2">
      <c r="A19" s="840" t="s">
        <v>1621</v>
      </c>
      <c r="B19" s="837" t="s">
        <v>1622</v>
      </c>
      <c r="C19" s="843" t="s">
        <v>1623</v>
      </c>
      <c r="D19" s="839"/>
      <c r="E19" s="876">
        <v>0</v>
      </c>
      <c r="F19" s="839"/>
      <c r="G19" s="876">
        <v>0</v>
      </c>
    </row>
    <row r="20" spans="1:7" s="336" customFormat="1" x14ac:dyDescent="0.2">
      <c r="A20" s="327" t="s">
        <v>1624</v>
      </c>
      <c r="B20" s="327" t="s">
        <v>1625</v>
      </c>
      <c r="C20" s="328" t="s">
        <v>68</v>
      </c>
      <c r="D20" s="317">
        <v>11930561.185149999</v>
      </c>
      <c r="E20" s="317">
        <v>5254625.2121000001</v>
      </c>
      <c r="F20" s="317">
        <v>6675935.9730500001</v>
      </c>
      <c r="G20" s="317">
        <v>6369540.7356900005</v>
      </c>
    </row>
    <row r="21" spans="1:7" x14ac:dyDescent="0.2">
      <c r="A21" s="837" t="s">
        <v>1626</v>
      </c>
      <c r="B21" s="837" t="s">
        <v>357</v>
      </c>
      <c r="C21" s="843" t="s">
        <v>1627</v>
      </c>
      <c r="D21" s="876">
        <v>78177.415820000009</v>
      </c>
      <c r="E21" s="876">
        <v>0</v>
      </c>
      <c r="F21" s="876">
        <v>78177.415820000009</v>
      </c>
      <c r="G21" s="876">
        <v>78146.055820000009</v>
      </c>
    </row>
    <row r="22" spans="1:7" x14ac:dyDescent="0.2">
      <c r="A22" s="837" t="s">
        <v>1628</v>
      </c>
      <c r="B22" s="837" t="s">
        <v>1629</v>
      </c>
      <c r="C22" s="843" t="s">
        <v>1630</v>
      </c>
      <c r="D22" s="839">
        <v>3571.54</v>
      </c>
      <c r="E22" s="876">
        <v>0</v>
      </c>
      <c r="F22" s="839">
        <v>3571.54</v>
      </c>
      <c r="G22" s="876">
        <v>3575.14</v>
      </c>
    </row>
    <row r="23" spans="1:7" x14ac:dyDescent="0.2">
      <c r="A23" s="837" t="s">
        <v>1631</v>
      </c>
      <c r="B23" s="837" t="s">
        <v>1632</v>
      </c>
      <c r="C23" s="843" t="s">
        <v>1633</v>
      </c>
      <c r="D23" s="839">
        <v>6748838.4227299998</v>
      </c>
      <c r="E23" s="876">
        <v>1838142.8144100001</v>
      </c>
      <c r="F23" s="839">
        <v>4910695.6083199997</v>
      </c>
      <c r="G23" s="876">
        <v>4904828.8467299994</v>
      </c>
    </row>
    <row r="24" spans="1:7" ht="21" x14ac:dyDescent="0.2">
      <c r="A24" s="837" t="s">
        <v>1634</v>
      </c>
      <c r="B24" s="837" t="s">
        <v>1635</v>
      </c>
      <c r="C24" s="843" t="s">
        <v>1636</v>
      </c>
      <c r="D24" s="839">
        <v>4140225.8383200001</v>
      </c>
      <c r="E24" s="876">
        <v>2688627.5891099996</v>
      </c>
      <c r="F24" s="839">
        <v>1451598.24921</v>
      </c>
      <c r="G24" s="876">
        <v>1313909.5415700001</v>
      </c>
    </row>
    <row r="25" spans="1:7" x14ac:dyDescent="0.2">
      <c r="A25" s="837" t="s">
        <v>1637</v>
      </c>
      <c r="B25" s="837" t="s">
        <v>1638</v>
      </c>
      <c r="C25" s="843" t="s">
        <v>1639</v>
      </c>
      <c r="D25" s="839"/>
      <c r="E25" s="876">
        <v>0</v>
      </c>
      <c r="F25" s="839"/>
      <c r="G25" s="876">
        <v>0</v>
      </c>
    </row>
    <row r="26" spans="1:7" x14ac:dyDescent="0.2">
      <c r="A26" s="837" t="s">
        <v>1640</v>
      </c>
      <c r="B26" s="837" t="s">
        <v>1641</v>
      </c>
      <c r="C26" s="843" t="s">
        <v>1642</v>
      </c>
      <c r="D26" s="839">
        <v>727854.80858000007</v>
      </c>
      <c r="E26" s="876">
        <v>727854.80858000007</v>
      </c>
      <c r="F26" s="839"/>
      <c r="G26" s="876">
        <v>0</v>
      </c>
    </row>
    <row r="27" spans="1:7" x14ac:dyDescent="0.2">
      <c r="A27" s="837" t="s">
        <v>1643</v>
      </c>
      <c r="B27" s="837" t="s">
        <v>1644</v>
      </c>
      <c r="C27" s="843" t="s">
        <v>1645</v>
      </c>
      <c r="D27" s="839"/>
      <c r="E27" s="876">
        <v>0</v>
      </c>
      <c r="F27" s="839"/>
      <c r="G27" s="876">
        <v>0</v>
      </c>
    </row>
    <row r="28" spans="1:7" x14ac:dyDescent="0.2">
      <c r="A28" s="837" t="s">
        <v>1646</v>
      </c>
      <c r="B28" s="837" t="s">
        <v>1647</v>
      </c>
      <c r="C28" s="843" t="s">
        <v>1648</v>
      </c>
      <c r="D28" s="839">
        <v>231855.96470000001</v>
      </c>
      <c r="E28" s="876">
        <v>0</v>
      </c>
      <c r="F28" s="839">
        <v>231855.96470000001</v>
      </c>
      <c r="G28" s="876">
        <v>69051.312570000009</v>
      </c>
    </row>
    <row r="29" spans="1:7" x14ac:dyDescent="0.2">
      <c r="A29" s="837" t="s">
        <v>1649</v>
      </c>
      <c r="B29" s="837" t="s">
        <v>1650</v>
      </c>
      <c r="C29" s="843" t="s">
        <v>1651</v>
      </c>
      <c r="D29" s="839">
        <v>37.195</v>
      </c>
      <c r="E29" s="876">
        <v>0</v>
      </c>
      <c r="F29" s="839">
        <v>37.195</v>
      </c>
      <c r="G29" s="876">
        <v>29.838999999999999</v>
      </c>
    </row>
    <row r="30" spans="1:7" x14ac:dyDescent="0.2">
      <c r="A30" s="840" t="s">
        <v>1652</v>
      </c>
      <c r="B30" s="837" t="s">
        <v>1653</v>
      </c>
      <c r="C30" s="843" t="s">
        <v>1654</v>
      </c>
      <c r="D30" s="839"/>
      <c r="E30" s="839"/>
      <c r="F30" s="839"/>
      <c r="G30" s="839"/>
    </row>
    <row r="31" spans="1:7" s="336" customFormat="1" x14ac:dyDescent="0.2">
      <c r="A31" s="327" t="s">
        <v>1655</v>
      </c>
      <c r="B31" s="327" t="s">
        <v>1656</v>
      </c>
      <c r="C31" s="328" t="s">
        <v>68</v>
      </c>
      <c r="D31" s="317">
        <v>137.36199999999999</v>
      </c>
      <c r="E31" s="317">
        <v>0</v>
      </c>
      <c r="F31" s="317">
        <v>137.36199999999999</v>
      </c>
      <c r="G31" s="317">
        <v>137.36199999999999</v>
      </c>
    </row>
    <row r="32" spans="1:7" x14ac:dyDescent="0.2">
      <c r="A32" s="837" t="s">
        <v>1657</v>
      </c>
      <c r="B32" s="837" t="s">
        <v>1658</v>
      </c>
      <c r="C32" s="843" t="s">
        <v>1659</v>
      </c>
      <c r="D32" s="876">
        <v>0</v>
      </c>
      <c r="E32" s="876">
        <v>0</v>
      </c>
      <c r="F32" s="876">
        <v>0</v>
      </c>
      <c r="G32" s="876">
        <v>0</v>
      </c>
    </row>
    <row r="33" spans="1:7" x14ac:dyDescent="0.2">
      <c r="A33" s="837" t="s">
        <v>1660</v>
      </c>
      <c r="B33" s="837" t="s">
        <v>1661</v>
      </c>
      <c r="C33" s="843" t="s">
        <v>1662</v>
      </c>
      <c r="D33" s="876">
        <v>0</v>
      </c>
      <c r="E33" s="876">
        <v>0</v>
      </c>
      <c r="F33" s="876">
        <v>0</v>
      </c>
      <c r="G33" s="876">
        <v>0</v>
      </c>
    </row>
    <row r="34" spans="1:7" x14ac:dyDescent="0.2">
      <c r="A34" s="837" t="s">
        <v>1663</v>
      </c>
      <c r="B34" s="837" t="s">
        <v>1664</v>
      </c>
      <c r="C34" s="843" t="s">
        <v>1665</v>
      </c>
      <c r="D34" s="876">
        <v>0</v>
      </c>
      <c r="E34" s="876">
        <v>0</v>
      </c>
      <c r="F34" s="876">
        <v>0</v>
      </c>
      <c r="G34" s="876">
        <v>0</v>
      </c>
    </row>
    <row r="35" spans="1:7" x14ac:dyDescent="0.2">
      <c r="A35" s="837" t="s">
        <v>1669</v>
      </c>
      <c r="B35" s="837" t="s">
        <v>1670</v>
      </c>
      <c r="C35" s="843" t="s">
        <v>1671</v>
      </c>
      <c r="D35" s="839"/>
      <c r="E35" s="876">
        <v>0</v>
      </c>
      <c r="F35" s="839"/>
      <c r="G35" s="876">
        <v>0</v>
      </c>
    </row>
    <row r="36" spans="1:7" x14ac:dyDescent="0.2">
      <c r="A36" s="837" t="s">
        <v>1672</v>
      </c>
      <c r="B36" s="837" t="s">
        <v>1673</v>
      </c>
      <c r="C36" s="843" t="s">
        <v>1674</v>
      </c>
      <c r="D36" s="839">
        <v>137.36199999999999</v>
      </c>
      <c r="E36" s="876">
        <v>0</v>
      </c>
      <c r="F36" s="839">
        <v>137.36199999999999</v>
      </c>
      <c r="G36" s="876">
        <v>137.36199999999999</v>
      </c>
    </row>
    <row r="37" spans="1:7" s="336" customFormat="1" x14ac:dyDescent="0.2">
      <c r="A37" s="327" t="s">
        <v>1681</v>
      </c>
      <c r="B37" s="327" t="s">
        <v>1682</v>
      </c>
      <c r="C37" s="328" t="s">
        <v>68</v>
      </c>
      <c r="D37" s="317">
        <v>74</v>
      </c>
      <c r="E37" s="317">
        <v>0</v>
      </c>
      <c r="F37" s="317">
        <v>74</v>
      </c>
      <c r="G37" s="317">
        <v>56</v>
      </c>
    </row>
    <row r="38" spans="1:7" x14ac:dyDescent="0.2">
      <c r="A38" s="837" t="s">
        <v>1683</v>
      </c>
      <c r="B38" s="837" t="s">
        <v>1684</v>
      </c>
      <c r="C38" s="843" t="s">
        <v>1685</v>
      </c>
      <c r="D38" s="839"/>
      <c r="E38" s="876">
        <v>0</v>
      </c>
      <c r="F38" s="839"/>
      <c r="G38" s="876">
        <v>0</v>
      </c>
    </row>
    <row r="39" spans="1:7" x14ac:dyDescent="0.2">
      <c r="A39" s="837" t="s">
        <v>1686</v>
      </c>
      <c r="B39" s="837" t="s">
        <v>1687</v>
      </c>
      <c r="C39" s="843" t="s">
        <v>1688</v>
      </c>
      <c r="D39" s="839"/>
      <c r="E39" s="876">
        <v>0</v>
      </c>
      <c r="F39" s="839"/>
      <c r="G39" s="876">
        <v>0</v>
      </c>
    </row>
    <row r="40" spans="1:7" x14ac:dyDescent="0.2">
      <c r="A40" s="837" t="s">
        <v>1689</v>
      </c>
      <c r="B40" s="837" t="s">
        <v>1690</v>
      </c>
      <c r="C40" s="843" t="s">
        <v>1691</v>
      </c>
      <c r="D40" s="839">
        <v>74</v>
      </c>
      <c r="E40" s="876">
        <v>0</v>
      </c>
      <c r="F40" s="839">
        <v>74</v>
      </c>
      <c r="G40" s="876">
        <v>56</v>
      </c>
    </row>
    <row r="41" spans="1:7" x14ac:dyDescent="0.2">
      <c r="A41" s="837" t="s">
        <v>1695</v>
      </c>
      <c r="B41" s="837" t="s">
        <v>1696</v>
      </c>
      <c r="C41" s="843" t="s">
        <v>1697</v>
      </c>
      <c r="D41" s="839"/>
      <c r="E41" s="876">
        <v>0</v>
      </c>
      <c r="F41" s="839"/>
      <c r="G41" s="876">
        <v>0</v>
      </c>
    </row>
    <row r="42" spans="1:7" x14ac:dyDescent="0.2">
      <c r="A42" s="837" t="s">
        <v>1698</v>
      </c>
      <c r="B42" s="842" t="s">
        <v>1699</v>
      </c>
      <c r="C42" s="866" t="s">
        <v>1700</v>
      </c>
      <c r="D42" s="839"/>
      <c r="E42" s="876">
        <v>0</v>
      </c>
      <c r="F42" s="839"/>
      <c r="G42" s="876">
        <v>0</v>
      </c>
    </row>
    <row r="43" spans="1:7" s="336" customFormat="1" x14ac:dyDescent="0.2">
      <c r="A43" s="327" t="s">
        <v>1701</v>
      </c>
      <c r="B43" s="327" t="s">
        <v>1702</v>
      </c>
      <c r="C43" s="328" t="s">
        <v>68</v>
      </c>
      <c r="D43" s="317">
        <v>1961921.0212399999</v>
      </c>
      <c r="E43" s="317">
        <v>6350.2395099999994</v>
      </c>
      <c r="F43" s="317">
        <v>1955570.7817299999</v>
      </c>
      <c r="G43" s="317">
        <v>1450366.7543299999</v>
      </c>
    </row>
    <row r="44" spans="1:7" s="336" customFormat="1" x14ac:dyDescent="0.2">
      <c r="A44" s="315" t="s">
        <v>1703</v>
      </c>
      <c r="B44" s="315" t="s">
        <v>1704</v>
      </c>
      <c r="C44" s="332" t="s">
        <v>68</v>
      </c>
      <c r="D44" s="317">
        <v>250300.15470999997</v>
      </c>
      <c r="E44" s="317">
        <v>0</v>
      </c>
      <c r="F44" s="317">
        <v>250300.15470999997</v>
      </c>
      <c r="G44" s="317">
        <v>178537.82841999998</v>
      </c>
    </row>
    <row r="45" spans="1:7" x14ac:dyDescent="0.2">
      <c r="A45" s="837" t="s">
        <v>1705</v>
      </c>
      <c r="B45" s="837" t="s">
        <v>1706</v>
      </c>
      <c r="C45" s="843" t="s">
        <v>1707</v>
      </c>
      <c r="D45" s="839"/>
      <c r="E45" s="876">
        <v>0</v>
      </c>
      <c r="F45" s="839"/>
      <c r="G45" s="876">
        <v>0</v>
      </c>
    </row>
    <row r="46" spans="1:7" x14ac:dyDescent="0.2">
      <c r="A46" s="837" t="s">
        <v>1708</v>
      </c>
      <c r="B46" s="837" t="s">
        <v>1709</v>
      </c>
      <c r="C46" s="843" t="s">
        <v>1710</v>
      </c>
      <c r="D46" s="839">
        <v>206806.31409</v>
      </c>
      <c r="E46" s="876">
        <v>0</v>
      </c>
      <c r="F46" s="839">
        <v>206806.31409</v>
      </c>
      <c r="G46" s="876">
        <v>136666.67230000001</v>
      </c>
    </row>
    <row r="47" spans="1:7" x14ac:dyDescent="0.2">
      <c r="A47" s="837" t="s">
        <v>1711</v>
      </c>
      <c r="B47" s="837" t="s">
        <v>1712</v>
      </c>
      <c r="C47" s="843" t="s">
        <v>1713</v>
      </c>
      <c r="D47" s="839">
        <v>4439.8495499999999</v>
      </c>
      <c r="E47" s="876">
        <v>0</v>
      </c>
      <c r="F47" s="839">
        <v>4439.8495499999999</v>
      </c>
      <c r="G47" s="876">
        <v>2018.3615399999999</v>
      </c>
    </row>
    <row r="48" spans="1:7" x14ac:dyDescent="0.2">
      <c r="A48" s="837" t="s">
        <v>1714</v>
      </c>
      <c r="B48" s="837" t="s">
        <v>1715</v>
      </c>
      <c r="C48" s="843" t="s">
        <v>1716</v>
      </c>
      <c r="D48" s="839"/>
      <c r="E48" s="876">
        <v>0</v>
      </c>
      <c r="F48" s="839"/>
      <c r="G48" s="876">
        <v>0</v>
      </c>
    </row>
    <row r="49" spans="1:7" x14ac:dyDescent="0.2">
      <c r="A49" s="837" t="s">
        <v>1717</v>
      </c>
      <c r="B49" s="837" t="s">
        <v>1718</v>
      </c>
      <c r="C49" s="843" t="s">
        <v>1719</v>
      </c>
      <c r="D49" s="839"/>
      <c r="E49" s="876">
        <v>0</v>
      </c>
      <c r="F49" s="839"/>
      <c r="G49" s="876">
        <v>0</v>
      </c>
    </row>
    <row r="50" spans="1:7" x14ac:dyDescent="0.2">
      <c r="A50" s="837" t="s">
        <v>1720</v>
      </c>
      <c r="B50" s="837" t="s">
        <v>1721</v>
      </c>
      <c r="C50" s="843" t="s">
        <v>1722</v>
      </c>
      <c r="D50" s="839">
        <v>3225.4927900000002</v>
      </c>
      <c r="E50" s="876">
        <v>0</v>
      </c>
      <c r="F50" s="839">
        <v>3225.4927900000002</v>
      </c>
      <c r="G50" s="876">
        <v>3292.4920899999997</v>
      </c>
    </row>
    <row r="51" spans="1:7" x14ac:dyDescent="0.2">
      <c r="A51" s="837" t="s">
        <v>1723</v>
      </c>
      <c r="B51" s="837" t="s">
        <v>1724</v>
      </c>
      <c r="C51" s="843" t="s">
        <v>1725</v>
      </c>
      <c r="D51" s="839"/>
      <c r="E51" s="876">
        <v>0</v>
      </c>
      <c r="F51" s="839"/>
      <c r="G51" s="876">
        <v>0</v>
      </c>
    </row>
    <row r="52" spans="1:7" x14ac:dyDescent="0.2">
      <c r="A52" s="837" t="s">
        <v>1726</v>
      </c>
      <c r="B52" s="837" t="s">
        <v>1727</v>
      </c>
      <c r="C52" s="843" t="s">
        <v>1728</v>
      </c>
      <c r="D52" s="839">
        <v>35704.230029999999</v>
      </c>
      <c r="E52" s="876">
        <v>0</v>
      </c>
      <c r="F52" s="839">
        <v>35704.230029999999</v>
      </c>
      <c r="G52" s="876">
        <v>36465.808789999995</v>
      </c>
    </row>
    <row r="53" spans="1:7" x14ac:dyDescent="0.2">
      <c r="A53" s="837" t="s">
        <v>1729</v>
      </c>
      <c r="B53" s="837" t="s">
        <v>1730</v>
      </c>
      <c r="C53" s="843" t="s">
        <v>1731</v>
      </c>
      <c r="D53" s="839">
        <v>124.26824999999999</v>
      </c>
      <c r="E53" s="876">
        <v>0</v>
      </c>
      <c r="F53" s="839">
        <v>124.26824999999999</v>
      </c>
      <c r="G53" s="876">
        <v>94.493700000000004</v>
      </c>
    </row>
    <row r="54" spans="1:7" x14ac:dyDescent="0.2">
      <c r="A54" s="842" t="s">
        <v>1732</v>
      </c>
      <c r="B54" s="842" t="s">
        <v>1733</v>
      </c>
      <c r="C54" s="866" t="s">
        <v>1734</v>
      </c>
      <c r="D54" s="839"/>
      <c r="E54" s="876">
        <v>0</v>
      </c>
      <c r="F54" s="839"/>
      <c r="G54" s="876">
        <v>0</v>
      </c>
    </row>
    <row r="55" spans="1:7" s="336" customFormat="1" x14ac:dyDescent="0.2">
      <c r="A55" s="315" t="s">
        <v>1735</v>
      </c>
      <c r="B55" s="315" t="s">
        <v>1736</v>
      </c>
      <c r="C55" s="332" t="s">
        <v>68</v>
      </c>
      <c r="D55" s="317">
        <v>894444.08542000013</v>
      </c>
      <c r="E55" s="317">
        <v>6350.2395099999994</v>
      </c>
      <c r="F55" s="317">
        <v>888093.84591000003</v>
      </c>
      <c r="G55" s="317">
        <v>720162.42448000005</v>
      </c>
    </row>
    <row r="56" spans="1:7" x14ac:dyDescent="0.2">
      <c r="A56" s="847" t="s">
        <v>1737</v>
      </c>
      <c r="B56" s="847" t="s">
        <v>1738</v>
      </c>
      <c r="C56" s="871" t="s">
        <v>1739</v>
      </c>
      <c r="D56" s="839">
        <v>611579.81952999998</v>
      </c>
      <c r="E56" s="876">
        <v>3077.7075099999997</v>
      </c>
      <c r="F56" s="839">
        <v>608502.11202</v>
      </c>
      <c r="G56" s="876">
        <v>536223.30668999988</v>
      </c>
    </row>
    <row r="57" spans="1:7" x14ac:dyDescent="0.2">
      <c r="A57" s="837" t="s">
        <v>1746</v>
      </c>
      <c r="B57" s="837" t="s">
        <v>1747</v>
      </c>
      <c r="C57" s="843" t="s">
        <v>1748</v>
      </c>
      <c r="D57" s="839">
        <v>3179.4153099999999</v>
      </c>
      <c r="E57" s="876">
        <v>0</v>
      </c>
      <c r="F57" s="839">
        <v>3179.4153099999999</v>
      </c>
      <c r="G57" s="876">
        <v>2209.24701</v>
      </c>
    </row>
    <row r="58" spans="1:7" x14ac:dyDescent="0.2">
      <c r="A58" s="837" t="s">
        <v>1749</v>
      </c>
      <c r="B58" s="837" t="s">
        <v>1750</v>
      </c>
      <c r="C58" s="843" t="s">
        <v>1751</v>
      </c>
      <c r="D58" s="839">
        <v>5927.0090099999998</v>
      </c>
      <c r="E58" s="876">
        <v>0</v>
      </c>
      <c r="F58" s="839">
        <v>5927.0090099999998</v>
      </c>
      <c r="G58" s="876">
        <v>6238.6541099999995</v>
      </c>
    </row>
    <row r="59" spans="1:7" x14ac:dyDescent="0.2">
      <c r="A59" s="837" t="s">
        <v>1752</v>
      </c>
      <c r="B59" s="837" t="s">
        <v>1753</v>
      </c>
      <c r="C59" s="843" t="s">
        <v>1754</v>
      </c>
      <c r="D59" s="839"/>
      <c r="E59" s="876">
        <v>0</v>
      </c>
      <c r="F59" s="839"/>
      <c r="G59" s="876">
        <v>0</v>
      </c>
    </row>
    <row r="60" spans="1:7" x14ac:dyDescent="0.2">
      <c r="A60" s="837" t="s">
        <v>1761</v>
      </c>
      <c r="B60" s="837" t="s">
        <v>1762</v>
      </c>
      <c r="C60" s="843" t="s">
        <v>1763</v>
      </c>
      <c r="D60" s="839">
        <v>1496.84564</v>
      </c>
      <c r="E60" s="876">
        <v>0</v>
      </c>
      <c r="F60" s="839">
        <v>1496.84564</v>
      </c>
      <c r="G60" s="876">
        <v>1509.20688</v>
      </c>
    </row>
    <row r="61" spans="1:7" x14ac:dyDescent="0.2">
      <c r="A61" s="837" t="s">
        <v>1764</v>
      </c>
      <c r="B61" s="837" t="s">
        <v>1765</v>
      </c>
      <c r="C61" s="843" t="s">
        <v>1766</v>
      </c>
      <c r="D61" s="876">
        <v>0</v>
      </c>
      <c r="E61" s="876">
        <v>0</v>
      </c>
      <c r="F61" s="876">
        <v>0</v>
      </c>
      <c r="G61" s="876">
        <v>0</v>
      </c>
    </row>
    <row r="62" spans="1:7" x14ac:dyDescent="0.2">
      <c r="A62" s="837" t="s">
        <v>1767</v>
      </c>
      <c r="B62" s="837" t="s">
        <v>1768</v>
      </c>
      <c r="C62" s="843" t="s">
        <v>1769</v>
      </c>
      <c r="D62" s="876">
        <v>0</v>
      </c>
      <c r="E62" s="876">
        <v>0</v>
      </c>
      <c r="F62" s="876">
        <v>0</v>
      </c>
      <c r="G62" s="876">
        <v>0</v>
      </c>
    </row>
    <row r="63" spans="1:7" x14ac:dyDescent="0.2">
      <c r="A63" s="837" t="s">
        <v>1770</v>
      </c>
      <c r="B63" s="837" t="s">
        <v>1771</v>
      </c>
      <c r="C63" s="843" t="s">
        <v>1772</v>
      </c>
      <c r="D63" s="876">
        <v>0</v>
      </c>
      <c r="E63" s="876">
        <v>0</v>
      </c>
      <c r="F63" s="876">
        <v>0</v>
      </c>
      <c r="G63" s="876">
        <v>0</v>
      </c>
    </row>
    <row r="64" spans="1:7" x14ac:dyDescent="0.2">
      <c r="A64" s="837" t="s">
        <v>1773</v>
      </c>
      <c r="B64" s="837" t="s">
        <v>1774</v>
      </c>
      <c r="C64" s="843" t="s">
        <v>1775</v>
      </c>
      <c r="D64" s="876">
        <v>368.92</v>
      </c>
      <c r="E64" s="876">
        <v>0</v>
      </c>
      <c r="F64" s="876">
        <v>368.92</v>
      </c>
      <c r="G64" s="876">
        <v>0</v>
      </c>
    </row>
    <row r="65" spans="1:7" x14ac:dyDescent="0.2">
      <c r="A65" s="837" t="s">
        <v>1776</v>
      </c>
      <c r="B65" s="837" t="s">
        <v>1777</v>
      </c>
      <c r="C65" s="843" t="s">
        <v>1778</v>
      </c>
      <c r="D65" s="876">
        <v>0</v>
      </c>
      <c r="E65" s="876">
        <v>0</v>
      </c>
      <c r="F65" s="876">
        <v>0</v>
      </c>
      <c r="G65" s="876">
        <v>0</v>
      </c>
    </row>
    <row r="66" spans="1:7" x14ac:dyDescent="0.2">
      <c r="A66" s="837" t="s">
        <v>1779</v>
      </c>
      <c r="B66" s="837" t="s">
        <v>74</v>
      </c>
      <c r="C66" s="843" t="s">
        <v>1780</v>
      </c>
      <c r="D66" s="876">
        <v>4.3252600000000001</v>
      </c>
      <c r="E66" s="876">
        <v>0</v>
      </c>
      <c r="F66" s="876">
        <v>4.3252600000000001</v>
      </c>
      <c r="G66" s="876">
        <v>7776.4624000000003</v>
      </c>
    </row>
    <row r="67" spans="1:7" x14ac:dyDescent="0.2">
      <c r="A67" s="837" t="s">
        <v>1781</v>
      </c>
      <c r="B67" s="837" t="s">
        <v>1782</v>
      </c>
      <c r="C67" s="843" t="s">
        <v>1783</v>
      </c>
      <c r="D67" s="876">
        <v>29.515999999999998</v>
      </c>
      <c r="E67" s="876">
        <v>0</v>
      </c>
      <c r="F67" s="876">
        <v>29.515999999999998</v>
      </c>
      <c r="G67" s="876">
        <v>15.5</v>
      </c>
    </row>
    <row r="68" spans="1:7" x14ac:dyDescent="0.2">
      <c r="A68" s="837" t="s">
        <v>1784</v>
      </c>
      <c r="B68" s="837" t="s">
        <v>1785</v>
      </c>
      <c r="C68" s="843" t="s">
        <v>1786</v>
      </c>
      <c r="D68" s="876">
        <v>0</v>
      </c>
      <c r="E68" s="876">
        <v>0</v>
      </c>
      <c r="F68" s="876">
        <v>0</v>
      </c>
      <c r="G68" s="876">
        <v>28.021000000000001</v>
      </c>
    </row>
    <row r="69" spans="1:7" x14ac:dyDescent="0.2">
      <c r="A69" s="837" t="s">
        <v>1787</v>
      </c>
      <c r="B69" s="837" t="s">
        <v>1788</v>
      </c>
      <c r="C69" s="843" t="s">
        <v>1789</v>
      </c>
      <c r="D69" s="876">
        <v>21064.717499999999</v>
      </c>
      <c r="E69" s="876">
        <v>0</v>
      </c>
      <c r="F69" s="876">
        <v>21064.717499999999</v>
      </c>
      <c r="G69" s="876">
        <v>0</v>
      </c>
    </row>
    <row r="70" spans="1:7" x14ac:dyDescent="0.2">
      <c r="A70" s="837" t="s">
        <v>1805</v>
      </c>
      <c r="B70" s="837" t="s">
        <v>1806</v>
      </c>
      <c r="C70" s="843" t="s">
        <v>1807</v>
      </c>
      <c r="D70" s="876">
        <v>0</v>
      </c>
      <c r="E70" s="876">
        <v>0</v>
      </c>
      <c r="F70" s="876">
        <v>0</v>
      </c>
      <c r="G70" s="876">
        <v>0</v>
      </c>
    </row>
    <row r="71" spans="1:7" x14ac:dyDescent="0.2">
      <c r="A71" s="837" t="s">
        <v>1811</v>
      </c>
      <c r="B71" s="837" t="s">
        <v>1812</v>
      </c>
      <c r="C71" s="843" t="s">
        <v>1813</v>
      </c>
      <c r="D71" s="876">
        <v>10533.903340000001</v>
      </c>
      <c r="E71" s="876">
        <v>0</v>
      </c>
      <c r="F71" s="876">
        <v>10533.903340000001</v>
      </c>
      <c r="G71" s="876">
        <v>8447.2031400000014</v>
      </c>
    </row>
    <row r="72" spans="1:7" x14ac:dyDescent="0.2">
      <c r="A72" s="837" t="s">
        <v>1814</v>
      </c>
      <c r="B72" s="837" t="s">
        <v>1815</v>
      </c>
      <c r="C72" s="843" t="s">
        <v>1816</v>
      </c>
      <c r="D72" s="876">
        <v>588.7441</v>
      </c>
      <c r="E72" s="876">
        <v>0</v>
      </c>
      <c r="F72" s="876">
        <v>588.7441</v>
      </c>
      <c r="G72" s="876">
        <v>1315.7858200000001</v>
      </c>
    </row>
    <row r="73" spans="1:7" x14ac:dyDescent="0.2">
      <c r="A73" s="837" t="s">
        <v>1817</v>
      </c>
      <c r="B73" s="837" t="s">
        <v>1818</v>
      </c>
      <c r="C73" s="843" t="s">
        <v>1819</v>
      </c>
      <c r="D73" s="876">
        <v>221897.89249</v>
      </c>
      <c r="E73" s="876">
        <v>0</v>
      </c>
      <c r="F73" s="876">
        <v>221897.89249</v>
      </c>
      <c r="G73" s="876">
        <v>141345.80239</v>
      </c>
    </row>
    <row r="74" spans="1:7" x14ac:dyDescent="0.2">
      <c r="A74" s="877" t="s">
        <v>1820</v>
      </c>
      <c r="B74" s="877" t="s">
        <v>1821</v>
      </c>
      <c r="C74" s="878" t="s">
        <v>1822</v>
      </c>
      <c r="D74" s="879">
        <v>17772.977240000004</v>
      </c>
      <c r="E74" s="879">
        <v>3272.5320000000002</v>
      </c>
      <c r="F74" s="879">
        <v>14500.445240000001</v>
      </c>
      <c r="G74" s="879">
        <v>15053.23504</v>
      </c>
    </row>
    <row r="75" spans="1:7" s="336" customFormat="1" x14ac:dyDescent="0.2">
      <c r="A75" s="327" t="s">
        <v>1823</v>
      </c>
      <c r="B75" s="327" t="s">
        <v>1824</v>
      </c>
      <c r="C75" s="328" t="s">
        <v>68</v>
      </c>
      <c r="D75" s="317">
        <v>817176.78110999998</v>
      </c>
      <c r="E75" s="317">
        <v>0</v>
      </c>
      <c r="F75" s="317">
        <v>817176.78110999998</v>
      </c>
      <c r="G75" s="317">
        <v>551666.50142999995</v>
      </c>
    </row>
    <row r="76" spans="1:7" x14ac:dyDescent="0.2">
      <c r="A76" s="842" t="s">
        <v>1825</v>
      </c>
      <c r="B76" s="842" t="s">
        <v>1826</v>
      </c>
      <c r="C76" s="866" t="s">
        <v>1827</v>
      </c>
      <c r="D76" s="839"/>
      <c r="E76" s="839"/>
      <c r="F76" s="839"/>
      <c r="G76" s="839"/>
    </row>
    <row r="77" spans="1:7" x14ac:dyDescent="0.2">
      <c r="A77" s="837" t="s">
        <v>1828</v>
      </c>
      <c r="B77" s="837" t="s">
        <v>1829</v>
      </c>
      <c r="C77" s="843" t="s">
        <v>1830</v>
      </c>
      <c r="D77" s="839"/>
      <c r="E77" s="839"/>
      <c r="F77" s="839"/>
      <c r="G77" s="839"/>
    </row>
    <row r="78" spans="1:7" x14ac:dyDescent="0.2">
      <c r="A78" s="837" t="s">
        <v>1831</v>
      </c>
      <c r="B78" s="837" t="s">
        <v>1832</v>
      </c>
      <c r="C78" s="843" t="s">
        <v>1833</v>
      </c>
      <c r="D78" s="839"/>
      <c r="E78" s="839"/>
      <c r="F78" s="839"/>
      <c r="G78" s="839"/>
    </row>
    <row r="79" spans="1:7" x14ac:dyDescent="0.2">
      <c r="A79" s="837" t="s">
        <v>1834</v>
      </c>
      <c r="B79" s="837" t="s">
        <v>1835</v>
      </c>
      <c r="C79" s="843" t="s">
        <v>1836</v>
      </c>
      <c r="D79" s="839">
        <v>202.81283999999999</v>
      </c>
      <c r="E79" s="839"/>
      <c r="F79" s="839">
        <v>202.81283999999999</v>
      </c>
      <c r="G79" s="839">
        <v>202.79229000000001</v>
      </c>
    </row>
    <row r="80" spans="1:7" x14ac:dyDescent="0.2">
      <c r="A80" s="837" t="s">
        <v>1837</v>
      </c>
      <c r="B80" s="837" t="s">
        <v>1838</v>
      </c>
      <c r="C80" s="843" t="s">
        <v>1839</v>
      </c>
      <c r="D80" s="839">
        <v>5457.9808600000006</v>
      </c>
      <c r="E80" s="839"/>
      <c r="F80" s="839">
        <v>5457.9808600000006</v>
      </c>
      <c r="G80" s="839">
        <v>3629.9623700000002</v>
      </c>
    </row>
    <row r="81" spans="1:7" x14ac:dyDescent="0.2">
      <c r="A81" s="837" t="s">
        <v>1840</v>
      </c>
      <c r="B81" s="837" t="s">
        <v>1841</v>
      </c>
      <c r="C81" s="843" t="s">
        <v>1842</v>
      </c>
      <c r="D81" s="839">
        <v>781465.76465999999</v>
      </c>
      <c r="E81" s="839"/>
      <c r="F81" s="839">
        <v>781465.76465999999</v>
      </c>
      <c r="G81" s="839">
        <v>528906.16812000005</v>
      </c>
    </row>
    <row r="82" spans="1:7" x14ac:dyDescent="0.2">
      <c r="A82" s="837" t="s">
        <v>1843</v>
      </c>
      <c r="B82" s="837" t="s">
        <v>1844</v>
      </c>
      <c r="C82" s="843" t="s">
        <v>1845</v>
      </c>
      <c r="D82" s="839">
        <v>26605.412929999999</v>
      </c>
      <c r="E82" s="839"/>
      <c r="F82" s="839">
        <v>26605.412929999999</v>
      </c>
      <c r="G82" s="839">
        <v>16072.22798</v>
      </c>
    </row>
    <row r="83" spans="1:7" x14ac:dyDescent="0.2">
      <c r="A83" s="837" t="s">
        <v>1852</v>
      </c>
      <c r="B83" s="837" t="s">
        <v>1853</v>
      </c>
      <c r="C83" s="843" t="s">
        <v>1854</v>
      </c>
      <c r="D83" s="839">
        <v>1600.60744</v>
      </c>
      <c r="E83" s="839"/>
      <c r="F83" s="839">
        <v>1600.60744</v>
      </c>
      <c r="G83" s="839">
        <v>1059.25344</v>
      </c>
    </row>
    <row r="84" spans="1:7" x14ac:dyDescent="0.2">
      <c r="A84" s="837" t="s">
        <v>1855</v>
      </c>
      <c r="B84" s="837" t="s">
        <v>1856</v>
      </c>
      <c r="C84" s="843" t="s">
        <v>1857</v>
      </c>
      <c r="D84" s="839"/>
      <c r="E84" s="839"/>
      <c r="F84" s="839"/>
      <c r="G84" s="839"/>
    </row>
    <row r="85" spans="1:7" x14ac:dyDescent="0.2">
      <c r="A85" s="844" t="s">
        <v>1858</v>
      </c>
      <c r="B85" s="844" t="s">
        <v>1859</v>
      </c>
      <c r="C85" s="845" t="s">
        <v>1860</v>
      </c>
      <c r="D85" s="846">
        <v>1844.2023799999999</v>
      </c>
      <c r="E85" s="846"/>
      <c r="F85" s="846">
        <v>1844.2023799999999</v>
      </c>
      <c r="G85" s="846">
        <v>1796.0972300000001</v>
      </c>
    </row>
    <row r="86" spans="1:7" x14ac:dyDescent="0.2">
      <c r="A86" s="880"/>
      <c r="B86" s="880"/>
      <c r="C86" s="880"/>
      <c r="D86" s="881"/>
      <c r="E86" s="882"/>
      <c r="F86" s="881"/>
      <c r="G86" s="881"/>
    </row>
    <row r="87" spans="1:7" x14ac:dyDescent="0.2">
      <c r="A87" s="880"/>
      <c r="B87" s="880"/>
      <c r="C87" s="880"/>
      <c r="D87" s="881"/>
      <c r="E87" s="882"/>
      <c r="F87" s="881"/>
      <c r="G87" s="881"/>
    </row>
    <row r="88" spans="1:7" x14ac:dyDescent="0.2">
      <c r="A88" s="873"/>
      <c r="B88" s="874"/>
      <c r="C88" s="875"/>
      <c r="D88" s="323">
        <v>1</v>
      </c>
      <c r="E88" s="323">
        <v>2</v>
      </c>
      <c r="F88" s="856"/>
      <c r="G88" s="857"/>
    </row>
    <row r="89" spans="1:7" ht="12.75" customHeight="1" x14ac:dyDescent="0.2">
      <c r="A89" s="1146" t="s">
        <v>1584</v>
      </c>
      <c r="B89" s="1147"/>
      <c r="C89" s="1152" t="s">
        <v>1585</v>
      </c>
      <c r="D89" s="1166" t="s">
        <v>1586</v>
      </c>
      <c r="E89" s="1166"/>
      <c r="F89" s="856"/>
      <c r="G89" s="857"/>
    </row>
    <row r="90" spans="1:7" s="314" customFormat="1" ht="12.75" customHeight="1" x14ac:dyDescent="0.2">
      <c r="A90" s="1150"/>
      <c r="B90" s="1151"/>
      <c r="C90" s="1157"/>
      <c r="D90" s="602" t="s">
        <v>1587</v>
      </c>
      <c r="E90" s="324" t="s">
        <v>1588</v>
      </c>
      <c r="F90" s="856"/>
      <c r="G90" s="857"/>
    </row>
    <row r="91" spans="1:7" s="314" customFormat="1" x14ac:dyDescent="0.2">
      <c r="A91" s="327"/>
      <c r="B91" s="327" t="s">
        <v>1861</v>
      </c>
      <c r="C91" s="328" t="s">
        <v>68</v>
      </c>
      <c r="D91" s="317">
        <v>8714852.82914</v>
      </c>
      <c r="E91" s="317">
        <v>7903949.20199</v>
      </c>
      <c r="F91" s="854"/>
      <c r="G91" s="855"/>
    </row>
    <row r="92" spans="1:7" s="336" customFormat="1" x14ac:dyDescent="0.2">
      <c r="A92" s="327" t="s">
        <v>1862</v>
      </c>
      <c r="B92" s="327" t="s">
        <v>1863</v>
      </c>
      <c r="C92" s="328" t="s">
        <v>68</v>
      </c>
      <c r="D92" s="317">
        <v>7056415.5346099995</v>
      </c>
      <c r="E92" s="317">
        <v>6552609.0891300002</v>
      </c>
      <c r="F92" s="854"/>
      <c r="G92" s="855"/>
    </row>
    <row r="93" spans="1:7" s="336" customFormat="1" ht="12.75" customHeight="1" x14ac:dyDescent="0.2">
      <c r="A93" s="327" t="s">
        <v>1864</v>
      </c>
      <c r="B93" s="327" t="s">
        <v>1865</v>
      </c>
      <c r="C93" s="328" t="s">
        <v>68</v>
      </c>
      <c r="D93" s="317">
        <v>7325845.9539999999</v>
      </c>
      <c r="E93" s="317">
        <v>6946148.2922999999</v>
      </c>
      <c r="F93" s="854"/>
      <c r="G93" s="855"/>
    </row>
    <row r="94" spans="1:7" s="336" customFormat="1" x14ac:dyDescent="0.2">
      <c r="A94" s="837" t="s">
        <v>1866</v>
      </c>
      <c r="B94" s="837" t="s">
        <v>1867</v>
      </c>
      <c r="C94" s="843" t="s">
        <v>1868</v>
      </c>
      <c r="D94" s="839">
        <v>5908167.9048000006</v>
      </c>
      <c r="E94" s="839">
        <v>5544632.6718300004</v>
      </c>
      <c r="F94" s="856"/>
      <c r="G94" s="857"/>
    </row>
    <row r="95" spans="1:7" x14ac:dyDescent="0.2">
      <c r="A95" s="837" t="s">
        <v>1869</v>
      </c>
      <c r="B95" s="837" t="s">
        <v>1870</v>
      </c>
      <c r="C95" s="843" t="s">
        <v>1871</v>
      </c>
      <c r="D95" s="876">
        <v>1394012.43567</v>
      </c>
      <c r="E95" s="876">
        <v>1380330.0752600001</v>
      </c>
      <c r="F95" s="856"/>
      <c r="G95" s="849"/>
    </row>
    <row r="96" spans="1:7" x14ac:dyDescent="0.2">
      <c r="A96" s="837" t="s">
        <v>1872</v>
      </c>
      <c r="B96" s="837" t="s">
        <v>1873</v>
      </c>
      <c r="C96" s="843" t="s">
        <v>1874</v>
      </c>
      <c r="D96" s="876">
        <v>0</v>
      </c>
      <c r="E96" s="876">
        <v>0</v>
      </c>
      <c r="F96" s="858"/>
      <c r="G96" s="849"/>
    </row>
    <row r="97" spans="1:7" x14ac:dyDescent="0.2">
      <c r="A97" s="837" t="s">
        <v>1875</v>
      </c>
      <c r="B97" s="837" t="s">
        <v>1876</v>
      </c>
      <c r="C97" s="843" t="s">
        <v>1877</v>
      </c>
      <c r="D97" s="876">
        <v>0</v>
      </c>
      <c r="E97" s="876">
        <v>0</v>
      </c>
      <c r="F97" s="858"/>
      <c r="G97" s="849"/>
    </row>
    <row r="98" spans="1:7" x14ac:dyDescent="0.2">
      <c r="A98" s="837" t="s">
        <v>1878</v>
      </c>
      <c r="B98" s="837" t="s">
        <v>1879</v>
      </c>
      <c r="C98" s="843" t="s">
        <v>1880</v>
      </c>
      <c r="D98" s="876">
        <v>0</v>
      </c>
      <c r="E98" s="876">
        <v>0</v>
      </c>
      <c r="F98" s="858"/>
      <c r="G98" s="849"/>
    </row>
    <row r="99" spans="1:7" x14ac:dyDescent="0.2">
      <c r="A99" s="837" t="s">
        <v>1881</v>
      </c>
      <c r="B99" s="837" t="s">
        <v>1882</v>
      </c>
      <c r="C99" s="843" t="s">
        <v>1883</v>
      </c>
      <c r="D99" s="876">
        <v>23665.613530000002</v>
      </c>
      <c r="E99" s="876">
        <v>21185.54521</v>
      </c>
      <c r="F99" s="858"/>
      <c r="G99" s="849"/>
    </row>
    <row r="100" spans="1:7" x14ac:dyDescent="0.2">
      <c r="A100" s="327" t="s">
        <v>1884</v>
      </c>
      <c r="B100" s="327" t="s">
        <v>1885</v>
      </c>
      <c r="C100" s="328" t="s">
        <v>68</v>
      </c>
      <c r="D100" s="317">
        <v>138574.39017000003</v>
      </c>
      <c r="E100" s="317">
        <v>119700.20062</v>
      </c>
      <c r="F100" s="854"/>
      <c r="G100" s="855"/>
    </row>
    <row r="101" spans="1:7" s="336" customFormat="1" x14ac:dyDescent="0.2">
      <c r="A101" s="837" t="s">
        <v>1886</v>
      </c>
      <c r="B101" s="837" t="s">
        <v>1887</v>
      </c>
      <c r="C101" s="843" t="s">
        <v>1888</v>
      </c>
      <c r="D101" s="839">
        <v>3324.5850300000002</v>
      </c>
      <c r="E101" s="839">
        <v>3375.5850300000002</v>
      </c>
      <c r="F101" s="856"/>
      <c r="G101" s="857"/>
    </row>
    <row r="102" spans="1:7" x14ac:dyDescent="0.2">
      <c r="A102" s="837" t="s">
        <v>1889</v>
      </c>
      <c r="B102" s="837" t="s">
        <v>1890</v>
      </c>
      <c r="C102" s="843" t="s">
        <v>1891</v>
      </c>
      <c r="D102" s="876">
        <v>28862.78743</v>
      </c>
      <c r="E102" s="876">
        <v>18854.83682</v>
      </c>
      <c r="F102" s="856"/>
      <c r="G102" s="857"/>
    </row>
    <row r="103" spans="1:7" ht="12.75" customHeight="1" x14ac:dyDescent="0.2">
      <c r="A103" s="837" t="s">
        <v>1892</v>
      </c>
      <c r="B103" s="837" t="s">
        <v>1893</v>
      </c>
      <c r="C103" s="843" t="s">
        <v>1894</v>
      </c>
      <c r="D103" s="876">
        <v>13322.24595</v>
      </c>
      <c r="E103" s="876">
        <v>17567.706610000001</v>
      </c>
      <c r="F103" s="856"/>
      <c r="G103" s="857"/>
    </row>
    <row r="104" spans="1:7" ht="13.5" customHeight="1" x14ac:dyDescent="0.2">
      <c r="A104" s="837" t="s">
        <v>1895</v>
      </c>
      <c r="B104" s="837" t="s">
        <v>1896</v>
      </c>
      <c r="C104" s="843" t="s">
        <v>1897</v>
      </c>
      <c r="D104" s="876">
        <v>10016.367609999999</v>
      </c>
      <c r="E104" s="876">
        <v>8845.6433699999998</v>
      </c>
      <c r="F104" s="858"/>
      <c r="G104" s="849"/>
    </row>
    <row r="105" spans="1:7" x14ac:dyDescent="0.2">
      <c r="A105" s="837" t="s">
        <v>1898</v>
      </c>
      <c r="B105" s="837" t="s">
        <v>1899</v>
      </c>
      <c r="C105" s="843" t="s">
        <v>1900</v>
      </c>
      <c r="D105" s="876">
        <v>83048.404150000002</v>
      </c>
      <c r="E105" s="876">
        <v>71056.428789999991</v>
      </c>
      <c r="F105" s="856"/>
      <c r="G105" s="857"/>
    </row>
    <row r="106" spans="1:7" x14ac:dyDescent="0.2">
      <c r="A106" s="327" t="s">
        <v>1904</v>
      </c>
      <c r="B106" s="327" t="s">
        <v>1905</v>
      </c>
      <c r="C106" s="328" t="s">
        <v>68</v>
      </c>
      <c r="D106" s="317">
        <v>-408004.80955999997</v>
      </c>
      <c r="E106" s="317">
        <v>-513239.40379000001</v>
      </c>
      <c r="F106" s="854"/>
      <c r="G106" s="855"/>
    </row>
    <row r="107" spans="1:7" x14ac:dyDescent="0.2">
      <c r="A107" s="837" t="s">
        <v>1906</v>
      </c>
      <c r="B107" s="837" t="s">
        <v>1907</v>
      </c>
      <c r="C107" s="843" t="s">
        <v>68</v>
      </c>
      <c r="D107" s="839">
        <v>117498.66191</v>
      </c>
      <c r="E107" s="839">
        <v>-69870.288870000004</v>
      </c>
      <c r="F107" s="856"/>
      <c r="G107" s="849"/>
    </row>
    <row r="108" spans="1:7" s="336" customFormat="1" x14ac:dyDescent="0.2">
      <c r="A108" s="837" t="s">
        <v>1908</v>
      </c>
      <c r="B108" s="837" t="s">
        <v>1909</v>
      </c>
      <c r="C108" s="843" t="s">
        <v>1910</v>
      </c>
      <c r="D108" s="876">
        <v>0</v>
      </c>
      <c r="E108" s="876">
        <v>0</v>
      </c>
      <c r="F108" s="858"/>
      <c r="G108" s="857"/>
    </row>
    <row r="109" spans="1:7" x14ac:dyDescent="0.2">
      <c r="A109" s="837" t="s">
        <v>1911</v>
      </c>
      <c r="B109" s="837" t="s">
        <v>1912</v>
      </c>
      <c r="C109" s="843" t="s">
        <v>1913</v>
      </c>
      <c r="D109" s="876">
        <v>-525503.47146999999</v>
      </c>
      <c r="E109" s="876">
        <v>-443369.11492000002</v>
      </c>
      <c r="F109" s="858"/>
      <c r="G109" s="849"/>
    </row>
    <row r="110" spans="1:7" x14ac:dyDescent="0.2">
      <c r="A110" s="327" t="s">
        <v>1914</v>
      </c>
      <c r="B110" s="327" t="s">
        <v>1915</v>
      </c>
      <c r="C110" s="328" t="s">
        <v>68</v>
      </c>
      <c r="D110" s="317">
        <v>1658437.2945300001</v>
      </c>
      <c r="E110" s="317">
        <v>1351340.1128600002</v>
      </c>
      <c r="F110" s="854"/>
      <c r="G110" s="855"/>
    </row>
    <row r="111" spans="1:7" x14ac:dyDescent="0.2">
      <c r="A111" s="327" t="s">
        <v>1916</v>
      </c>
      <c r="B111" s="327" t="s">
        <v>1917</v>
      </c>
      <c r="C111" s="328" t="s">
        <v>68</v>
      </c>
      <c r="D111" s="317">
        <v>18441.03</v>
      </c>
      <c r="E111" s="317">
        <v>100</v>
      </c>
      <c r="F111" s="854"/>
      <c r="G111" s="855"/>
    </row>
    <row r="112" spans="1:7" s="336" customFormat="1" x14ac:dyDescent="0.2">
      <c r="A112" s="837" t="s">
        <v>1918</v>
      </c>
      <c r="B112" s="837" t="s">
        <v>1917</v>
      </c>
      <c r="C112" s="843" t="s">
        <v>1919</v>
      </c>
      <c r="D112" s="839">
        <v>18441.03</v>
      </c>
      <c r="E112" s="839">
        <v>100</v>
      </c>
      <c r="F112" s="858"/>
      <c r="G112" s="849"/>
    </row>
    <row r="113" spans="1:7" s="336" customFormat="1" x14ac:dyDescent="0.2">
      <c r="A113" s="327" t="s">
        <v>1920</v>
      </c>
      <c r="B113" s="327" t="s">
        <v>1921</v>
      </c>
      <c r="C113" s="328" t="s">
        <v>68</v>
      </c>
      <c r="D113" s="317">
        <v>146859.63211000001</v>
      </c>
      <c r="E113" s="317">
        <v>129731.74417000001</v>
      </c>
      <c r="F113" s="854"/>
      <c r="G113" s="855"/>
    </row>
    <row r="114" spans="1:7" x14ac:dyDescent="0.2">
      <c r="A114" s="837" t="s">
        <v>1922</v>
      </c>
      <c r="B114" s="837" t="s">
        <v>1923</v>
      </c>
      <c r="C114" s="843" t="s">
        <v>1924</v>
      </c>
      <c r="D114" s="839">
        <v>16983</v>
      </c>
      <c r="E114" s="839">
        <v>19983</v>
      </c>
      <c r="F114" s="858"/>
      <c r="G114" s="849"/>
    </row>
    <row r="115" spans="1:7" s="336" customFormat="1" x14ac:dyDescent="0.2">
      <c r="A115" s="837" t="s">
        <v>1925</v>
      </c>
      <c r="B115" s="837" t="s">
        <v>1926</v>
      </c>
      <c r="C115" s="843" t="s">
        <v>1927</v>
      </c>
      <c r="D115" s="876">
        <v>118971.97901</v>
      </c>
      <c r="E115" s="876">
        <v>46128.263869999995</v>
      </c>
      <c r="F115" s="858"/>
      <c r="G115" s="849"/>
    </row>
    <row r="116" spans="1:7" x14ac:dyDescent="0.2">
      <c r="A116" s="837" t="s">
        <v>1931</v>
      </c>
      <c r="B116" s="837" t="s">
        <v>1932</v>
      </c>
      <c r="C116" s="843" t="s">
        <v>1933</v>
      </c>
      <c r="D116" s="876">
        <v>6497.3270000000002</v>
      </c>
      <c r="E116" s="876">
        <v>53126.169000000002</v>
      </c>
      <c r="F116" s="858"/>
      <c r="G116" s="849"/>
    </row>
    <row r="117" spans="1:7" x14ac:dyDescent="0.2">
      <c r="A117" s="837" t="s">
        <v>1940</v>
      </c>
      <c r="B117" s="837" t="s">
        <v>1941</v>
      </c>
      <c r="C117" s="843" t="s">
        <v>1942</v>
      </c>
      <c r="D117" s="876">
        <v>2416.2261000000003</v>
      </c>
      <c r="E117" s="876">
        <v>2880.6561000000002</v>
      </c>
      <c r="F117" s="858"/>
      <c r="G117" s="849"/>
    </row>
    <row r="118" spans="1:7" x14ac:dyDescent="0.2">
      <c r="A118" s="837" t="s">
        <v>1943</v>
      </c>
      <c r="B118" s="837" t="s">
        <v>1944</v>
      </c>
      <c r="C118" s="843" t="s">
        <v>1945</v>
      </c>
      <c r="D118" s="876">
        <v>1991.1</v>
      </c>
      <c r="E118" s="876">
        <v>7613.6552000000001</v>
      </c>
      <c r="F118" s="858"/>
      <c r="G118" s="849"/>
    </row>
    <row r="119" spans="1:7" x14ac:dyDescent="0.2">
      <c r="A119" s="327" t="s">
        <v>1946</v>
      </c>
      <c r="B119" s="327" t="s">
        <v>1947</v>
      </c>
      <c r="C119" s="328" t="s">
        <v>68</v>
      </c>
      <c r="D119" s="317">
        <v>1493136.6324200002</v>
      </c>
      <c r="E119" s="317">
        <v>1221508.3686900001</v>
      </c>
      <c r="F119" s="854"/>
      <c r="G119" s="855"/>
    </row>
    <row r="120" spans="1:7" x14ac:dyDescent="0.2">
      <c r="A120" s="837" t="s">
        <v>1948</v>
      </c>
      <c r="B120" s="837" t="s">
        <v>1949</v>
      </c>
      <c r="C120" s="843" t="s">
        <v>1950</v>
      </c>
      <c r="D120" s="839">
        <v>39300</v>
      </c>
      <c r="E120" s="839">
        <v>70800</v>
      </c>
      <c r="F120" s="858"/>
      <c r="G120" s="849"/>
    </row>
    <row r="121" spans="1:7" x14ac:dyDescent="0.2">
      <c r="A121" s="837" t="s">
        <v>1957</v>
      </c>
      <c r="B121" s="837" t="s">
        <v>1958</v>
      </c>
      <c r="C121" s="843" t="s">
        <v>1959</v>
      </c>
      <c r="D121" s="876">
        <v>0</v>
      </c>
      <c r="E121" s="876">
        <v>0</v>
      </c>
      <c r="F121" s="858"/>
      <c r="G121" s="849"/>
    </row>
    <row r="122" spans="1:7" s="336" customFormat="1" x14ac:dyDescent="0.2">
      <c r="A122" s="837" t="s">
        <v>1960</v>
      </c>
      <c r="B122" s="837" t="s">
        <v>1961</v>
      </c>
      <c r="C122" s="843" t="s">
        <v>1962</v>
      </c>
      <c r="D122" s="876">
        <v>510697.14600000001</v>
      </c>
      <c r="E122" s="876">
        <v>540517.86210999999</v>
      </c>
      <c r="F122" s="856"/>
      <c r="G122" s="857"/>
    </row>
    <row r="123" spans="1:7" x14ac:dyDescent="0.2">
      <c r="A123" s="837" t="s">
        <v>1966</v>
      </c>
      <c r="B123" s="837" t="s">
        <v>1967</v>
      </c>
      <c r="C123" s="843" t="s">
        <v>1968</v>
      </c>
      <c r="D123" s="876">
        <v>71097.46802</v>
      </c>
      <c r="E123" s="876">
        <v>24524.162179999999</v>
      </c>
      <c r="F123" s="856"/>
      <c r="G123" s="857"/>
    </row>
    <row r="124" spans="1:7" ht="12.75" customHeight="1" x14ac:dyDescent="0.2">
      <c r="A124" s="837" t="s">
        <v>1972</v>
      </c>
      <c r="B124" s="837" t="s">
        <v>1973</v>
      </c>
      <c r="C124" s="843" t="s">
        <v>1974</v>
      </c>
      <c r="D124" s="876">
        <v>0</v>
      </c>
      <c r="E124" s="876">
        <v>61619.525450000001</v>
      </c>
      <c r="F124" s="858"/>
      <c r="G124" s="849"/>
    </row>
    <row r="125" spans="1:7" ht="12.75" customHeight="1" x14ac:dyDescent="0.2">
      <c r="A125" s="837" t="s">
        <v>1975</v>
      </c>
      <c r="B125" s="837" t="s">
        <v>1976</v>
      </c>
      <c r="C125" s="843" t="s">
        <v>1977</v>
      </c>
      <c r="D125" s="876">
        <v>261770.78</v>
      </c>
      <c r="E125" s="876">
        <v>228776.136</v>
      </c>
      <c r="F125" s="856"/>
      <c r="G125" s="857"/>
    </row>
    <row r="126" spans="1:7" ht="12.75" customHeight="1" x14ac:dyDescent="0.2">
      <c r="A126" s="837" t="s">
        <v>1978</v>
      </c>
      <c r="B126" s="837" t="s">
        <v>1979</v>
      </c>
      <c r="C126" s="843" t="s">
        <v>1980</v>
      </c>
      <c r="D126" s="876">
        <v>1067.5113000000001</v>
      </c>
      <c r="E126" s="876">
        <v>1087.393</v>
      </c>
      <c r="F126" s="856"/>
      <c r="G126" s="857"/>
    </row>
    <row r="127" spans="1:7" ht="12.75" customHeight="1" x14ac:dyDescent="0.2">
      <c r="A127" s="837" t="s">
        <v>1981</v>
      </c>
      <c r="B127" s="837" t="s">
        <v>1765</v>
      </c>
      <c r="C127" s="843" t="s">
        <v>1766</v>
      </c>
      <c r="D127" s="876">
        <v>101027.935</v>
      </c>
      <c r="E127" s="876">
        <v>89902.730389999997</v>
      </c>
      <c r="F127" s="856"/>
      <c r="G127" s="857"/>
    </row>
    <row r="128" spans="1:7" ht="12.75" customHeight="1" x14ac:dyDescent="0.2">
      <c r="A128" s="837" t="s">
        <v>1982</v>
      </c>
      <c r="B128" s="837" t="s">
        <v>1768</v>
      </c>
      <c r="C128" s="843" t="s">
        <v>1769</v>
      </c>
      <c r="D128" s="876">
        <v>46726.896000000001</v>
      </c>
      <c r="E128" s="876">
        <v>41369.523999999998</v>
      </c>
      <c r="F128" s="856"/>
      <c r="G128" s="857"/>
    </row>
    <row r="129" spans="1:7" ht="12.75" customHeight="1" x14ac:dyDescent="0.2">
      <c r="A129" s="837" t="s">
        <v>1983</v>
      </c>
      <c r="B129" s="837" t="s">
        <v>1771</v>
      </c>
      <c r="C129" s="843" t="s">
        <v>1772</v>
      </c>
      <c r="D129" s="876">
        <v>0</v>
      </c>
      <c r="E129" s="876">
        <v>0</v>
      </c>
      <c r="F129" s="856"/>
      <c r="G129" s="857"/>
    </row>
    <row r="130" spans="1:7" ht="12.75" customHeight="1" x14ac:dyDescent="0.2">
      <c r="A130" s="837" t="s">
        <v>1984</v>
      </c>
      <c r="B130" s="837" t="s">
        <v>1774</v>
      </c>
      <c r="C130" s="843" t="s">
        <v>1775</v>
      </c>
      <c r="D130" s="876">
        <v>9223.7999999999993</v>
      </c>
      <c r="E130" s="876">
        <v>283.42</v>
      </c>
      <c r="F130" s="858"/>
      <c r="G130" s="849"/>
    </row>
    <row r="131" spans="1:7" ht="12.75" customHeight="1" x14ac:dyDescent="0.2">
      <c r="A131" s="837" t="s">
        <v>1985</v>
      </c>
      <c r="B131" s="837" t="s">
        <v>1777</v>
      </c>
      <c r="C131" s="843" t="s">
        <v>1778</v>
      </c>
      <c r="D131" s="876">
        <v>52621.453999999998</v>
      </c>
      <c r="E131" s="876">
        <v>44583.345999999998</v>
      </c>
      <c r="F131" s="856"/>
      <c r="G131" s="857"/>
    </row>
    <row r="132" spans="1:7" ht="12.75" customHeight="1" x14ac:dyDescent="0.2">
      <c r="A132" s="837" t="s">
        <v>1986</v>
      </c>
      <c r="B132" s="837" t="s">
        <v>74</v>
      </c>
      <c r="C132" s="843" t="s">
        <v>1780</v>
      </c>
      <c r="D132" s="876">
        <v>5642.9699500000006</v>
      </c>
      <c r="E132" s="876">
        <v>1895.9168</v>
      </c>
      <c r="F132" s="858"/>
      <c r="G132" s="849"/>
    </row>
    <row r="133" spans="1:7" ht="12.75" customHeight="1" x14ac:dyDescent="0.2">
      <c r="A133" s="837" t="s">
        <v>1987</v>
      </c>
      <c r="B133" s="837" t="s">
        <v>1988</v>
      </c>
      <c r="C133" s="843" t="s">
        <v>1989</v>
      </c>
      <c r="D133" s="876">
        <v>0</v>
      </c>
      <c r="E133" s="876">
        <v>0</v>
      </c>
      <c r="F133" s="856"/>
      <c r="G133" s="857"/>
    </row>
    <row r="134" spans="1:7" ht="12.75" customHeight="1" x14ac:dyDescent="0.2">
      <c r="A134" s="837" t="s">
        <v>1990</v>
      </c>
      <c r="B134" s="837" t="s">
        <v>1991</v>
      </c>
      <c r="C134" s="843" t="s">
        <v>1992</v>
      </c>
      <c r="D134" s="876">
        <v>1826.06089</v>
      </c>
      <c r="E134" s="876">
        <v>0</v>
      </c>
      <c r="F134" s="858"/>
      <c r="G134" s="849"/>
    </row>
    <row r="135" spans="1:7" ht="12.75" customHeight="1" x14ac:dyDescent="0.2">
      <c r="A135" s="837" t="s">
        <v>1993</v>
      </c>
      <c r="B135" s="837" t="s">
        <v>1994</v>
      </c>
      <c r="C135" s="843" t="s">
        <v>1995</v>
      </c>
      <c r="D135" s="876">
        <v>3585.9359800000002</v>
      </c>
      <c r="E135" s="876">
        <v>902.90099999999995</v>
      </c>
      <c r="F135" s="856"/>
      <c r="G135" s="857"/>
    </row>
    <row r="136" spans="1:7" ht="12.75" customHeight="1" x14ac:dyDescent="0.2">
      <c r="A136" s="837" t="s">
        <v>2009</v>
      </c>
      <c r="B136" s="837" t="s">
        <v>2010</v>
      </c>
      <c r="C136" s="843" t="s">
        <v>2011</v>
      </c>
      <c r="D136" s="876">
        <v>64175.370439999999</v>
      </c>
      <c r="E136" s="876">
        <v>1553.97</v>
      </c>
      <c r="F136" s="858"/>
      <c r="G136" s="849"/>
    </row>
    <row r="137" spans="1:7" ht="12.75" customHeight="1" x14ac:dyDescent="0.2">
      <c r="A137" s="840" t="s">
        <v>2013</v>
      </c>
      <c r="B137" s="837" t="s">
        <v>2014</v>
      </c>
      <c r="C137" s="843" t="s">
        <v>2015</v>
      </c>
      <c r="D137" s="876">
        <v>8951.7352499999997</v>
      </c>
      <c r="E137" s="876">
        <v>4729.1275699999997</v>
      </c>
      <c r="F137" s="856"/>
      <c r="G137" s="857"/>
    </row>
    <row r="138" spans="1:7" ht="12.75" customHeight="1" x14ac:dyDescent="0.2">
      <c r="A138" s="837" t="s">
        <v>2016</v>
      </c>
      <c r="B138" s="837" t="s">
        <v>2017</v>
      </c>
      <c r="C138" s="843" t="s">
        <v>2018</v>
      </c>
      <c r="D138" s="876">
        <v>331.06551000000002</v>
      </c>
      <c r="E138" s="876">
        <v>2280.3408399999998</v>
      </c>
      <c r="F138" s="858"/>
      <c r="G138" s="849"/>
    </row>
    <row r="139" spans="1:7" ht="12.75" customHeight="1" x14ac:dyDescent="0.2">
      <c r="A139" s="837" t="s">
        <v>2019</v>
      </c>
      <c r="B139" s="837" t="s">
        <v>2020</v>
      </c>
      <c r="C139" s="843" t="s">
        <v>2021</v>
      </c>
      <c r="D139" s="876">
        <v>295001.42786</v>
      </c>
      <c r="E139" s="876">
        <v>91244.216680000012</v>
      </c>
      <c r="F139" s="856"/>
      <c r="G139" s="857"/>
    </row>
    <row r="140" spans="1:7" ht="12.75" customHeight="1" x14ac:dyDescent="0.2">
      <c r="A140" s="844" t="s">
        <v>2022</v>
      </c>
      <c r="B140" s="844" t="s">
        <v>2023</v>
      </c>
      <c r="C140" s="845" t="s">
        <v>2024</v>
      </c>
      <c r="D140" s="846">
        <v>20089.076219999999</v>
      </c>
      <c r="E140" s="846">
        <v>15437.796670000002</v>
      </c>
      <c r="F140" s="858"/>
      <c r="G140" s="849"/>
    </row>
    <row r="141" spans="1:7" x14ac:dyDescent="0.2">
      <c r="A141" s="313"/>
      <c r="D141" s="836"/>
      <c r="E141" s="836"/>
      <c r="F141" s="836"/>
      <c r="G141" s="836"/>
    </row>
    <row r="142" spans="1:7" x14ac:dyDescent="0.2">
      <c r="A142" s="313"/>
      <c r="D142" s="836"/>
      <c r="E142" s="836"/>
      <c r="F142" s="836"/>
      <c r="G142" s="836"/>
    </row>
    <row r="143" spans="1:7" x14ac:dyDescent="0.2">
      <c r="A143" s="313"/>
      <c r="D143" s="836"/>
      <c r="E143" s="836"/>
      <c r="F143" s="836"/>
      <c r="G143" s="836"/>
    </row>
    <row r="144" spans="1:7" x14ac:dyDescent="0.2">
      <c r="A144" s="313"/>
      <c r="D144" s="836"/>
      <c r="E144" s="836"/>
      <c r="F144" s="836"/>
      <c r="G144" s="836"/>
    </row>
    <row r="145" spans="1:7" x14ac:dyDescent="0.2">
      <c r="A145" s="313"/>
      <c r="D145" s="836"/>
      <c r="E145" s="836"/>
      <c r="F145" s="836"/>
      <c r="G145" s="836"/>
    </row>
    <row r="146" spans="1:7" ht="12.75" customHeight="1" x14ac:dyDescent="0.2">
      <c r="A146" s="313"/>
      <c r="D146" s="836"/>
      <c r="E146" s="836"/>
      <c r="F146" s="836"/>
      <c r="G146" s="836"/>
    </row>
    <row r="147" spans="1:7" x14ac:dyDescent="0.2">
      <c r="A147" s="313"/>
      <c r="D147" s="836"/>
      <c r="E147" s="836"/>
      <c r="F147" s="836"/>
      <c r="G147" s="836"/>
    </row>
    <row r="148" spans="1:7" x14ac:dyDescent="0.2">
      <c r="A148" s="313"/>
      <c r="D148" s="836"/>
      <c r="E148" s="836"/>
      <c r="F148" s="836"/>
      <c r="G148" s="836"/>
    </row>
    <row r="149" spans="1:7" x14ac:dyDescent="0.2">
      <c r="A149" s="313"/>
      <c r="D149" s="836"/>
      <c r="E149" s="836"/>
      <c r="F149" s="836"/>
      <c r="G149" s="836"/>
    </row>
    <row r="150" spans="1:7" x14ac:dyDescent="0.2">
      <c r="A150" s="313"/>
      <c r="D150" s="836"/>
      <c r="E150" s="836"/>
      <c r="F150" s="836"/>
      <c r="G150" s="836"/>
    </row>
    <row r="151" spans="1:7" x14ac:dyDescent="0.2">
      <c r="A151" s="313"/>
      <c r="D151" s="836"/>
      <c r="E151" s="836"/>
      <c r="F151" s="836"/>
      <c r="G151" s="836"/>
    </row>
    <row r="152" spans="1:7" x14ac:dyDescent="0.2">
      <c r="A152" s="313"/>
      <c r="D152" s="836"/>
      <c r="E152" s="836"/>
      <c r="F152" s="836"/>
      <c r="G152" s="836"/>
    </row>
    <row r="153" spans="1:7" x14ac:dyDescent="0.2">
      <c r="A153" s="313"/>
      <c r="D153" s="836"/>
      <c r="E153" s="836"/>
      <c r="F153" s="836"/>
      <c r="G153" s="836"/>
    </row>
    <row r="154" spans="1:7" x14ac:dyDescent="0.2">
      <c r="A154" s="313"/>
      <c r="D154" s="836"/>
      <c r="E154" s="836"/>
      <c r="F154" s="836"/>
      <c r="G154" s="836"/>
    </row>
    <row r="155" spans="1:7" x14ac:dyDescent="0.2">
      <c r="A155" s="313"/>
      <c r="D155" s="836"/>
      <c r="E155" s="836"/>
      <c r="F155" s="836"/>
      <c r="G155" s="836"/>
    </row>
    <row r="156" spans="1:7" x14ac:dyDescent="0.2">
      <c r="A156" s="313"/>
      <c r="D156" s="836"/>
      <c r="E156" s="836"/>
      <c r="F156" s="836"/>
      <c r="G156" s="836"/>
    </row>
    <row r="157" spans="1:7" x14ac:dyDescent="0.2">
      <c r="A157" s="313"/>
      <c r="D157" s="836"/>
      <c r="E157" s="836"/>
      <c r="F157" s="836"/>
      <c r="G157" s="836"/>
    </row>
    <row r="158" spans="1:7" x14ac:dyDescent="0.2">
      <c r="A158" s="313"/>
      <c r="D158" s="836"/>
      <c r="E158" s="836"/>
      <c r="F158" s="836"/>
      <c r="G158" s="836"/>
    </row>
    <row r="159" spans="1:7" x14ac:dyDescent="0.2">
      <c r="A159" s="313"/>
      <c r="D159" s="836"/>
      <c r="E159" s="836"/>
      <c r="F159" s="836"/>
      <c r="G159" s="836"/>
    </row>
    <row r="160" spans="1:7" x14ac:dyDescent="0.2">
      <c r="A160" s="313"/>
      <c r="D160" s="836"/>
      <c r="E160" s="836"/>
      <c r="F160" s="836"/>
      <c r="G160" s="836"/>
    </row>
    <row r="161" spans="1:7" x14ac:dyDescent="0.2">
      <c r="A161" s="313"/>
      <c r="D161" s="836"/>
      <c r="E161" s="836"/>
      <c r="F161" s="836"/>
      <c r="G161" s="836"/>
    </row>
    <row r="162" spans="1:7" x14ac:dyDescent="0.2">
      <c r="A162" s="313"/>
      <c r="D162" s="836"/>
      <c r="E162" s="836"/>
      <c r="F162" s="836"/>
      <c r="G162" s="836"/>
    </row>
    <row r="163" spans="1:7" x14ac:dyDescent="0.2">
      <c r="A163" s="313"/>
      <c r="D163" s="836"/>
      <c r="E163" s="836"/>
      <c r="F163" s="836"/>
      <c r="G163" s="836"/>
    </row>
    <row r="164" spans="1:7" x14ac:dyDescent="0.2">
      <c r="A164" s="313"/>
      <c r="D164" s="836"/>
      <c r="E164" s="836"/>
      <c r="F164" s="836"/>
      <c r="G164" s="836"/>
    </row>
    <row r="165" spans="1:7" x14ac:dyDescent="0.2">
      <c r="A165" s="313"/>
      <c r="D165" s="836"/>
      <c r="E165" s="836"/>
      <c r="F165" s="836"/>
      <c r="G165" s="836"/>
    </row>
    <row r="166" spans="1:7" x14ac:dyDescent="0.2">
      <c r="A166" s="313"/>
      <c r="D166" s="836"/>
      <c r="E166" s="836"/>
      <c r="F166" s="836"/>
      <c r="G166" s="836"/>
    </row>
    <row r="167" spans="1:7" x14ac:dyDescent="0.2">
      <c r="A167" s="313"/>
      <c r="D167" s="836"/>
      <c r="E167" s="836"/>
      <c r="F167" s="836"/>
      <c r="G167" s="836"/>
    </row>
    <row r="168" spans="1:7" x14ac:dyDescent="0.2">
      <c r="A168" s="313"/>
      <c r="D168" s="836"/>
      <c r="E168" s="836"/>
      <c r="F168" s="836"/>
      <c r="G168" s="836"/>
    </row>
    <row r="169" spans="1:7" x14ac:dyDescent="0.2">
      <c r="A169" s="313"/>
      <c r="D169" s="836"/>
      <c r="E169" s="836"/>
      <c r="F169" s="836"/>
      <c r="G169" s="836"/>
    </row>
    <row r="170" spans="1:7" x14ac:dyDescent="0.2">
      <c r="A170" s="313"/>
      <c r="D170" s="836"/>
      <c r="E170" s="836"/>
      <c r="F170" s="836"/>
      <c r="G170" s="836"/>
    </row>
    <row r="171" spans="1:7" x14ac:dyDescent="0.2">
      <c r="A171" s="313"/>
      <c r="D171" s="836"/>
      <c r="E171" s="836"/>
      <c r="F171" s="836"/>
      <c r="G171" s="836"/>
    </row>
    <row r="172" spans="1:7" x14ac:dyDescent="0.2">
      <c r="A172" s="313"/>
      <c r="D172" s="836"/>
      <c r="E172" s="836"/>
      <c r="F172" s="836"/>
      <c r="G172" s="836"/>
    </row>
    <row r="173" spans="1:7" x14ac:dyDescent="0.2">
      <c r="A173" s="313"/>
      <c r="D173" s="836"/>
      <c r="E173" s="836"/>
      <c r="F173" s="836"/>
      <c r="G173" s="836"/>
    </row>
    <row r="174" spans="1:7" x14ac:dyDescent="0.2">
      <c r="A174" s="313"/>
      <c r="D174" s="836"/>
      <c r="E174" s="836"/>
      <c r="F174" s="836"/>
      <c r="G174" s="836"/>
    </row>
    <row r="175" spans="1:7" x14ac:dyDescent="0.2">
      <c r="A175" s="313"/>
      <c r="D175" s="836"/>
      <c r="E175" s="836"/>
      <c r="F175" s="836"/>
      <c r="G175" s="836"/>
    </row>
    <row r="176" spans="1:7" x14ac:dyDescent="0.2">
      <c r="A176" s="313"/>
      <c r="D176" s="836"/>
      <c r="E176" s="836"/>
      <c r="F176" s="836"/>
      <c r="G176" s="836"/>
    </row>
    <row r="177" spans="1:7" x14ac:dyDescent="0.2">
      <c r="A177" s="313"/>
      <c r="D177" s="836"/>
      <c r="E177" s="836"/>
      <c r="F177" s="836"/>
      <c r="G177" s="836"/>
    </row>
    <row r="178" spans="1:7" x14ac:dyDescent="0.2">
      <c r="A178" s="313"/>
      <c r="D178" s="836"/>
      <c r="E178" s="836"/>
      <c r="F178" s="836"/>
      <c r="G178" s="836"/>
    </row>
    <row r="179" spans="1:7" x14ac:dyDescent="0.2">
      <c r="A179" s="313"/>
      <c r="D179" s="836"/>
      <c r="E179" s="836"/>
      <c r="F179" s="836"/>
      <c r="G179" s="836"/>
    </row>
    <row r="180" spans="1:7" x14ac:dyDescent="0.2">
      <c r="A180" s="313"/>
      <c r="D180" s="836"/>
      <c r="E180" s="836"/>
      <c r="F180" s="836"/>
      <c r="G180" s="836"/>
    </row>
    <row r="181" spans="1:7" x14ac:dyDescent="0.2">
      <c r="A181" s="313"/>
      <c r="D181" s="836"/>
      <c r="E181" s="836"/>
      <c r="F181" s="836"/>
      <c r="G181" s="836"/>
    </row>
    <row r="182" spans="1:7" x14ac:dyDescent="0.2">
      <c r="A182" s="313"/>
      <c r="D182" s="836"/>
      <c r="E182" s="836"/>
      <c r="F182" s="836"/>
      <c r="G182" s="836"/>
    </row>
    <row r="183" spans="1:7" x14ac:dyDescent="0.2">
      <c r="A183" s="313"/>
      <c r="D183" s="836"/>
      <c r="E183" s="836"/>
      <c r="F183" s="836"/>
      <c r="G183" s="836"/>
    </row>
    <row r="184" spans="1:7" x14ac:dyDescent="0.2">
      <c r="A184" s="313"/>
      <c r="D184" s="836"/>
      <c r="E184" s="836"/>
      <c r="F184" s="836"/>
      <c r="G184" s="836"/>
    </row>
    <row r="185" spans="1:7" x14ac:dyDescent="0.2">
      <c r="A185" s="313"/>
      <c r="D185" s="836"/>
      <c r="E185" s="836"/>
      <c r="F185" s="836"/>
      <c r="G185" s="836"/>
    </row>
    <row r="186" spans="1:7" x14ac:dyDescent="0.2">
      <c r="A186" s="313"/>
      <c r="D186" s="836"/>
      <c r="E186" s="836"/>
      <c r="F186" s="836"/>
      <c r="G186" s="836"/>
    </row>
    <row r="187" spans="1:7" x14ac:dyDescent="0.2">
      <c r="A187" s="313"/>
      <c r="D187" s="836"/>
      <c r="E187" s="836"/>
      <c r="F187" s="836"/>
      <c r="G187" s="836"/>
    </row>
    <row r="188" spans="1:7" x14ac:dyDescent="0.2">
      <c r="A188" s="313"/>
      <c r="D188" s="836"/>
      <c r="E188" s="836"/>
      <c r="F188" s="836"/>
      <c r="G188" s="836"/>
    </row>
    <row r="189" spans="1:7" x14ac:dyDescent="0.2">
      <c r="A189" s="313"/>
      <c r="D189" s="836"/>
      <c r="E189" s="836"/>
      <c r="F189" s="836"/>
      <c r="G189" s="836"/>
    </row>
    <row r="190" spans="1:7" x14ac:dyDescent="0.2">
      <c r="A190" s="313"/>
      <c r="D190" s="836"/>
      <c r="E190" s="836"/>
      <c r="F190" s="836"/>
      <c r="G190" s="836"/>
    </row>
    <row r="191" spans="1:7" x14ac:dyDescent="0.2">
      <c r="A191" s="313"/>
      <c r="D191" s="836"/>
      <c r="E191" s="836"/>
      <c r="F191" s="836"/>
      <c r="G191" s="836"/>
    </row>
    <row r="192" spans="1:7" x14ac:dyDescent="0.2">
      <c r="A192" s="313"/>
      <c r="D192" s="836"/>
      <c r="E192" s="836"/>
      <c r="F192" s="836"/>
      <c r="G192" s="836"/>
    </row>
    <row r="193" spans="1:7" x14ac:dyDescent="0.2">
      <c r="A193" s="313"/>
      <c r="D193" s="836"/>
      <c r="E193" s="836"/>
      <c r="F193" s="836"/>
      <c r="G193" s="836"/>
    </row>
    <row r="194" spans="1:7" x14ac:dyDescent="0.2">
      <c r="A194" s="313"/>
      <c r="D194" s="836"/>
      <c r="E194" s="836"/>
      <c r="F194" s="836"/>
      <c r="G194" s="836"/>
    </row>
    <row r="195" spans="1:7" x14ac:dyDescent="0.2">
      <c r="A195" s="313"/>
      <c r="D195" s="836"/>
      <c r="E195" s="836"/>
      <c r="F195" s="836"/>
      <c r="G195" s="836"/>
    </row>
    <row r="196" spans="1:7" x14ac:dyDescent="0.2">
      <c r="A196" s="313"/>
      <c r="D196" s="836"/>
      <c r="E196" s="836"/>
      <c r="F196" s="836"/>
      <c r="G196" s="836"/>
    </row>
    <row r="197" spans="1:7" x14ac:dyDescent="0.2">
      <c r="A197" s="313"/>
      <c r="D197" s="836"/>
      <c r="E197" s="836"/>
      <c r="F197" s="836"/>
      <c r="G197" s="836"/>
    </row>
    <row r="198" spans="1:7" x14ac:dyDescent="0.2">
      <c r="A198" s="313"/>
      <c r="D198" s="836"/>
      <c r="E198" s="836"/>
      <c r="F198" s="836"/>
      <c r="G198" s="836"/>
    </row>
    <row r="199" spans="1:7" x14ac:dyDescent="0.2">
      <c r="A199" s="313"/>
      <c r="D199" s="836"/>
      <c r="E199" s="836"/>
      <c r="F199" s="836"/>
      <c r="G199" s="836"/>
    </row>
    <row r="200" spans="1:7" x14ac:dyDescent="0.2">
      <c r="A200" s="313"/>
      <c r="D200" s="836"/>
      <c r="E200" s="836"/>
      <c r="F200" s="836"/>
      <c r="G200" s="836"/>
    </row>
    <row r="201" spans="1:7" x14ac:dyDescent="0.2">
      <c r="A201" s="313"/>
      <c r="D201" s="836"/>
      <c r="E201" s="836"/>
      <c r="F201" s="836"/>
      <c r="G201" s="836"/>
    </row>
    <row r="202" spans="1:7" x14ac:dyDescent="0.2">
      <c r="A202" s="313"/>
      <c r="D202" s="836"/>
      <c r="E202" s="836"/>
      <c r="F202" s="836"/>
      <c r="G202" s="836"/>
    </row>
    <row r="203" spans="1:7" x14ac:dyDescent="0.2">
      <c r="A203" s="313"/>
      <c r="D203" s="836"/>
      <c r="E203" s="836"/>
      <c r="F203" s="836"/>
      <c r="G203" s="836"/>
    </row>
    <row r="204" spans="1:7" x14ac:dyDescent="0.2">
      <c r="A204" s="313"/>
      <c r="D204" s="836"/>
      <c r="E204" s="836"/>
      <c r="F204" s="836"/>
      <c r="G204" s="836"/>
    </row>
    <row r="205" spans="1:7" x14ac:dyDescent="0.2">
      <c r="A205" s="313"/>
      <c r="D205" s="836"/>
      <c r="E205" s="836"/>
      <c r="F205" s="836"/>
      <c r="G205" s="836"/>
    </row>
    <row r="206" spans="1:7" x14ac:dyDescent="0.2">
      <c r="A206" s="313"/>
      <c r="D206" s="836"/>
      <c r="E206" s="836"/>
      <c r="F206" s="836"/>
      <c r="G206" s="836"/>
    </row>
    <row r="207" spans="1:7" x14ac:dyDescent="0.2">
      <c r="A207" s="313"/>
      <c r="D207" s="836"/>
      <c r="E207" s="836"/>
      <c r="F207" s="836"/>
      <c r="G207" s="836"/>
    </row>
    <row r="208" spans="1:7" x14ac:dyDescent="0.2">
      <c r="A208" s="313"/>
      <c r="D208" s="836"/>
      <c r="E208" s="836"/>
      <c r="F208" s="836"/>
      <c r="G208" s="836"/>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516" fitToHeight="2" orientation="portrait" useFirstPageNumber="1" r:id="rId1"/>
  <headerFooter>
    <oddHeader>&amp;L&amp;"Tahoma,Kurzíva"Závěrečný účet za rok 2020&amp;R&amp;"Tahoma,Kurzíva"Tabulka č. 42</oddHeader>
    <oddFooter>&amp;C&amp;"Tahoma,Obyčejné"&amp;P</oddFooter>
  </headerFooter>
  <rowBreaks count="1" manualBreakCount="1">
    <brk id="74"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D27:G27"/>
  <sheetViews>
    <sheetView showGridLines="0" zoomScaleNormal="100" zoomScaleSheetLayoutView="100" workbookViewId="0">
      <selection activeCell="O6" sqref="O6"/>
    </sheetView>
  </sheetViews>
  <sheetFormatPr defaultColWidth="9.140625" defaultRowHeight="14.25" x14ac:dyDescent="0.2"/>
  <cols>
    <col min="1" max="1" width="21.28515625" style="41" customWidth="1"/>
    <col min="2" max="3" width="12.85546875" style="41" customWidth="1"/>
    <col min="4" max="4" width="8.7109375" style="42" customWidth="1"/>
    <col min="5" max="6" width="12.85546875" style="42" customWidth="1"/>
    <col min="7" max="7" width="8.7109375" style="42" customWidth="1"/>
    <col min="8" max="9" width="12.85546875" style="41" customWidth="1"/>
    <col min="10" max="10" width="8.7109375" style="41" customWidth="1"/>
    <col min="11" max="11" width="15.85546875" style="41" customWidth="1"/>
    <col min="12" max="12" width="9.7109375" style="41" customWidth="1"/>
    <col min="13" max="16384" width="9.140625" style="41"/>
  </cols>
  <sheetData>
    <row r="27" ht="72.75" customHeight="1" x14ac:dyDescent="0.2"/>
  </sheetData>
  <customSheetViews>
    <customSheetView guid="{53E72506-0B1D-4F4A-A157-6DE69D2E678D}" showPageBreaks="1" showGridLines="0" printArea="1" view="pageBreakPreview">
      <selection activeCell="P11" sqref="P11"/>
      <pageMargins left="0.78740157480314965" right="0.78740157480314965" top="0.98425196850393704" bottom="0.98425196850393704" header="0.51181102362204722" footer="0.51181102362204722"/>
      <pageSetup paperSize="9" firstPageNumber="151" orientation="landscape" useFirstPageNumber="1" r:id="rId1"/>
      <headerFooter alignWithMargins="0">
        <oddHeader>&amp;L&amp;"Tahoma,Kurzíva"&amp;9Závěrečný účet za rok 2014&amp;R&amp;"Tahoma,Kurzíva"&amp;9Graf č. 5</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78" orientation="landscape" useFirstPageNumber="1" r:id="rId2"/>
  <headerFooter scaleWithDoc="0" alignWithMargins="0">
    <oddHeader>&amp;L&amp;"Tahoma,Kurzíva"&amp;9Závěrečný účet za rok 2020&amp;R&amp;"Tahoma,Kurzíva"&amp;9Graf č. 5</oddHeader>
    <oddFooter>&amp;C&amp;"Tahoma,Obyčejné"&amp;P</oddFooter>
  </headerFooter>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AB374-B0A2-4465-ACAA-52314A8F9F5F}">
  <sheetPr>
    <pageSetUpPr fitToPage="1"/>
  </sheetPr>
  <dimension ref="A1:G83"/>
  <sheetViews>
    <sheetView showGridLines="0" zoomScaleNormal="100" zoomScaleSheetLayoutView="100" workbookViewId="0">
      <selection activeCell="H3" sqref="H3"/>
    </sheetView>
  </sheetViews>
  <sheetFormatPr defaultRowHeight="12.75" x14ac:dyDescent="0.2"/>
  <cols>
    <col min="1" max="1" width="6.7109375" style="107" customWidth="1"/>
    <col min="2" max="2" width="54.7109375" style="107" customWidth="1"/>
    <col min="3" max="3" width="8.5703125" style="106" customWidth="1"/>
    <col min="4" max="7" width="15.42578125" style="107" customWidth="1"/>
    <col min="8" max="16384" width="9.140625" style="107"/>
  </cols>
  <sheetData>
    <row r="1" spans="1:7" s="883" customFormat="1" ht="18" customHeight="1" x14ac:dyDescent="0.2">
      <c r="A1" s="1145" t="s">
        <v>5012</v>
      </c>
      <c r="B1" s="1145"/>
      <c r="C1" s="1145"/>
      <c r="D1" s="1145"/>
      <c r="E1" s="1145"/>
      <c r="F1" s="1145"/>
      <c r="G1" s="1145"/>
    </row>
    <row r="2" spans="1:7" s="309" customFormat="1" ht="18" customHeight="1" x14ac:dyDescent="0.2">
      <c r="A2" s="1145" t="s">
        <v>2213</v>
      </c>
      <c r="B2" s="1145"/>
      <c r="C2" s="1145"/>
      <c r="D2" s="1145"/>
      <c r="E2" s="1145"/>
      <c r="F2" s="1145"/>
      <c r="G2" s="1145"/>
    </row>
    <row r="4" spans="1:7" ht="12.75" customHeight="1" x14ac:dyDescent="0.2">
      <c r="A4" s="884"/>
      <c r="B4" s="885"/>
      <c r="C4" s="886"/>
      <c r="D4" s="338">
        <v>1</v>
      </c>
      <c r="E4" s="338">
        <v>2</v>
      </c>
      <c r="F4" s="338">
        <v>3</v>
      </c>
      <c r="G4" s="338">
        <v>4</v>
      </c>
    </row>
    <row r="5" spans="1:7" s="339" customFormat="1" ht="12.75" customHeight="1" x14ac:dyDescent="0.2">
      <c r="A5" s="1167" t="s">
        <v>1584</v>
      </c>
      <c r="B5" s="1168"/>
      <c r="C5" s="1171" t="s">
        <v>1585</v>
      </c>
      <c r="D5" s="1173" t="s">
        <v>2028</v>
      </c>
      <c r="E5" s="1173"/>
      <c r="F5" s="1173" t="s">
        <v>2029</v>
      </c>
      <c r="G5" s="1173"/>
    </row>
    <row r="6" spans="1:7" s="339" customFormat="1" ht="21" x14ac:dyDescent="0.2">
      <c r="A6" s="1169"/>
      <c r="B6" s="1170"/>
      <c r="C6" s="1172"/>
      <c r="D6" s="340" t="s">
        <v>2030</v>
      </c>
      <c r="E6" s="340" t="s">
        <v>2031</v>
      </c>
      <c r="F6" s="341" t="s">
        <v>2030</v>
      </c>
      <c r="G6" s="341" t="s">
        <v>2031</v>
      </c>
    </row>
    <row r="7" spans="1:7" s="339" customFormat="1" x14ac:dyDescent="0.2">
      <c r="A7" s="327" t="s">
        <v>1593</v>
      </c>
      <c r="B7" s="327" t="s">
        <v>2032</v>
      </c>
      <c r="C7" s="328" t="s">
        <v>68</v>
      </c>
      <c r="D7" s="342">
        <v>8486028.0108400006</v>
      </c>
      <c r="E7" s="342">
        <v>41424.45147</v>
      </c>
      <c r="F7" s="342">
        <v>7451386.8842100007</v>
      </c>
      <c r="G7" s="342">
        <v>54172.502079999998</v>
      </c>
    </row>
    <row r="8" spans="1:7" x14ac:dyDescent="0.2">
      <c r="A8" s="315" t="s">
        <v>1595</v>
      </c>
      <c r="B8" s="315" t="s">
        <v>2033</v>
      </c>
      <c r="C8" s="332" t="s">
        <v>68</v>
      </c>
      <c r="D8" s="342">
        <v>8475219.8987399992</v>
      </c>
      <c r="E8" s="342">
        <v>41368.431079999995</v>
      </c>
      <c r="F8" s="342">
        <v>7447212.0075999992</v>
      </c>
      <c r="G8" s="342">
        <v>54042.984370000006</v>
      </c>
    </row>
    <row r="9" spans="1:7" x14ac:dyDescent="0.2">
      <c r="A9" s="847" t="s">
        <v>1597</v>
      </c>
      <c r="B9" s="847" t="s">
        <v>2034</v>
      </c>
      <c r="C9" s="871" t="s">
        <v>2035</v>
      </c>
      <c r="D9" s="864">
        <v>1253837.94523</v>
      </c>
      <c r="E9" s="864">
        <v>8496.1954100000003</v>
      </c>
      <c r="F9" s="864">
        <v>1179533.3734300002</v>
      </c>
      <c r="G9" s="864">
        <v>8417.4238399999995</v>
      </c>
    </row>
    <row r="10" spans="1:7" x14ac:dyDescent="0.2">
      <c r="A10" s="837" t="s">
        <v>1600</v>
      </c>
      <c r="B10" s="837" t="s">
        <v>2036</v>
      </c>
      <c r="C10" s="843" t="s">
        <v>2037</v>
      </c>
      <c r="D10" s="864">
        <v>147017.92567</v>
      </c>
      <c r="E10" s="864">
        <v>10716.860279999999</v>
      </c>
      <c r="F10" s="864">
        <v>155477.54738999999</v>
      </c>
      <c r="G10" s="864">
        <v>11221.540719999999</v>
      </c>
    </row>
    <row r="11" spans="1:7" x14ac:dyDescent="0.2">
      <c r="A11" s="837" t="s">
        <v>1603</v>
      </c>
      <c r="B11" s="837" t="s">
        <v>2038</v>
      </c>
      <c r="C11" s="843" t="s">
        <v>2039</v>
      </c>
      <c r="D11" s="864"/>
      <c r="E11" s="864"/>
      <c r="F11" s="864"/>
      <c r="G11" s="864"/>
    </row>
    <row r="12" spans="1:7" x14ac:dyDescent="0.2">
      <c r="A12" s="837" t="s">
        <v>1606</v>
      </c>
      <c r="B12" s="837" t="s">
        <v>2040</v>
      </c>
      <c r="C12" s="843" t="s">
        <v>2041</v>
      </c>
      <c r="D12" s="864">
        <v>448616.66706000001</v>
      </c>
      <c r="E12" s="864">
        <v>2963.2682300000001</v>
      </c>
      <c r="F12" s="864">
        <v>486880.14325999998</v>
      </c>
      <c r="G12" s="864">
        <v>8371.402759999999</v>
      </c>
    </row>
    <row r="13" spans="1:7" x14ac:dyDescent="0.2">
      <c r="A13" s="837" t="s">
        <v>1609</v>
      </c>
      <c r="B13" s="837" t="s">
        <v>2042</v>
      </c>
      <c r="C13" s="843" t="s">
        <v>2043</v>
      </c>
      <c r="D13" s="864"/>
      <c r="E13" s="864"/>
      <c r="F13" s="864">
        <v>-103.76480000000001</v>
      </c>
      <c r="G13" s="864"/>
    </row>
    <row r="14" spans="1:7" x14ac:dyDescent="0.2">
      <c r="A14" s="837" t="s">
        <v>1612</v>
      </c>
      <c r="B14" s="837" t="s">
        <v>2044</v>
      </c>
      <c r="C14" s="843" t="s">
        <v>2045</v>
      </c>
      <c r="D14" s="864">
        <v>-41437.028769999997</v>
      </c>
      <c r="E14" s="864">
        <v>-114.91061000000001</v>
      </c>
      <c r="F14" s="864">
        <v>-40225.416469999996</v>
      </c>
      <c r="G14" s="864">
        <v>-542.85500999999999</v>
      </c>
    </row>
    <row r="15" spans="1:7" x14ac:dyDescent="0.2">
      <c r="A15" s="837" t="s">
        <v>1615</v>
      </c>
      <c r="B15" s="837" t="s">
        <v>2046</v>
      </c>
      <c r="C15" s="843" t="s">
        <v>2047</v>
      </c>
      <c r="D15" s="864">
        <v>-4328.9820599999994</v>
      </c>
      <c r="E15" s="864"/>
      <c r="F15" s="864">
        <v>-5387.5508399999999</v>
      </c>
      <c r="G15" s="864"/>
    </row>
    <row r="16" spans="1:7" x14ac:dyDescent="0.2">
      <c r="A16" s="837" t="s">
        <v>1618</v>
      </c>
      <c r="B16" s="837" t="s">
        <v>207</v>
      </c>
      <c r="C16" s="843" t="s">
        <v>2048</v>
      </c>
      <c r="D16" s="864">
        <v>81561.262329999998</v>
      </c>
      <c r="E16" s="864">
        <v>555.18286000000001</v>
      </c>
      <c r="F16" s="864">
        <v>80712.112359999999</v>
      </c>
      <c r="G16" s="864">
        <v>487.92090000000002</v>
      </c>
    </row>
    <row r="17" spans="1:7" x14ac:dyDescent="0.2">
      <c r="A17" s="837" t="s">
        <v>1621</v>
      </c>
      <c r="B17" s="837" t="s">
        <v>190</v>
      </c>
      <c r="C17" s="843" t="s">
        <v>2049</v>
      </c>
      <c r="D17" s="864">
        <v>2857.4401799999996</v>
      </c>
      <c r="E17" s="864">
        <v>3.6531899999999999</v>
      </c>
      <c r="F17" s="864">
        <v>5792.77484</v>
      </c>
      <c r="G17" s="864">
        <v>0.60363</v>
      </c>
    </row>
    <row r="18" spans="1:7" x14ac:dyDescent="0.2">
      <c r="A18" s="837" t="s">
        <v>2050</v>
      </c>
      <c r="B18" s="837" t="s">
        <v>2051</v>
      </c>
      <c r="C18" s="843" t="s">
        <v>2052</v>
      </c>
      <c r="D18" s="864">
        <v>1649.82422</v>
      </c>
      <c r="E18" s="864">
        <v>3.5878899999999998</v>
      </c>
      <c r="F18" s="864">
        <v>1303.4217699999999</v>
      </c>
      <c r="G18" s="864">
        <v>3.9202399999999997</v>
      </c>
    </row>
    <row r="19" spans="1:7" x14ac:dyDescent="0.2">
      <c r="A19" s="837" t="s">
        <v>2053</v>
      </c>
      <c r="B19" s="837" t="s">
        <v>2054</v>
      </c>
      <c r="C19" s="843" t="s">
        <v>2055</v>
      </c>
      <c r="D19" s="864">
        <v>-1949.7626300000002</v>
      </c>
      <c r="E19" s="864">
        <v>-50.426060000000007</v>
      </c>
      <c r="F19" s="864">
        <v>-1410.2497900000001</v>
      </c>
      <c r="G19" s="864">
        <v>-140.86843999999999</v>
      </c>
    </row>
    <row r="20" spans="1:7" x14ac:dyDescent="0.2">
      <c r="A20" s="837" t="s">
        <v>2056</v>
      </c>
      <c r="B20" s="837" t="s">
        <v>2057</v>
      </c>
      <c r="C20" s="843" t="s">
        <v>2058</v>
      </c>
      <c r="D20" s="864">
        <v>429189.68270999996</v>
      </c>
      <c r="E20" s="864">
        <v>2058.0707200000002</v>
      </c>
      <c r="F20" s="864">
        <v>388138.11757000006</v>
      </c>
      <c r="G20" s="864">
        <v>1786.30376</v>
      </c>
    </row>
    <row r="21" spans="1:7" x14ac:dyDescent="0.2">
      <c r="A21" s="837" t="s">
        <v>2059</v>
      </c>
      <c r="B21" s="837" t="s">
        <v>2060</v>
      </c>
      <c r="C21" s="843" t="s">
        <v>2061</v>
      </c>
      <c r="D21" s="864">
        <v>4065777.9829499996</v>
      </c>
      <c r="E21" s="864">
        <v>8966.6581600000009</v>
      </c>
      <c r="F21" s="864">
        <v>3493295.4018299999</v>
      </c>
      <c r="G21" s="864">
        <v>8236.2278900000001</v>
      </c>
    </row>
    <row r="22" spans="1:7" x14ac:dyDescent="0.2">
      <c r="A22" s="837" t="s">
        <v>2062</v>
      </c>
      <c r="B22" s="837" t="s">
        <v>2063</v>
      </c>
      <c r="C22" s="843" t="s">
        <v>2064</v>
      </c>
      <c r="D22" s="864">
        <v>1356459.4808400001</v>
      </c>
      <c r="E22" s="864">
        <v>3015.4476600000003</v>
      </c>
      <c r="F22" s="864">
        <v>1157532.06757</v>
      </c>
      <c r="G22" s="864">
        <v>2749.5563700000002</v>
      </c>
    </row>
    <row r="23" spans="1:7" x14ac:dyDescent="0.2">
      <c r="A23" s="837" t="s">
        <v>2065</v>
      </c>
      <c r="B23" s="837" t="s">
        <v>2066</v>
      </c>
      <c r="C23" s="843" t="s">
        <v>2067</v>
      </c>
      <c r="D23" s="864">
        <v>15844.414009999999</v>
      </c>
      <c r="E23" s="864">
        <v>39.964669999999998</v>
      </c>
      <c r="F23" s="864">
        <v>14151.172490000003</v>
      </c>
      <c r="G23" s="864">
        <v>32.445590000000003</v>
      </c>
    </row>
    <row r="24" spans="1:7" x14ac:dyDescent="0.2">
      <c r="A24" s="837" t="s">
        <v>2068</v>
      </c>
      <c r="B24" s="837" t="s">
        <v>2069</v>
      </c>
      <c r="C24" s="843" t="s">
        <v>2070</v>
      </c>
      <c r="D24" s="864">
        <v>218701.84978999998</v>
      </c>
      <c r="E24" s="864">
        <v>345.82345000000004</v>
      </c>
      <c r="F24" s="864">
        <v>84406.687099999996</v>
      </c>
      <c r="G24" s="864">
        <v>177.70501000000002</v>
      </c>
    </row>
    <row r="25" spans="1:7" x14ac:dyDescent="0.2">
      <c r="A25" s="837" t="s">
        <v>2071</v>
      </c>
      <c r="B25" s="837" t="s">
        <v>2072</v>
      </c>
      <c r="C25" s="843" t="s">
        <v>2073</v>
      </c>
      <c r="D25" s="864">
        <v>42.117980000000003</v>
      </c>
      <c r="E25" s="864"/>
      <c r="F25" s="864">
        <v>192.58312000000001</v>
      </c>
      <c r="G25" s="864">
        <v>0.51929999999999998</v>
      </c>
    </row>
    <row r="26" spans="1:7" x14ac:dyDescent="0.2">
      <c r="A26" s="837" t="s">
        <v>2074</v>
      </c>
      <c r="B26" s="837" t="s">
        <v>2075</v>
      </c>
      <c r="C26" s="843" t="s">
        <v>2076</v>
      </c>
      <c r="D26" s="864">
        <v>232.21895000000001</v>
      </c>
      <c r="E26" s="864">
        <v>2.18825</v>
      </c>
      <c r="F26" s="864">
        <v>252.15253999999999</v>
      </c>
      <c r="G26" s="864">
        <v>2.2114600000000002</v>
      </c>
    </row>
    <row r="27" spans="1:7" x14ac:dyDescent="0.2">
      <c r="A27" s="837" t="s">
        <v>2077</v>
      </c>
      <c r="B27" s="837" t="s">
        <v>2078</v>
      </c>
      <c r="C27" s="843" t="s">
        <v>2079</v>
      </c>
      <c r="D27" s="864">
        <v>1.0640000000000001</v>
      </c>
      <c r="E27" s="864"/>
      <c r="F27" s="864">
        <v>1.0640000000000001</v>
      </c>
      <c r="G27" s="864"/>
    </row>
    <row r="28" spans="1:7" x14ac:dyDescent="0.2">
      <c r="A28" s="837" t="s">
        <v>2080</v>
      </c>
      <c r="B28" s="837" t="s">
        <v>2081</v>
      </c>
      <c r="C28" s="843" t="s">
        <v>2082</v>
      </c>
      <c r="D28" s="864">
        <v>392.19682999999998</v>
      </c>
      <c r="E28" s="864">
        <v>3.6543000000000001</v>
      </c>
      <c r="F28" s="864">
        <v>359.91896999999994</v>
      </c>
      <c r="G28" s="864">
        <v>41.200620000000001</v>
      </c>
    </row>
    <row r="29" spans="1:7" x14ac:dyDescent="0.2">
      <c r="A29" s="837" t="s">
        <v>2083</v>
      </c>
      <c r="B29" s="837" t="s">
        <v>2084</v>
      </c>
      <c r="C29" s="843" t="s">
        <v>2085</v>
      </c>
      <c r="D29" s="864">
        <v>1342.134</v>
      </c>
      <c r="E29" s="864"/>
      <c r="F29" s="864">
        <v>0.75919000000000003</v>
      </c>
      <c r="G29" s="864"/>
    </row>
    <row r="30" spans="1:7" x14ac:dyDescent="0.2">
      <c r="A30" s="837" t="s">
        <v>2086</v>
      </c>
      <c r="B30" s="837" t="s">
        <v>2087</v>
      </c>
      <c r="C30" s="843" t="s">
        <v>2088</v>
      </c>
      <c r="D30" s="864">
        <v>-189.77699999999999</v>
      </c>
      <c r="E30" s="864">
        <v>2</v>
      </c>
      <c r="F30" s="864">
        <v>627.37900000000002</v>
      </c>
      <c r="G30" s="864">
        <v>1.4999999999999999E-2</v>
      </c>
    </row>
    <row r="31" spans="1:7" x14ac:dyDescent="0.2">
      <c r="A31" s="837" t="s">
        <v>2089</v>
      </c>
      <c r="B31" s="837" t="s">
        <v>2090</v>
      </c>
      <c r="C31" s="843" t="s">
        <v>2091</v>
      </c>
      <c r="D31" s="864"/>
      <c r="E31" s="864"/>
      <c r="F31" s="864"/>
      <c r="G31" s="864"/>
    </row>
    <row r="32" spans="1:7" x14ac:dyDescent="0.2">
      <c r="A32" s="837" t="s">
        <v>2092</v>
      </c>
      <c r="B32" s="837" t="s">
        <v>2093</v>
      </c>
      <c r="C32" s="843" t="s">
        <v>2094</v>
      </c>
      <c r="D32" s="864">
        <v>22866.804969999997</v>
      </c>
      <c r="E32" s="864">
        <v>426.57264000000004</v>
      </c>
      <c r="F32" s="864">
        <v>24534.699369999998</v>
      </c>
      <c r="G32" s="864">
        <v>182.5052</v>
      </c>
    </row>
    <row r="33" spans="1:7" x14ac:dyDescent="0.2">
      <c r="A33" s="837" t="s">
        <v>2095</v>
      </c>
      <c r="B33" s="837" t="s">
        <v>2096</v>
      </c>
      <c r="C33" s="843" t="s">
        <v>2097</v>
      </c>
      <c r="D33" s="864">
        <v>1281.5063</v>
      </c>
      <c r="E33" s="864">
        <v>21.550889999999999</v>
      </c>
      <c r="F33" s="864">
        <v>4811.5720599999995</v>
      </c>
      <c r="G33" s="864">
        <v>24.202570000000001</v>
      </c>
    </row>
    <row r="34" spans="1:7" x14ac:dyDescent="0.2">
      <c r="A34" s="837" t="s">
        <v>2098</v>
      </c>
      <c r="B34" s="837" t="s">
        <v>2099</v>
      </c>
      <c r="C34" s="843" t="s">
        <v>2100</v>
      </c>
      <c r="D34" s="864">
        <v>997.82762000000002</v>
      </c>
      <c r="E34" s="864"/>
      <c r="F34" s="864">
        <v>1494.921</v>
      </c>
      <c r="G34" s="864"/>
    </row>
    <row r="35" spans="1:7" x14ac:dyDescent="0.2">
      <c r="A35" s="837" t="s">
        <v>2101</v>
      </c>
      <c r="B35" s="837" t="s">
        <v>2102</v>
      </c>
      <c r="C35" s="843" t="s">
        <v>2103</v>
      </c>
      <c r="D35" s="864">
        <v>359864.61332999996</v>
      </c>
      <c r="E35" s="864">
        <v>3750.4057299999999</v>
      </c>
      <c r="F35" s="864">
        <v>333759.55065999995</v>
      </c>
      <c r="G35" s="864">
        <v>3739.5089900000003</v>
      </c>
    </row>
    <row r="36" spans="1:7" x14ac:dyDescent="0.2">
      <c r="A36" s="837" t="s">
        <v>2104</v>
      </c>
      <c r="B36" s="837" t="s">
        <v>2105</v>
      </c>
      <c r="C36" s="843" t="s">
        <v>2106</v>
      </c>
      <c r="D36" s="864"/>
      <c r="E36" s="864"/>
      <c r="F36" s="864"/>
      <c r="G36" s="864"/>
    </row>
    <row r="37" spans="1:7" x14ac:dyDescent="0.2">
      <c r="A37" s="837" t="s">
        <v>2107</v>
      </c>
      <c r="B37" s="837" t="s">
        <v>2108</v>
      </c>
      <c r="C37" s="843" t="s">
        <v>2109</v>
      </c>
      <c r="D37" s="864">
        <v>85.433530000000005</v>
      </c>
      <c r="E37" s="864"/>
      <c r="F37" s="864">
        <v>150.1481</v>
      </c>
      <c r="G37" s="864">
        <v>8995.9594199999992</v>
      </c>
    </row>
    <row r="38" spans="1:7" x14ac:dyDescent="0.2">
      <c r="A38" s="837" t="s">
        <v>2110</v>
      </c>
      <c r="B38" s="837" t="s">
        <v>2111</v>
      </c>
      <c r="C38" s="843" t="s">
        <v>2112</v>
      </c>
      <c r="D38" s="864"/>
      <c r="E38" s="864"/>
      <c r="F38" s="864"/>
      <c r="G38" s="864"/>
    </row>
    <row r="39" spans="1:7" x14ac:dyDescent="0.2">
      <c r="A39" s="837" t="s">
        <v>2113</v>
      </c>
      <c r="B39" s="837" t="s">
        <v>2114</v>
      </c>
      <c r="C39" s="843" t="s">
        <v>2115</v>
      </c>
      <c r="D39" s="864">
        <v>18341.03</v>
      </c>
      <c r="E39" s="864"/>
      <c r="F39" s="864">
        <v>-2900</v>
      </c>
      <c r="G39" s="864"/>
    </row>
    <row r="40" spans="1:7" x14ac:dyDescent="0.2">
      <c r="A40" s="837" t="s">
        <v>2116</v>
      </c>
      <c r="B40" s="837" t="s">
        <v>2117</v>
      </c>
      <c r="C40" s="843" t="s">
        <v>2118</v>
      </c>
      <c r="D40" s="864">
        <v>300.24988999999999</v>
      </c>
      <c r="E40" s="864">
        <v>-1.8533499999999998</v>
      </c>
      <c r="F40" s="864">
        <v>-313.78083999999984</v>
      </c>
      <c r="G40" s="864">
        <v>74.221899999999991</v>
      </c>
    </row>
    <row r="41" spans="1:7" x14ac:dyDescent="0.2">
      <c r="A41" s="837" t="s">
        <v>2119</v>
      </c>
      <c r="B41" s="837" t="s">
        <v>2120</v>
      </c>
      <c r="C41" s="843" t="s">
        <v>2121</v>
      </c>
      <c r="D41" s="864">
        <v>6917.1081399999994</v>
      </c>
      <c r="E41" s="864">
        <v>42.399000000000001</v>
      </c>
      <c r="F41" s="864">
        <v>7316.0959700000003</v>
      </c>
      <c r="G41" s="864"/>
    </row>
    <row r="42" spans="1:7" x14ac:dyDescent="0.2">
      <c r="A42" s="837" t="s">
        <v>2122</v>
      </c>
      <c r="B42" s="837" t="s">
        <v>2123</v>
      </c>
      <c r="C42" s="843" t="s">
        <v>2124</v>
      </c>
      <c r="D42" s="864">
        <v>51438.048499999997</v>
      </c>
      <c r="E42" s="864">
        <v>120.18871</v>
      </c>
      <c r="F42" s="864">
        <v>42757.842560000005</v>
      </c>
      <c r="G42" s="864">
        <v>176.95544000000001</v>
      </c>
    </row>
    <row r="43" spans="1:7" x14ac:dyDescent="0.2">
      <c r="A43" s="837" t="s">
        <v>2125</v>
      </c>
      <c r="B43" s="837" t="s">
        <v>2126</v>
      </c>
      <c r="C43" s="843" t="s">
        <v>2127</v>
      </c>
      <c r="D43" s="864">
        <v>37508.620170000002</v>
      </c>
      <c r="E43" s="864">
        <v>1.94906</v>
      </c>
      <c r="F43" s="864">
        <v>34071.264190000002</v>
      </c>
      <c r="G43" s="864">
        <v>4.3572100000000002</v>
      </c>
    </row>
    <row r="44" spans="1:7" x14ac:dyDescent="0.2">
      <c r="A44" s="315" t="s">
        <v>1624</v>
      </c>
      <c r="B44" s="315" t="s">
        <v>2128</v>
      </c>
      <c r="C44" s="332" t="s">
        <v>68</v>
      </c>
      <c r="D44" s="342">
        <v>1631.26134</v>
      </c>
      <c r="E44" s="342">
        <v>9.0711499999999994</v>
      </c>
      <c r="F44" s="342">
        <v>3695.06871</v>
      </c>
      <c r="G44" s="342">
        <v>7.6856099999999996</v>
      </c>
    </row>
    <row r="45" spans="1:7" x14ac:dyDescent="0.2">
      <c r="A45" s="837" t="s">
        <v>1626</v>
      </c>
      <c r="B45" s="837" t="s">
        <v>2129</v>
      </c>
      <c r="C45" s="843" t="s">
        <v>2130</v>
      </c>
      <c r="D45" s="864"/>
      <c r="E45" s="864"/>
      <c r="F45" s="864"/>
      <c r="G45" s="864"/>
    </row>
    <row r="46" spans="1:7" x14ac:dyDescent="0.2">
      <c r="A46" s="837" t="s">
        <v>1628</v>
      </c>
      <c r="B46" s="837" t="s">
        <v>2131</v>
      </c>
      <c r="C46" s="843" t="s">
        <v>2132</v>
      </c>
      <c r="D46" s="864">
        <v>1218.8938899999998</v>
      </c>
      <c r="E46" s="864"/>
      <c r="F46" s="864">
        <v>3275.7671900000005</v>
      </c>
      <c r="G46" s="864"/>
    </row>
    <row r="47" spans="1:7" x14ac:dyDescent="0.2">
      <c r="A47" s="837" t="s">
        <v>1631</v>
      </c>
      <c r="B47" s="837" t="s">
        <v>2133</v>
      </c>
      <c r="C47" s="843" t="s">
        <v>2134</v>
      </c>
      <c r="D47" s="864">
        <v>115.90971</v>
      </c>
      <c r="E47" s="864"/>
      <c r="F47" s="864">
        <v>86.590330000000009</v>
      </c>
      <c r="G47" s="864"/>
    </row>
    <row r="48" spans="1:7" x14ac:dyDescent="0.2">
      <c r="A48" s="837" t="s">
        <v>1634</v>
      </c>
      <c r="B48" s="837" t="s">
        <v>2135</v>
      </c>
      <c r="C48" s="843" t="s">
        <v>2136</v>
      </c>
      <c r="D48" s="864"/>
      <c r="E48" s="864"/>
      <c r="F48" s="864"/>
      <c r="G48" s="864"/>
    </row>
    <row r="49" spans="1:7" x14ac:dyDescent="0.2">
      <c r="A49" s="837" t="s">
        <v>1637</v>
      </c>
      <c r="B49" s="837" t="s">
        <v>2137</v>
      </c>
      <c r="C49" s="843" t="s">
        <v>2138</v>
      </c>
      <c r="D49" s="864">
        <v>296.45774</v>
      </c>
      <c r="E49" s="864">
        <v>9.0711499999999994</v>
      </c>
      <c r="F49" s="864">
        <v>332.71118999999999</v>
      </c>
      <c r="G49" s="864">
        <v>7.6856099999999996</v>
      </c>
    </row>
    <row r="50" spans="1:7" x14ac:dyDescent="0.2">
      <c r="A50" s="315" t="s">
        <v>1655</v>
      </c>
      <c r="B50" s="315" t="s">
        <v>2139</v>
      </c>
      <c r="C50" s="332" t="s">
        <v>68</v>
      </c>
      <c r="D50" s="342">
        <v>0</v>
      </c>
      <c r="E50" s="342">
        <v>0</v>
      </c>
      <c r="F50" s="342">
        <v>0</v>
      </c>
      <c r="G50" s="342">
        <v>0</v>
      </c>
    </row>
    <row r="51" spans="1:7" x14ac:dyDescent="0.2">
      <c r="A51" s="837" t="s">
        <v>1657</v>
      </c>
      <c r="B51" s="837" t="s">
        <v>2140</v>
      </c>
      <c r="C51" s="843" t="s">
        <v>2141</v>
      </c>
      <c r="D51" s="864"/>
      <c r="E51" s="864"/>
      <c r="F51" s="864"/>
      <c r="G51" s="864"/>
    </row>
    <row r="52" spans="1:7" x14ac:dyDescent="0.2">
      <c r="A52" s="837" t="s">
        <v>1660</v>
      </c>
      <c r="B52" s="837" t="s">
        <v>2142</v>
      </c>
      <c r="C52" s="843" t="s">
        <v>2143</v>
      </c>
      <c r="D52" s="864"/>
      <c r="E52" s="864"/>
      <c r="F52" s="864"/>
      <c r="G52" s="864"/>
    </row>
    <row r="53" spans="1:7" x14ac:dyDescent="0.2">
      <c r="A53" s="315" t="s">
        <v>2144</v>
      </c>
      <c r="B53" s="315" t="s">
        <v>1774</v>
      </c>
      <c r="C53" s="332" t="s">
        <v>68</v>
      </c>
      <c r="D53" s="342">
        <v>9176.8507599999994</v>
      </c>
      <c r="E53" s="342">
        <v>46.949239999999996</v>
      </c>
      <c r="F53" s="342">
        <v>479.80790000000002</v>
      </c>
      <c r="G53" s="342">
        <v>121.83210000000001</v>
      </c>
    </row>
    <row r="54" spans="1:7" x14ac:dyDescent="0.2">
      <c r="A54" s="837" t="s">
        <v>2145</v>
      </c>
      <c r="B54" s="837" t="s">
        <v>1774</v>
      </c>
      <c r="C54" s="843" t="s">
        <v>2146</v>
      </c>
      <c r="D54" s="864">
        <v>9176.8507599999994</v>
      </c>
      <c r="E54" s="864">
        <v>46.949239999999996</v>
      </c>
      <c r="F54" s="864">
        <v>479.80790000000002</v>
      </c>
      <c r="G54" s="864">
        <v>121.83210000000001</v>
      </c>
    </row>
    <row r="55" spans="1:7" x14ac:dyDescent="0.2">
      <c r="A55" s="837" t="s">
        <v>2147</v>
      </c>
      <c r="B55" s="837" t="s">
        <v>2148</v>
      </c>
      <c r="C55" s="843" t="s">
        <v>2149</v>
      </c>
      <c r="D55" s="864"/>
      <c r="E55" s="864"/>
      <c r="F55" s="864"/>
      <c r="G55" s="864"/>
    </row>
    <row r="56" spans="1:7" x14ac:dyDescent="0.2">
      <c r="A56" s="315" t="s">
        <v>1701</v>
      </c>
      <c r="B56" s="315" t="s">
        <v>2150</v>
      </c>
      <c r="C56" s="332" t="s">
        <v>68</v>
      </c>
      <c r="D56" s="342">
        <v>8584532.3240200002</v>
      </c>
      <c r="E56" s="342">
        <v>60418.800200000005</v>
      </c>
      <c r="F56" s="342">
        <v>7357151.6797399996</v>
      </c>
      <c r="G56" s="342">
        <v>78537.417680000013</v>
      </c>
    </row>
    <row r="57" spans="1:7" x14ac:dyDescent="0.2">
      <c r="A57" s="315" t="s">
        <v>1703</v>
      </c>
      <c r="B57" s="315" t="s">
        <v>2151</v>
      </c>
      <c r="C57" s="332" t="s">
        <v>68</v>
      </c>
      <c r="D57" s="342">
        <v>6927466.8294899995</v>
      </c>
      <c r="E57" s="342">
        <v>59361.922610000001</v>
      </c>
      <c r="F57" s="342">
        <v>6366067.2090499988</v>
      </c>
      <c r="G57" s="342">
        <v>74116.445759999988</v>
      </c>
    </row>
    <row r="58" spans="1:7" x14ac:dyDescent="0.2">
      <c r="A58" s="837" t="s">
        <v>1705</v>
      </c>
      <c r="B58" s="837" t="s">
        <v>2152</v>
      </c>
      <c r="C58" s="843" t="s">
        <v>2153</v>
      </c>
      <c r="D58" s="864">
        <v>7083.06621</v>
      </c>
      <c r="E58" s="864">
        <v>61.975580000000001</v>
      </c>
      <c r="F58" s="864">
        <v>8060.4051200000004</v>
      </c>
      <c r="G58" s="864">
        <v>36.397790000000001</v>
      </c>
    </row>
    <row r="59" spans="1:7" x14ac:dyDescent="0.2">
      <c r="A59" s="837" t="s">
        <v>1708</v>
      </c>
      <c r="B59" s="837" t="s">
        <v>2154</v>
      </c>
      <c r="C59" s="843" t="s">
        <v>2155</v>
      </c>
      <c r="D59" s="864">
        <v>6257311.2586900005</v>
      </c>
      <c r="E59" s="864">
        <v>18994.316879999998</v>
      </c>
      <c r="F59" s="864">
        <v>5671257.5948099997</v>
      </c>
      <c r="G59" s="864">
        <v>19607.936679999999</v>
      </c>
    </row>
    <row r="60" spans="1:7" x14ac:dyDescent="0.2">
      <c r="A60" s="837" t="s">
        <v>1711</v>
      </c>
      <c r="B60" s="837" t="s">
        <v>2156</v>
      </c>
      <c r="C60" s="843" t="s">
        <v>2157</v>
      </c>
      <c r="D60" s="864">
        <v>403.91103000000004</v>
      </c>
      <c r="E60" s="864">
        <v>25899.331480000001</v>
      </c>
      <c r="F60" s="864">
        <v>370.85785999999996</v>
      </c>
      <c r="G60" s="864">
        <v>25605.589030000003</v>
      </c>
    </row>
    <row r="61" spans="1:7" x14ac:dyDescent="0.2">
      <c r="A61" s="837" t="s">
        <v>1714</v>
      </c>
      <c r="B61" s="837" t="s">
        <v>2158</v>
      </c>
      <c r="C61" s="843" t="s">
        <v>2159</v>
      </c>
      <c r="D61" s="864">
        <v>536476.09332999995</v>
      </c>
      <c r="E61" s="864">
        <v>4556.4833099999996</v>
      </c>
      <c r="F61" s="864">
        <v>584793.86722999997</v>
      </c>
      <c r="G61" s="864">
        <v>12920.302740000001</v>
      </c>
    </row>
    <row r="62" spans="1:7" x14ac:dyDescent="0.2">
      <c r="A62" s="837" t="s">
        <v>1726</v>
      </c>
      <c r="B62" s="837" t="s">
        <v>2160</v>
      </c>
      <c r="C62" s="843" t="s">
        <v>2161</v>
      </c>
      <c r="D62" s="864"/>
      <c r="E62" s="864"/>
      <c r="F62" s="864"/>
      <c r="G62" s="864"/>
    </row>
    <row r="63" spans="1:7" x14ac:dyDescent="0.2">
      <c r="A63" s="837" t="s">
        <v>1729</v>
      </c>
      <c r="B63" s="837" t="s">
        <v>2084</v>
      </c>
      <c r="C63" s="843" t="s">
        <v>2162</v>
      </c>
      <c r="D63" s="864">
        <v>837.0752</v>
      </c>
      <c r="E63" s="864"/>
      <c r="F63" s="864">
        <v>682.29762000000005</v>
      </c>
      <c r="G63" s="864"/>
    </row>
    <row r="64" spans="1:7" x14ac:dyDescent="0.2">
      <c r="A64" s="837" t="s">
        <v>1732</v>
      </c>
      <c r="B64" s="837" t="s">
        <v>2087</v>
      </c>
      <c r="C64" s="843" t="s">
        <v>2163</v>
      </c>
      <c r="D64" s="864">
        <v>1</v>
      </c>
      <c r="E64" s="864"/>
      <c r="F64" s="864">
        <v>-3508.8</v>
      </c>
      <c r="G64" s="864"/>
    </row>
    <row r="65" spans="1:7" x14ac:dyDescent="0.2">
      <c r="A65" s="837" t="s">
        <v>2164</v>
      </c>
      <c r="B65" s="837" t="s">
        <v>2165</v>
      </c>
      <c r="C65" s="843" t="s">
        <v>2166</v>
      </c>
      <c r="D65" s="864">
        <v>299.52479</v>
      </c>
      <c r="E65" s="864"/>
      <c r="F65" s="864">
        <v>2093.2235000000001</v>
      </c>
      <c r="G65" s="864"/>
    </row>
    <row r="66" spans="1:7" x14ac:dyDescent="0.2">
      <c r="A66" s="837" t="s">
        <v>2167</v>
      </c>
      <c r="B66" s="837" t="s">
        <v>2168</v>
      </c>
      <c r="C66" s="843" t="s">
        <v>2169</v>
      </c>
      <c r="D66" s="864">
        <v>33775.947639999999</v>
      </c>
      <c r="E66" s="864">
        <v>642.41435999999999</v>
      </c>
      <c r="F66" s="864">
        <v>35123.846720000001</v>
      </c>
      <c r="G66" s="864">
        <v>237.71848</v>
      </c>
    </row>
    <row r="67" spans="1:7" x14ac:dyDescent="0.2">
      <c r="A67" s="837" t="s">
        <v>2170</v>
      </c>
      <c r="B67" s="837" t="s">
        <v>2171</v>
      </c>
      <c r="C67" s="843" t="s">
        <v>2172</v>
      </c>
      <c r="D67" s="864"/>
      <c r="E67" s="864"/>
      <c r="F67" s="864"/>
      <c r="G67" s="864"/>
    </row>
    <row r="68" spans="1:7" x14ac:dyDescent="0.2">
      <c r="A68" s="837" t="s">
        <v>2173</v>
      </c>
      <c r="B68" s="837" t="s">
        <v>2174</v>
      </c>
      <c r="C68" s="843" t="s">
        <v>2175</v>
      </c>
      <c r="D68" s="864">
        <v>1149.30854</v>
      </c>
      <c r="E68" s="864">
        <v>55.206600000000002</v>
      </c>
      <c r="F68" s="864">
        <v>1738.9829099999999</v>
      </c>
      <c r="G68" s="864">
        <v>5546.3147499999995</v>
      </c>
    </row>
    <row r="69" spans="1:7" x14ac:dyDescent="0.2">
      <c r="A69" s="837" t="s">
        <v>2176</v>
      </c>
      <c r="B69" s="837" t="s">
        <v>2177</v>
      </c>
      <c r="C69" s="843" t="s">
        <v>2178</v>
      </c>
      <c r="D69" s="864"/>
      <c r="E69" s="864"/>
      <c r="F69" s="864"/>
      <c r="G69" s="864"/>
    </row>
    <row r="70" spans="1:7" x14ac:dyDescent="0.2">
      <c r="A70" s="837" t="s">
        <v>2179</v>
      </c>
      <c r="B70" s="837" t="s">
        <v>2180</v>
      </c>
      <c r="C70" s="843" t="s">
        <v>2181</v>
      </c>
      <c r="D70" s="864">
        <v>14643.88502</v>
      </c>
      <c r="E70" s="864"/>
      <c r="F70" s="864">
        <v>8725.7879300000004</v>
      </c>
      <c r="G70" s="864">
        <v>9.7880000000000003</v>
      </c>
    </row>
    <row r="71" spans="1:7" x14ac:dyDescent="0.2">
      <c r="A71" s="837" t="s">
        <v>2182</v>
      </c>
      <c r="B71" s="837" t="s">
        <v>2183</v>
      </c>
      <c r="C71" s="843" t="s">
        <v>2184</v>
      </c>
      <c r="D71" s="864">
        <v>75485.75903999999</v>
      </c>
      <c r="E71" s="864">
        <v>9152.1944000000003</v>
      </c>
      <c r="F71" s="864">
        <v>56729.145349999999</v>
      </c>
      <c r="G71" s="864">
        <v>10152.398289999999</v>
      </c>
    </row>
    <row r="72" spans="1:7" x14ac:dyDescent="0.2">
      <c r="A72" s="315" t="s">
        <v>1735</v>
      </c>
      <c r="B72" s="315" t="s">
        <v>2185</v>
      </c>
      <c r="C72" s="332" t="s">
        <v>68</v>
      </c>
      <c r="D72" s="342">
        <v>82995.783979999993</v>
      </c>
      <c r="E72" s="342">
        <v>32.057010000000005</v>
      </c>
      <c r="F72" s="342">
        <v>86575.949270000012</v>
      </c>
      <c r="G72" s="342">
        <v>117.88549999999999</v>
      </c>
    </row>
    <row r="73" spans="1:7" x14ac:dyDescent="0.2">
      <c r="A73" s="837" t="s">
        <v>1737</v>
      </c>
      <c r="B73" s="837" t="s">
        <v>2186</v>
      </c>
      <c r="C73" s="843" t="s">
        <v>2187</v>
      </c>
      <c r="D73" s="864"/>
      <c r="E73" s="864"/>
      <c r="F73" s="864"/>
      <c r="G73" s="864"/>
    </row>
    <row r="74" spans="1:7" x14ac:dyDescent="0.2">
      <c r="A74" s="837" t="s">
        <v>1740</v>
      </c>
      <c r="B74" s="837" t="s">
        <v>2131</v>
      </c>
      <c r="C74" s="843" t="s">
        <v>2188</v>
      </c>
      <c r="D74" s="864">
        <v>1910.5123399999998</v>
      </c>
      <c r="E74" s="864"/>
      <c r="F74" s="864">
        <v>3516.34861</v>
      </c>
      <c r="G74" s="864"/>
    </row>
    <row r="75" spans="1:7" x14ac:dyDescent="0.2">
      <c r="A75" s="837" t="s">
        <v>1743</v>
      </c>
      <c r="B75" s="837" t="s">
        <v>2189</v>
      </c>
      <c r="C75" s="843" t="s">
        <v>2190</v>
      </c>
      <c r="D75" s="864">
        <v>49.511919999999996</v>
      </c>
      <c r="E75" s="864"/>
      <c r="F75" s="864">
        <v>12.629460000000002</v>
      </c>
      <c r="G75" s="864">
        <v>5.1650000000000001E-2</v>
      </c>
    </row>
    <row r="76" spans="1:7" x14ac:dyDescent="0.2">
      <c r="A76" s="837" t="s">
        <v>1746</v>
      </c>
      <c r="B76" s="837" t="s">
        <v>2191</v>
      </c>
      <c r="C76" s="843" t="s">
        <v>2192</v>
      </c>
      <c r="D76" s="864"/>
      <c r="E76" s="864"/>
      <c r="F76" s="864"/>
      <c r="G76" s="864"/>
    </row>
    <row r="77" spans="1:7" x14ac:dyDescent="0.2">
      <c r="A77" s="837" t="s">
        <v>1752</v>
      </c>
      <c r="B77" s="837" t="s">
        <v>2193</v>
      </c>
      <c r="C77" s="843" t="s">
        <v>2194</v>
      </c>
      <c r="D77" s="864">
        <v>81035.759720000002</v>
      </c>
      <c r="E77" s="864">
        <v>32.057010000000005</v>
      </c>
      <c r="F77" s="864">
        <v>83046.971199999985</v>
      </c>
      <c r="G77" s="864">
        <v>117.83385</v>
      </c>
    </row>
    <row r="78" spans="1:7" x14ac:dyDescent="0.2">
      <c r="A78" s="315" t="s">
        <v>2195</v>
      </c>
      <c r="B78" s="315" t="s">
        <v>2196</v>
      </c>
      <c r="C78" s="332" t="s">
        <v>68</v>
      </c>
      <c r="D78" s="342">
        <v>1574069.7105500002</v>
      </c>
      <c r="E78" s="342">
        <v>1024.8205800000001</v>
      </c>
      <c r="F78" s="342">
        <v>904508.52142000012</v>
      </c>
      <c r="G78" s="342">
        <v>4303.0864199999996</v>
      </c>
    </row>
    <row r="79" spans="1:7" x14ac:dyDescent="0.2">
      <c r="A79" s="837" t="s">
        <v>2197</v>
      </c>
      <c r="B79" s="837" t="s">
        <v>2198</v>
      </c>
      <c r="C79" s="843" t="s">
        <v>2199</v>
      </c>
      <c r="D79" s="864"/>
      <c r="E79" s="864"/>
      <c r="F79" s="864"/>
      <c r="G79" s="864"/>
    </row>
    <row r="80" spans="1:7" x14ac:dyDescent="0.2">
      <c r="A80" s="837" t="s">
        <v>2200</v>
      </c>
      <c r="B80" s="837" t="s">
        <v>2201</v>
      </c>
      <c r="C80" s="843" t="s">
        <v>2202</v>
      </c>
      <c r="D80" s="864">
        <v>1574069.7105500002</v>
      </c>
      <c r="E80" s="864">
        <v>1024.8205800000001</v>
      </c>
      <c r="F80" s="864">
        <v>904508.52142000012</v>
      </c>
      <c r="G80" s="864">
        <v>4303.0864199999996</v>
      </c>
    </row>
    <row r="81" spans="1:7" x14ac:dyDescent="0.2">
      <c r="A81" s="315" t="s">
        <v>1862</v>
      </c>
      <c r="B81" s="315" t="s">
        <v>2203</v>
      </c>
      <c r="C81" s="332" t="s">
        <v>68</v>
      </c>
      <c r="D81" s="343">
        <v>0</v>
      </c>
      <c r="E81" s="343">
        <v>0</v>
      </c>
      <c r="F81" s="343">
        <v>0</v>
      </c>
      <c r="G81" s="343">
        <v>0</v>
      </c>
    </row>
    <row r="82" spans="1:7" x14ac:dyDescent="0.2">
      <c r="A82" s="315" t="s">
        <v>2204</v>
      </c>
      <c r="B82" s="315" t="s">
        <v>2205</v>
      </c>
      <c r="C82" s="332" t="s">
        <v>68</v>
      </c>
      <c r="D82" s="342">
        <v>107681.16394</v>
      </c>
      <c r="E82" s="342">
        <v>19041.29797</v>
      </c>
      <c r="F82" s="342">
        <v>-93755.396569999997</v>
      </c>
      <c r="G82" s="342">
        <v>24486.747700000004</v>
      </c>
    </row>
    <row r="83" spans="1:7" x14ac:dyDescent="0.2">
      <c r="A83" s="315" t="s">
        <v>2206</v>
      </c>
      <c r="B83" s="315" t="s">
        <v>1907</v>
      </c>
      <c r="C83" s="332" t="s">
        <v>68</v>
      </c>
      <c r="D83" s="342">
        <v>98504.313180000012</v>
      </c>
      <c r="E83" s="342">
        <v>18994.348730000002</v>
      </c>
      <c r="F83" s="342">
        <v>-94235.204469999997</v>
      </c>
      <c r="G83" s="342">
        <v>24364.9156</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518" orientation="portrait" useFirstPageNumber="1" r:id="rId1"/>
  <headerFooter>
    <oddHeader>&amp;L&amp;"Tahoma,Kurzíva"Závěrečný účet za rok 2020&amp;R&amp;"Tahoma,Kurzíva"Tabulka č. 43</oddHeader>
    <oddFooter>&amp;C&amp;"Tahoma,Obyčejné"&amp;P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2:W74"/>
  <sheetViews>
    <sheetView topLeftCell="A58" zoomScaleNormal="100" workbookViewId="0">
      <selection activeCell="C76" sqref="C76"/>
    </sheetView>
  </sheetViews>
  <sheetFormatPr defaultColWidth="9.140625" defaultRowHeight="12.75" x14ac:dyDescent="0.2"/>
  <cols>
    <col min="1" max="1" width="15.140625" style="43" bestFit="1" customWidth="1"/>
    <col min="2" max="2" width="14.5703125" style="43" customWidth="1"/>
    <col min="3" max="3" width="10.140625" style="43" bestFit="1" customWidth="1"/>
    <col min="4" max="4" width="10.85546875" style="43" bestFit="1" customWidth="1"/>
    <col min="5" max="5" width="8.140625" style="43" bestFit="1" customWidth="1"/>
    <col min="6" max="6" width="10.85546875" style="43" bestFit="1" customWidth="1"/>
    <col min="7" max="7" width="8.140625" style="43" bestFit="1" customWidth="1"/>
    <col min="8" max="8" width="10.85546875" style="43" bestFit="1" customWidth="1"/>
    <col min="9" max="9" width="8.140625" style="43" bestFit="1" customWidth="1"/>
    <col min="10" max="10" width="10.85546875" style="43" bestFit="1" customWidth="1"/>
    <col min="11" max="11" width="8.140625" style="43" bestFit="1" customWidth="1"/>
    <col min="12" max="12" width="10.85546875" style="43" bestFit="1" customWidth="1"/>
    <col min="13" max="13" width="6.5703125" style="43" bestFit="1" customWidth="1"/>
    <col min="14" max="14" width="10.85546875" style="43" bestFit="1" customWidth="1"/>
    <col min="15" max="15" width="6.5703125" style="43" bestFit="1" customWidth="1"/>
    <col min="16" max="16" width="10.85546875" style="43" bestFit="1" customWidth="1"/>
    <col min="17" max="17" width="6.5703125" style="43" bestFit="1" customWidth="1"/>
    <col min="18" max="18" width="10.85546875" style="43" bestFit="1" customWidth="1"/>
    <col min="19" max="19" width="6.5703125" style="43" bestFit="1" customWidth="1"/>
    <col min="20" max="20" width="10.85546875" style="43" bestFit="1" customWidth="1"/>
    <col min="21" max="21" width="6.5703125" style="43" bestFit="1" customWidth="1"/>
    <col min="22" max="22" width="10.85546875" style="43" bestFit="1" customWidth="1"/>
    <col min="23" max="23" width="6.5703125" style="43" bestFit="1" customWidth="1"/>
    <col min="24" max="16384" width="9.140625" style="43"/>
  </cols>
  <sheetData>
    <row r="2" spans="1:11" x14ac:dyDescent="0.2">
      <c r="A2" s="43" t="s">
        <v>21</v>
      </c>
    </row>
    <row r="3" spans="1:11" ht="15.75" x14ac:dyDescent="0.25">
      <c r="A3" s="44"/>
      <c r="B3" s="45">
        <v>2011</v>
      </c>
      <c r="C3" s="3">
        <v>2012</v>
      </c>
      <c r="D3" s="3">
        <v>2013</v>
      </c>
      <c r="E3" s="3">
        <v>2014</v>
      </c>
      <c r="F3" s="3">
        <v>2015</v>
      </c>
      <c r="G3" s="3">
        <v>2016</v>
      </c>
      <c r="H3" s="3">
        <v>2017</v>
      </c>
      <c r="I3" s="3">
        <v>2018</v>
      </c>
      <c r="J3" s="3">
        <v>2019</v>
      </c>
      <c r="K3" s="3">
        <v>2020</v>
      </c>
    </row>
    <row r="4" spans="1:11" x14ac:dyDescent="0.2">
      <c r="A4" s="44" t="s">
        <v>22</v>
      </c>
      <c r="B4" s="12">
        <v>11790.804</v>
      </c>
      <c r="C4" s="12">
        <v>11574.909</v>
      </c>
      <c r="D4" s="12">
        <v>11415.745999999999</v>
      </c>
      <c r="E4" s="12">
        <v>12137.583000000001</v>
      </c>
      <c r="F4" s="12">
        <v>13726.48</v>
      </c>
      <c r="G4" s="12">
        <v>14534.133</v>
      </c>
      <c r="H4" s="12">
        <v>14651.603999999999</v>
      </c>
      <c r="I4" s="12">
        <v>16584.9666</v>
      </c>
      <c r="J4" s="12">
        <v>19656.418000000001</v>
      </c>
      <c r="K4" s="12">
        <v>22521.791000000001</v>
      </c>
    </row>
    <row r="5" spans="1:11" x14ac:dyDescent="0.2">
      <c r="A5" s="44" t="s">
        <v>23</v>
      </c>
      <c r="B5" s="12">
        <v>5006.0230000000001</v>
      </c>
      <c r="C5" s="12">
        <v>4827.9070000000002</v>
      </c>
      <c r="D5" s="12">
        <v>4951.1000000000004</v>
      </c>
      <c r="E5" s="12">
        <v>5259.0230000000001</v>
      </c>
      <c r="F5" s="12">
        <v>5360.3950000000004</v>
      </c>
      <c r="G5" s="12">
        <v>6116.0690000000004</v>
      </c>
      <c r="H5" s="12">
        <v>6723.5209999999997</v>
      </c>
      <c r="I5" s="12">
        <v>7499.8827000000001</v>
      </c>
      <c r="J5" s="12">
        <v>8223.0540000000001</v>
      </c>
      <c r="K5" s="12">
        <v>7678.5339999999997</v>
      </c>
    </row>
    <row r="6" spans="1:11" x14ac:dyDescent="0.2">
      <c r="A6" s="44" t="s">
        <v>22</v>
      </c>
      <c r="B6" s="10"/>
      <c r="C6" s="10"/>
      <c r="D6" s="10"/>
      <c r="E6" s="10"/>
      <c r="F6" s="10">
        <f>'graf 1'!D25*100/'graf 1'!D27</f>
        <v>71.915806018533672</v>
      </c>
      <c r="G6" s="10">
        <f>'graf 1'!E25*100/'graf 1'!E27</f>
        <v>70.382522166126989</v>
      </c>
      <c r="H6" s="10">
        <f>'graf 1'!F25*100/'graf 1'!F27</f>
        <v>68.545114940848293</v>
      </c>
      <c r="I6" s="10">
        <f>'graf 1'!G25*100/'graf 1'!G27</f>
        <v>68.860578670924042</v>
      </c>
      <c r="J6" s="10">
        <f>'graf 1'!H25*100/'graf 1'!H27</f>
        <v>70.504986608067753</v>
      </c>
      <c r="K6" s="10">
        <f>'graf 1'!I25*100/'graf 1'!I27</f>
        <v>74.574664345499599</v>
      </c>
    </row>
    <row r="7" spans="1:11" x14ac:dyDescent="0.2">
      <c r="A7" s="44" t="s">
        <v>23</v>
      </c>
      <c r="B7" s="10"/>
      <c r="C7" s="10"/>
      <c r="D7" s="10"/>
      <c r="E7" s="10"/>
      <c r="F7" s="10">
        <f>'graf 1'!D26*100/'graf 1'!D27</f>
        <v>28.084193981466321</v>
      </c>
      <c r="G7" s="10">
        <f>'graf 1'!E26*100/'graf 1'!E27</f>
        <v>29.617477833873004</v>
      </c>
      <c r="H7" s="10">
        <f>'graf 1'!F26*100/'graf 1'!F27</f>
        <v>31.4548850591517</v>
      </c>
      <c r="I7" s="10">
        <f>'graf 1'!G26*100/'graf 1'!G27</f>
        <v>31.139421329075951</v>
      </c>
      <c r="J7" s="10">
        <f>'graf 1'!H26*100/'graf 1'!H27</f>
        <v>29.495013391932243</v>
      </c>
      <c r="K7" s="10">
        <f>'graf 1'!I26*100/'graf 1'!I27</f>
        <v>25.425335654500405</v>
      </c>
    </row>
    <row r="11" spans="1:11" ht="13.5" thickBot="1" x14ac:dyDescent="0.25">
      <c r="A11" s="43" t="s">
        <v>24</v>
      </c>
    </row>
    <row r="12" spans="1:11" x14ac:dyDescent="0.2">
      <c r="A12" s="16"/>
      <c r="B12" s="8">
        <v>2011</v>
      </c>
      <c r="C12" s="4">
        <v>2012</v>
      </c>
      <c r="D12" s="4">
        <v>2013</v>
      </c>
      <c r="E12" s="4">
        <v>2014</v>
      </c>
      <c r="F12" s="4">
        <v>2015</v>
      </c>
      <c r="G12" s="4">
        <v>2016</v>
      </c>
      <c r="H12" s="4">
        <v>2017</v>
      </c>
      <c r="I12" s="4">
        <v>2018</v>
      </c>
      <c r="J12" s="4">
        <v>2019</v>
      </c>
      <c r="K12" s="4">
        <v>2020</v>
      </c>
    </row>
    <row r="13" spans="1:11" x14ac:dyDescent="0.2">
      <c r="A13" s="44" t="s">
        <v>25</v>
      </c>
      <c r="B13" s="12">
        <v>14769.003000000001</v>
      </c>
      <c r="C13" s="12">
        <v>14909.261</v>
      </c>
      <c r="D13" s="12">
        <v>14904.712</v>
      </c>
      <c r="E13" s="12">
        <v>15138.14</v>
      </c>
      <c r="F13" s="12">
        <v>16356.737999999999</v>
      </c>
      <c r="G13" s="12">
        <v>16889.752</v>
      </c>
      <c r="H13" s="12">
        <v>18636.111000000001</v>
      </c>
      <c r="I13" s="12">
        <v>21071.899700000002</v>
      </c>
      <c r="J13" s="12">
        <v>24267.163</v>
      </c>
      <c r="K13" s="12">
        <v>27856.287</v>
      </c>
    </row>
    <row r="14" spans="1:11" x14ac:dyDescent="0.2">
      <c r="A14" s="44" t="s">
        <v>26</v>
      </c>
      <c r="B14" s="12">
        <v>2062.2800000000002</v>
      </c>
      <c r="C14" s="12">
        <v>1912.375</v>
      </c>
      <c r="D14" s="12">
        <v>2009.296</v>
      </c>
      <c r="E14" s="12">
        <v>2299.4070000000002</v>
      </c>
      <c r="F14" s="12">
        <v>4409.991</v>
      </c>
      <c r="G14" s="12">
        <v>1192.5619999999999</v>
      </c>
      <c r="H14" s="12">
        <v>1361.5730000000001</v>
      </c>
      <c r="I14" s="12">
        <v>3075.1028999999999</v>
      </c>
      <c r="J14" s="12">
        <v>3013.68</v>
      </c>
      <c r="K14" s="12">
        <v>2762.4029999999998</v>
      </c>
    </row>
    <row r="15" spans="1:11" x14ac:dyDescent="0.2">
      <c r="A15" s="44" t="s">
        <v>25</v>
      </c>
      <c r="B15" s="10"/>
      <c r="C15" s="10"/>
      <c r="E15" s="10"/>
      <c r="F15" s="10">
        <f>'graf 2'!D34*100/'graf 2'!D36</f>
        <v>78.764152024134376</v>
      </c>
      <c r="G15" s="10">
        <f>'graf 2'!E34*100/'graf 2'!E36</f>
        <v>93.404815335028474</v>
      </c>
      <c r="H15" s="10">
        <f>'graf 2'!F34*100/'graf 2'!F36</f>
        <v>93.191346557931411</v>
      </c>
      <c r="I15" s="10">
        <f>'graf 2'!G34*100/'graf 2'!G36</f>
        <v>87.265074051054285</v>
      </c>
      <c r="J15" s="10">
        <f>'graf 2'!H34*100/'graf 2'!H36</f>
        <v>88.953127291557664</v>
      </c>
      <c r="K15" s="10">
        <f>'graf 2'!I34*100/'graf 2'!I36</f>
        <v>90.978049681420089</v>
      </c>
    </row>
    <row r="16" spans="1:11" x14ac:dyDescent="0.2">
      <c r="A16" s="44" t="s">
        <v>26</v>
      </c>
      <c r="B16" s="10"/>
      <c r="C16" s="10"/>
      <c r="E16" s="10"/>
      <c r="F16" s="10">
        <f>'graf 2'!D35*100/'graf 2'!D36</f>
        <v>21.235847975865624</v>
      </c>
      <c r="G16" s="10">
        <f>'graf 2'!E35*100/'graf 2'!E36</f>
        <v>6.5951846649715291</v>
      </c>
      <c r="H16" s="10">
        <f>'graf 2'!F35*100/'graf 2'!F36</f>
        <v>6.808653442068592</v>
      </c>
      <c r="I16" s="10">
        <f>'graf 2'!G35*100/'graf 2'!G36</f>
        <v>12.73492594894573</v>
      </c>
      <c r="J16" s="10">
        <f>'graf 2'!H35*100/'graf 2'!H36</f>
        <v>11.046872708442331</v>
      </c>
      <c r="K16" s="10">
        <f>'graf 2'!I35*100/'graf 2'!I36</f>
        <v>9.0219503185799255</v>
      </c>
    </row>
    <row r="20" spans="1:21" x14ac:dyDescent="0.2">
      <c r="A20" s="23" t="s">
        <v>27</v>
      </c>
      <c r="B20" s="23"/>
      <c r="C20" s="16"/>
    </row>
    <row r="21" spans="1:21" x14ac:dyDescent="0.2">
      <c r="A21" s="46"/>
      <c r="B21" s="47"/>
      <c r="C21" s="16"/>
    </row>
    <row r="22" spans="1:21" x14ac:dyDescent="0.2">
      <c r="A22" s="47" t="s">
        <v>28</v>
      </c>
      <c r="B22" s="48" t="s">
        <v>16</v>
      </c>
      <c r="C22" s="16"/>
      <c r="R22" s="84"/>
      <c r="S22" s="86"/>
      <c r="T22" s="85"/>
      <c r="U22" s="89"/>
    </row>
    <row r="23" spans="1:21" x14ac:dyDescent="0.2">
      <c r="A23" s="47" t="s">
        <v>29</v>
      </c>
      <c r="B23" s="48" t="s">
        <v>17</v>
      </c>
      <c r="C23" s="16"/>
      <c r="R23" s="84"/>
      <c r="S23" s="86"/>
      <c r="T23" s="85"/>
      <c r="U23" s="87"/>
    </row>
    <row r="24" spans="1:21" x14ac:dyDescent="0.2">
      <c r="A24" s="47" t="s">
        <v>30</v>
      </c>
      <c r="B24" s="48" t="s">
        <v>18</v>
      </c>
      <c r="C24" s="16"/>
      <c r="R24" s="84"/>
      <c r="S24" s="86"/>
      <c r="T24" s="85"/>
      <c r="U24" s="87"/>
    </row>
    <row r="25" spans="1:21" x14ac:dyDescent="0.2">
      <c r="A25" s="47" t="s">
        <v>7</v>
      </c>
      <c r="B25" s="48" t="s">
        <v>15</v>
      </c>
      <c r="C25" s="16"/>
      <c r="R25" s="84"/>
      <c r="S25" s="86"/>
      <c r="T25" s="85"/>
      <c r="U25" s="87"/>
    </row>
    <row r="26" spans="1:21" x14ac:dyDescent="0.2">
      <c r="A26" s="47" t="s">
        <v>6</v>
      </c>
      <c r="B26" s="48" t="s">
        <v>19</v>
      </c>
      <c r="C26" s="16"/>
      <c r="O26" s="83"/>
      <c r="P26" s="83"/>
      <c r="R26" s="84"/>
      <c r="S26" s="86"/>
      <c r="T26" s="85"/>
      <c r="U26" s="87"/>
    </row>
    <row r="27" spans="1:21" x14ac:dyDescent="0.2">
      <c r="A27" s="47" t="s">
        <v>10</v>
      </c>
      <c r="B27" s="48"/>
      <c r="C27" s="16"/>
      <c r="O27" s="84"/>
      <c r="P27" s="85"/>
      <c r="R27" s="84"/>
      <c r="S27" s="86"/>
      <c r="T27" s="85"/>
      <c r="U27" s="87"/>
    </row>
    <row r="28" spans="1:21" x14ac:dyDescent="0.2">
      <c r="A28" s="23"/>
      <c r="B28" s="23"/>
      <c r="C28" s="16"/>
      <c r="O28" s="84"/>
      <c r="P28" s="86"/>
      <c r="R28" s="84"/>
      <c r="S28" s="86"/>
      <c r="T28" s="85"/>
      <c r="U28" s="89"/>
    </row>
    <row r="29" spans="1:21" x14ac:dyDescent="0.2">
      <c r="A29" s="23"/>
      <c r="B29" s="1">
        <v>2020</v>
      </c>
      <c r="C29" s="23"/>
      <c r="O29" s="84"/>
      <c r="P29" s="86"/>
      <c r="R29" s="84"/>
      <c r="S29" s="86"/>
      <c r="T29" s="85"/>
      <c r="U29" s="89"/>
    </row>
    <row r="30" spans="1:21" x14ac:dyDescent="0.2">
      <c r="A30" s="49" t="s">
        <v>31</v>
      </c>
      <c r="B30" s="1" t="s">
        <v>32</v>
      </c>
      <c r="C30" s="23"/>
      <c r="O30" s="84"/>
      <c r="P30" s="87"/>
      <c r="R30" s="84"/>
      <c r="S30" s="86"/>
      <c r="T30" s="85"/>
      <c r="U30" s="87"/>
    </row>
    <row r="31" spans="1:21" x14ac:dyDescent="0.2">
      <c r="A31" s="47" t="s">
        <v>7</v>
      </c>
      <c r="B31" s="82">
        <v>31750.271000000001</v>
      </c>
      <c r="C31" s="97">
        <f>B31/B36*100</f>
        <v>0.1051322160417307</v>
      </c>
      <c r="O31" s="84"/>
      <c r="P31" s="86"/>
      <c r="R31" s="84"/>
      <c r="S31" s="86"/>
      <c r="T31" s="85"/>
      <c r="U31" s="89"/>
    </row>
    <row r="32" spans="1:21" x14ac:dyDescent="0.2">
      <c r="A32" s="47" t="s">
        <v>5</v>
      </c>
      <c r="B32" s="91">
        <v>7028054.8700000001</v>
      </c>
      <c r="C32" s="97">
        <f>B32/B36*100</f>
        <v>23.271454374231247</v>
      </c>
      <c r="O32" s="84"/>
      <c r="P32" s="86"/>
      <c r="R32" s="84"/>
      <c r="S32" s="86"/>
      <c r="T32" s="85"/>
      <c r="U32" s="87"/>
    </row>
    <row r="33" spans="1:23" x14ac:dyDescent="0.2">
      <c r="A33" s="47" t="s">
        <v>29</v>
      </c>
      <c r="B33" s="50">
        <v>1175364.415</v>
      </c>
      <c r="C33" s="97">
        <f>B33/B36*100</f>
        <v>3.891893256770703</v>
      </c>
      <c r="O33" s="84"/>
      <c r="P33" s="85"/>
      <c r="R33" s="88"/>
      <c r="S33" s="86"/>
      <c r="T33" s="85"/>
      <c r="U33" s="89"/>
    </row>
    <row r="34" spans="1:23" x14ac:dyDescent="0.2">
      <c r="A34" s="47" t="s">
        <v>30</v>
      </c>
      <c r="B34" s="50">
        <v>21346426.870999999</v>
      </c>
      <c r="C34" s="97">
        <f>B34/B36*100</f>
        <v>70.682771857946562</v>
      </c>
      <c r="O34" s="84"/>
      <c r="P34" s="85"/>
      <c r="R34" s="84"/>
      <c r="S34" s="86"/>
      <c r="T34" s="85"/>
      <c r="U34" s="87"/>
    </row>
    <row r="35" spans="1:23" x14ac:dyDescent="0.2">
      <c r="A35" s="47" t="s">
        <v>6</v>
      </c>
      <c r="B35" s="91">
        <v>618728.64500000002</v>
      </c>
      <c r="C35" s="97">
        <f>B35/B36*100</f>
        <v>2.0487482950097431</v>
      </c>
      <c r="O35" s="84"/>
      <c r="P35" s="87"/>
    </row>
    <row r="36" spans="1:23" x14ac:dyDescent="0.2">
      <c r="A36" s="47" t="s">
        <v>10</v>
      </c>
      <c r="B36" s="50">
        <f>SUM(B31:B35)</f>
        <v>30200325.072000001</v>
      </c>
      <c r="C36" s="97">
        <f>SUM(C31:C35)</f>
        <v>99.999999999999986</v>
      </c>
      <c r="O36" s="84"/>
      <c r="P36" s="85"/>
    </row>
    <row r="37" spans="1:23" x14ac:dyDescent="0.2">
      <c r="O37" s="84"/>
      <c r="P37" s="86"/>
    </row>
    <row r="38" spans="1:23" x14ac:dyDescent="0.2">
      <c r="O38" s="88"/>
      <c r="P38" s="89"/>
    </row>
    <row r="39" spans="1:23" x14ac:dyDescent="0.2">
      <c r="A39" s="47" t="s">
        <v>33</v>
      </c>
      <c r="O39" s="84"/>
      <c r="P39" s="86"/>
    </row>
    <row r="40" spans="1:23" x14ac:dyDescent="0.2">
      <c r="O40" s="84"/>
      <c r="P40" s="86"/>
    </row>
    <row r="41" spans="1:23" ht="15" x14ac:dyDescent="0.2">
      <c r="A41" s="24"/>
      <c r="B41" s="24"/>
      <c r="C41" s="24"/>
      <c r="D41" s="40"/>
      <c r="E41" s="30"/>
      <c r="F41" s="24"/>
      <c r="G41" s="24"/>
      <c r="H41" s="24"/>
      <c r="I41" s="24"/>
      <c r="O41" s="88"/>
      <c r="P41" s="86"/>
    </row>
    <row r="42" spans="1:23" x14ac:dyDescent="0.2">
      <c r="A42" s="51" t="s">
        <v>2</v>
      </c>
      <c r="B42" s="979">
        <v>2010</v>
      </c>
      <c r="C42" s="980"/>
      <c r="D42" s="981">
        <v>2011</v>
      </c>
      <c r="E42" s="981"/>
      <c r="F42" s="981">
        <v>2012</v>
      </c>
      <c r="G42" s="981"/>
      <c r="H42" s="981">
        <v>2013</v>
      </c>
      <c r="I42" s="981"/>
      <c r="J42" s="981">
        <v>2014</v>
      </c>
      <c r="K42" s="981"/>
      <c r="L42" s="981">
        <v>2015</v>
      </c>
      <c r="M42" s="981"/>
      <c r="N42" s="981">
        <v>2016</v>
      </c>
      <c r="O42" s="981"/>
      <c r="P42" s="981">
        <v>2017</v>
      </c>
      <c r="Q42" s="981"/>
      <c r="R42" s="981">
        <v>2018</v>
      </c>
      <c r="S42" s="981"/>
      <c r="T42" s="978">
        <v>2019</v>
      </c>
      <c r="U42" s="978"/>
      <c r="V42" s="978">
        <v>2020</v>
      </c>
      <c r="W42" s="978"/>
    </row>
    <row r="43" spans="1:23" ht="25.5" x14ac:dyDescent="0.2">
      <c r="A43" s="52" t="s">
        <v>34</v>
      </c>
      <c r="B43" s="53">
        <v>83174.53138</v>
      </c>
      <c r="C43" s="54">
        <f>B43*100/B56</f>
        <v>0.4977271057541624</v>
      </c>
      <c r="D43" s="55">
        <v>50249.629439999997</v>
      </c>
      <c r="E43" s="56">
        <f t="shared" ref="E43:E54" si="0">D43/$D$56*100</f>
        <v>0.29854901314190779</v>
      </c>
      <c r="F43" s="24"/>
      <c r="G43" s="55"/>
      <c r="H43" s="24"/>
      <c r="I43" s="55"/>
      <c r="J43" s="24"/>
      <c r="K43" s="55"/>
      <c r="L43" s="24"/>
      <c r="M43" s="55"/>
      <c r="N43" s="24"/>
      <c r="O43" s="55"/>
      <c r="P43" s="24"/>
      <c r="Q43" s="55"/>
      <c r="R43" s="24"/>
      <c r="S43" s="55"/>
      <c r="T43" s="99"/>
      <c r="U43" s="100"/>
      <c r="V43" s="99"/>
      <c r="W43" s="100"/>
    </row>
    <row r="44" spans="1:23" x14ac:dyDescent="0.2">
      <c r="A44" s="57" t="s">
        <v>35</v>
      </c>
      <c r="B44" s="58">
        <v>193322.11895999999</v>
      </c>
      <c r="C44" s="59">
        <f t="shared" ref="C44:C55" si="1">B44/$B$56*100</f>
        <v>1.1568644529972063</v>
      </c>
      <c r="D44" s="60">
        <f>162931.94504+50249.62944</f>
        <v>213181.57447999998</v>
      </c>
      <c r="E44" s="30">
        <f t="shared" si="0"/>
        <v>1.2665794631786664</v>
      </c>
      <c r="F44" s="60">
        <v>170629.92</v>
      </c>
      <c r="G44" s="30">
        <f t="shared" ref="G44:G54" si="2">F44/$F$56*100</f>
        <v>1.0143479305618779</v>
      </c>
      <c r="H44" s="60">
        <v>152934.28</v>
      </c>
      <c r="I44" s="30">
        <f t="shared" ref="I44:I54" si="3">H44/$H$56*100</f>
        <v>0.90418709538929842</v>
      </c>
      <c r="J44" s="60">
        <v>136507.53864000004</v>
      </c>
      <c r="K44" s="30">
        <f t="shared" ref="K44:K54" si="4">J44/$H$56*100</f>
        <v>0.8070679435744823</v>
      </c>
      <c r="L44" s="60">
        <v>102520.63812</v>
      </c>
      <c r="M44" s="90">
        <f>L44/$L$56*100</f>
        <v>0.4936773399203403</v>
      </c>
      <c r="N44" s="60">
        <v>150763.94</v>
      </c>
      <c r="O44" s="90">
        <f>N44/$N$56*100</f>
        <v>0.83376461661892298</v>
      </c>
      <c r="P44" s="60">
        <v>160334.31792999999</v>
      </c>
      <c r="Q44" s="90">
        <f>P44/$P$56*100</f>
        <v>0.80176443201973213</v>
      </c>
      <c r="R44" s="60">
        <v>185849.80342000004</v>
      </c>
      <c r="S44" s="90">
        <f>R44/$R$56*100</f>
        <v>0.7696599308414197</v>
      </c>
      <c r="T44" s="101">
        <v>202777.63847000001</v>
      </c>
      <c r="U44" s="102">
        <f>T44/$T$56*100</f>
        <v>0.7432968148385638</v>
      </c>
      <c r="V44" s="101">
        <v>226989.53388999999</v>
      </c>
      <c r="W44" s="102">
        <f>V44/$V$56*100</f>
        <v>0.74134306156302343</v>
      </c>
    </row>
    <row r="45" spans="1:23" ht="25.5" x14ac:dyDescent="0.2">
      <c r="A45" s="57" t="s">
        <v>58</v>
      </c>
      <c r="B45" s="58">
        <v>2894007.1503900001</v>
      </c>
      <c r="C45" s="59">
        <f t="shared" si="1"/>
        <v>17.318111435032719</v>
      </c>
      <c r="D45" s="60">
        <v>3160888.4401600002</v>
      </c>
      <c r="E45" s="30">
        <f t="shared" si="0"/>
        <v>18.77984245810654</v>
      </c>
      <c r="F45" s="60">
        <v>3205307.55</v>
      </c>
      <c r="G45" s="30">
        <f t="shared" si="2"/>
        <v>19.054671538009647</v>
      </c>
      <c r="H45" s="60">
        <v>3020238.37</v>
      </c>
      <c r="I45" s="30">
        <f t="shared" si="3"/>
        <v>17.8564319206499</v>
      </c>
      <c r="J45" s="60">
        <v>3424360.5140899993</v>
      </c>
      <c r="K45" s="30">
        <f t="shared" si="4"/>
        <v>20.245706762413509</v>
      </c>
      <c r="L45" s="60">
        <v>3703631.5427000001</v>
      </c>
      <c r="M45" s="90">
        <f t="shared" ref="M45:M54" si="5">L45/$L$56*100</f>
        <v>17.83444779094204</v>
      </c>
      <c r="N45" s="60">
        <v>2365106.6800000002</v>
      </c>
      <c r="O45" s="90">
        <f t="shared" ref="O45:O54" si="6">N45/$N$56*100</f>
        <v>13.079667885523913</v>
      </c>
      <c r="P45" s="60">
        <v>2678202.1603299994</v>
      </c>
      <c r="Q45" s="90">
        <f t="shared" ref="Q45:Q54" si="7">P45/$P$56*100</f>
        <v>13.39256162768897</v>
      </c>
      <c r="R45" s="60">
        <v>3246553.3547900007</v>
      </c>
      <c r="S45" s="90">
        <f t="shared" ref="S45:S54" si="8">R45/$R$56*100</f>
        <v>13.444953852728968</v>
      </c>
      <c r="T45" s="101">
        <v>3593030.4164900002</v>
      </c>
      <c r="U45" s="102">
        <f t="shared" ref="U45:U54" si="9">T45/$T$56*100</f>
        <v>13.170525529077068</v>
      </c>
      <c r="V45" s="101">
        <v>3589743.5419000001</v>
      </c>
      <c r="W45" s="102">
        <f t="shared" ref="W45:W54" si="10">V45/$V$56*100</f>
        <v>11.724027191790617</v>
      </c>
    </row>
    <row r="46" spans="1:23" x14ac:dyDescent="0.2">
      <c r="A46" s="57" t="s">
        <v>36</v>
      </c>
      <c r="B46" s="58">
        <v>10967763.668959999</v>
      </c>
      <c r="C46" s="59">
        <f t="shared" si="1"/>
        <v>65.632510060162048</v>
      </c>
      <c r="D46" s="60">
        <v>11128361.640380001</v>
      </c>
      <c r="E46" s="30">
        <f t="shared" si="0"/>
        <v>66.117132059426226</v>
      </c>
      <c r="F46" s="60">
        <v>11225454</v>
      </c>
      <c r="G46" s="30">
        <f t="shared" si="2"/>
        <v>66.732235674244905</v>
      </c>
      <c r="H46" s="60">
        <v>11254915.52</v>
      </c>
      <c r="I46" s="30">
        <f t="shared" si="3"/>
        <v>66.541977200145936</v>
      </c>
      <c r="J46" s="60">
        <v>11269262.00909997</v>
      </c>
      <c r="K46" s="30">
        <f t="shared" si="4"/>
        <v>66.626797361514178</v>
      </c>
      <c r="L46" s="60">
        <v>11831940.61582</v>
      </c>
      <c r="M46" s="90">
        <f t="shared" si="5"/>
        <v>56.975464417968169</v>
      </c>
      <c r="N46" s="60">
        <v>11706822.68</v>
      </c>
      <c r="O46" s="90">
        <f t="shared" si="6"/>
        <v>64.741837627856583</v>
      </c>
      <c r="P46" s="60">
        <v>12783550.443320023</v>
      </c>
      <c r="Q46" s="90">
        <f t="shared" si="7"/>
        <v>63.925154593908182</v>
      </c>
      <c r="R46" s="60">
        <v>14697233.332829975</v>
      </c>
      <c r="S46" s="90">
        <f t="shared" si="8"/>
        <v>60.865663467733377</v>
      </c>
      <c r="T46" s="101">
        <v>17062378.578159999</v>
      </c>
      <c r="U46" s="102">
        <f t="shared" si="9"/>
        <v>62.543442888513432</v>
      </c>
      <c r="V46" s="101">
        <v>18903080.660780001</v>
      </c>
      <c r="W46" s="102">
        <f t="shared" si="10"/>
        <v>61.737065361024548</v>
      </c>
    </row>
    <row r="47" spans="1:23" x14ac:dyDescent="0.2">
      <c r="A47" s="57" t="s">
        <v>37</v>
      </c>
      <c r="B47" s="58">
        <v>248565.56529999999</v>
      </c>
      <c r="C47" s="59">
        <f t="shared" si="1"/>
        <v>1.4874483493232549</v>
      </c>
      <c r="D47" s="60">
        <v>236770.85819999999</v>
      </c>
      <c r="E47" s="30">
        <f t="shared" si="0"/>
        <v>1.4067308922302888</v>
      </c>
      <c r="F47" s="60">
        <v>234957.19</v>
      </c>
      <c r="G47" s="30">
        <f t="shared" si="2"/>
        <v>1.3967558529426372</v>
      </c>
      <c r="H47" s="60">
        <v>275024.78000000003</v>
      </c>
      <c r="I47" s="30">
        <f t="shared" si="3"/>
        <v>1.6260177704323771</v>
      </c>
      <c r="J47" s="60">
        <v>241199.77121000001</v>
      </c>
      <c r="K47" s="30">
        <f t="shared" si="4"/>
        <v>1.4260355529115725</v>
      </c>
      <c r="L47" s="60">
        <v>293797.01584000001</v>
      </c>
      <c r="M47" s="90">
        <f t="shared" si="5"/>
        <v>1.4147486000492453</v>
      </c>
      <c r="N47" s="60">
        <v>284089.3</v>
      </c>
      <c r="O47" s="90">
        <f t="shared" si="6"/>
        <v>1.5710892558262819</v>
      </c>
      <c r="P47" s="60">
        <v>342982.99139999988</v>
      </c>
      <c r="Q47" s="90">
        <f t="shared" si="7"/>
        <v>1.7151135629760033</v>
      </c>
      <c r="R47" s="60">
        <v>421572.51356999989</v>
      </c>
      <c r="S47" s="90">
        <f t="shared" si="8"/>
        <v>1.7458585678762808</v>
      </c>
      <c r="T47" s="101">
        <v>600387.53191999998</v>
      </c>
      <c r="U47" s="102">
        <f t="shared" si="9"/>
        <v>2.2007660386623229</v>
      </c>
      <c r="V47" s="101">
        <v>723281.56709999999</v>
      </c>
      <c r="W47" s="102">
        <f t="shared" si="10"/>
        <v>2.3622224431980192</v>
      </c>
    </row>
    <row r="48" spans="1:23" x14ac:dyDescent="0.2">
      <c r="A48" s="57" t="s">
        <v>38</v>
      </c>
      <c r="B48" s="58">
        <v>766615.17020000005</v>
      </c>
      <c r="C48" s="59">
        <f t="shared" si="1"/>
        <v>4.587523891750247</v>
      </c>
      <c r="D48" s="60">
        <v>865105.31169999996</v>
      </c>
      <c r="E48" s="30">
        <f t="shared" si="0"/>
        <v>5.1398655064760126</v>
      </c>
      <c r="F48" s="60">
        <v>788177.4</v>
      </c>
      <c r="G48" s="30">
        <f t="shared" si="2"/>
        <v>4.6854977990122801</v>
      </c>
      <c r="H48" s="60">
        <v>936978.72</v>
      </c>
      <c r="I48" s="30">
        <f t="shared" si="3"/>
        <v>5.5396610052264457</v>
      </c>
      <c r="J48" s="60">
        <v>915316.71375999972</v>
      </c>
      <c r="K48" s="30">
        <f t="shared" si="4"/>
        <v>5.4115896107526194</v>
      </c>
      <c r="L48" s="60">
        <v>1179862.43521</v>
      </c>
      <c r="M48" s="90">
        <f t="shared" si="5"/>
        <v>5.6815033457422226</v>
      </c>
      <c r="N48" s="60">
        <v>873728.39</v>
      </c>
      <c r="O48" s="90">
        <f t="shared" si="6"/>
        <v>4.8319499750233303</v>
      </c>
      <c r="P48" s="60">
        <v>903239.35944999999</v>
      </c>
      <c r="Q48" s="90">
        <f t="shared" si="7"/>
        <v>4.5167198224117335</v>
      </c>
      <c r="R48" s="60">
        <v>1409885.7809699995</v>
      </c>
      <c r="S48" s="90">
        <f t="shared" si="8"/>
        <v>5.8387610463240094</v>
      </c>
      <c r="T48" s="101">
        <v>1420948.2523399999</v>
      </c>
      <c r="U48" s="102">
        <f t="shared" si="9"/>
        <v>5.2085936002800599</v>
      </c>
      <c r="V48" s="101">
        <v>2161827.0943700001</v>
      </c>
      <c r="W48" s="102">
        <f t="shared" si="10"/>
        <v>7.0604819933539495</v>
      </c>
    </row>
    <row r="49" spans="1:23" x14ac:dyDescent="0.2">
      <c r="A49" s="57" t="s">
        <v>39</v>
      </c>
      <c r="B49" s="58">
        <v>213775.03271</v>
      </c>
      <c r="C49" s="59">
        <f t="shared" si="1"/>
        <v>1.2792573224985413</v>
      </c>
      <c r="D49" s="60">
        <v>121887.85522</v>
      </c>
      <c r="E49" s="30">
        <f t="shared" si="0"/>
        <v>0.72417447243795507</v>
      </c>
      <c r="F49" s="60">
        <v>112075.19</v>
      </c>
      <c r="G49" s="30">
        <f t="shared" si="2"/>
        <v>0.66625617033536244</v>
      </c>
      <c r="H49" s="60">
        <v>105883.17</v>
      </c>
      <c r="I49" s="30">
        <f t="shared" si="3"/>
        <v>0.62600874004775975</v>
      </c>
      <c r="J49" s="60">
        <v>105517.00181999995</v>
      </c>
      <c r="K49" s="30">
        <f t="shared" si="4"/>
        <v>0.62384385887724503</v>
      </c>
      <c r="L49" s="60">
        <v>104008.06471000001</v>
      </c>
      <c r="M49" s="90">
        <f t="shared" si="5"/>
        <v>0.50083988607439833</v>
      </c>
      <c r="N49" s="60">
        <v>356383.01</v>
      </c>
      <c r="O49" s="90">
        <f t="shared" si="6"/>
        <v>1.9708926663905693</v>
      </c>
      <c r="P49" s="60">
        <v>371824.37521000026</v>
      </c>
      <c r="Q49" s="90">
        <f t="shared" si="7"/>
        <v>1.859337182770137</v>
      </c>
      <c r="R49" s="60">
        <v>690805.45177000004</v>
      </c>
      <c r="S49" s="90">
        <f t="shared" si="8"/>
        <v>2.8608331375665967</v>
      </c>
      <c r="T49" s="101">
        <v>489877.91125</v>
      </c>
      <c r="U49" s="102">
        <f t="shared" si="9"/>
        <v>1.7956846417548362</v>
      </c>
      <c r="V49" s="101">
        <v>509416.22888000001</v>
      </c>
      <c r="W49" s="102">
        <f t="shared" si="10"/>
        <v>1.6637427297013649</v>
      </c>
    </row>
    <row r="50" spans="1:23" x14ac:dyDescent="0.2">
      <c r="A50" s="57" t="s">
        <v>40</v>
      </c>
      <c r="B50" s="58">
        <v>381553.26222999999</v>
      </c>
      <c r="C50" s="59">
        <f t="shared" si="1"/>
        <v>2.2832638519254962</v>
      </c>
      <c r="D50" s="60">
        <v>315243.35417000001</v>
      </c>
      <c r="E50" s="30">
        <f t="shared" si="0"/>
        <v>1.8729609220178645</v>
      </c>
      <c r="F50" s="60">
        <v>359355.38</v>
      </c>
      <c r="G50" s="30">
        <f t="shared" si="2"/>
        <v>2.1362688679645236</v>
      </c>
      <c r="H50" s="60">
        <v>399369.52</v>
      </c>
      <c r="I50" s="30">
        <f t="shared" si="3"/>
        <v>2.3611760965286419</v>
      </c>
      <c r="J50" s="60">
        <v>438171.60368000006</v>
      </c>
      <c r="K50" s="30">
        <f t="shared" si="4"/>
        <v>2.5905840705791405</v>
      </c>
      <c r="L50" s="60">
        <v>1607572.18295</v>
      </c>
      <c r="M50" s="90">
        <f t="shared" si="5"/>
        <v>7.7410946084802879</v>
      </c>
      <c r="N50" s="60">
        <v>1419728.21</v>
      </c>
      <c r="O50" s="90">
        <f t="shared" si="6"/>
        <v>7.8514739447225894</v>
      </c>
      <c r="P50" s="60">
        <v>1789027.1574599994</v>
      </c>
      <c r="Q50" s="90">
        <f t="shared" si="7"/>
        <v>8.9461717322115941</v>
      </c>
      <c r="R50" s="60">
        <v>2342195.1815199992</v>
      </c>
      <c r="S50" s="90">
        <f t="shared" si="8"/>
        <v>9.6997346688169497</v>
      </c>
      <c r="T50" s="101">
        <v>2722076.4213100001</v>
      </c>
      <c r="U50" s="102">
        <f t="shared" si="9"/>
        <v>9.9779775964114439</v>
      </c>
      <c r="V50" s="101">
        <v>3330352.53144</v>
      </c>
      <c r="W50" s="102">
        <f t="shared" si="10"/>
        <v>10.87686158665954</v>
      </c>
    </row>
    <row r="51" spans="1:23" x14ac:dyDescent="0.2">
      <c r="A51" s="57" t="s">
        <v>41</v>
      </c>
      <c r="B51" s="58">
        <v>399929.06897999998</v>
      </c>
      <c r="C51" s="59">
        <f t="shared" si="1"/>
        <v>2.3932270456799554</v>
      </c>
      <c r="D51" s="60">
        <v>139976.92131999999</v>
      </c>
      <c r="E51" s="30">
        <f t="shared" si="0"/>
        <v>0.83164736115372384</v>
      </c>
      <c r="F51" s="60">
        <v>102493.72</v>
      </c>
      <c r="G51" s="30">
        <f t="shared" si="2"/>
        <v>0.60929696724694327</v>
      </c>
      <c r="H51" s="60">
        <v>95560.13</v>
      </c>
      <c r="I51" s="30">
        <f t="shared" si="3"/>
        <v>0.56497625241197569</v>
      </c>
      <c r="J51" s="60">
        <v>85425.741780000026</v>
      </c>
      <c r="K51" s="30">
        <f t="shared" si="4"/>
        <v>0.50505912298756339</v>
      </c>
      <c r="L51" s="60">
        <v>1123194.92481</v>
      </c>
      <c r="M51" s="90">
        <f t="shared" si="5"/>
        <v>5.4086269151309052</v>
      </c>
      <c r="N51" s="60">
        <v>129961.47</v>
      </c>
      <c r="O51" s="90">
        <f t="shared" si="6"/>
        <v>0.71872143438133584</v>
      </c>
      <c r="P51" s="60">
        <v>192331.81790000017</v>
      </c>
      <c r="Q51" s="90">
        <f t="shared" si="7"/>
        <v>0.961770460178339</v>
      </c>
      <c r="R51" s="60">
        <v>268164.53679000016</v>
      </c>
      <c r="S51" s="90">
        <f t="shared" si="8"/>
        <v>1.1105499981266154</v>
      </c>
      <c r="T51" s="101">
        <v>211180.37865</v>
      </c>
      <c r="U51" s="102">
        <f t="shared" si="9"/>
        <v>0.77409769633040559</v>
      </c>
      <c r="V51" s="101">
        <v>236659.60907999999</v>
      </c>
      <c r="W51" s="102">
        <f t="shared" si="10"/>
        <v>0.77292532451605134</v>
      </c>
    </row>
    <row r="52" spans="1:23" x14ac:dyDescent="0.2">
      <c r="A52" s="57" t="s">
        <v>0</v>
      </c>
      <c r="B52" s="58">
        <v>76871.565239999996</v>
      </c>
      <c r="C52" s="59">
        <f t="shared" si="1"/>
        <v>0.46000934477038308</v>
      </c>
      <c r="D52" s="60">
        <v>51297.90137</v>
      </c>
      <c r="E52" s="30">
        <f t="shared" si="0"/>
        <v>0.30477712972094745</v>
      </c>
      <c r="F52" s="60">
        <v>52372.1</v>
      </c>
      <c r="G52" s="30">
        <f t="shared" si="2"/>
        <v>0.31133772584655561</v>
      </c>
      <c r="H52" s="60">
        <v>52603.28</v>
      </c>
      <c r="I52" s="30">
        <f t="shared" si="3"/>
        <v>0.31100422319410648</v>
      </c>
      <c r="J52" s="60">
        <v>69100.06084000002</v>
      </c>
      <c r="K52" s="30">
        <f t="shared" si="4"/>
        <v>0.40853746656500706</v>
      </c>
      <c r="L52" s="60">
        <v>59088.62081</v>
      </c>
      <c r="M52" s="90">
        <f t="shared" si="5"/>
        <v>0.2845350329062355</v>
      </c>
      <c r="N52" s="60">
        <v>71723.259999999995</v>
      </c>
      <c r="O52" s="90">
        <f t="shared" si="6"/>
        <v>0.3966486706075692</v>
      </c>
      <c r="P52" s="60">
        <v>94450.725099999996</v>
      </c>
      <c r="Q52" s="90">
        <f t="shared" si="7"/>
        <v>0.47230831765358522</v>
      </c>
      <c r="R52" s="60">
        <v>98110.852129999912</v>
      </c>
      <c r="S52" s="90">
        <f t="shared" si="8"/>
        <v>0.40630654579988829</v>
      </c>
      <c r="T52" s="101">
        <v>95463.443610000002</v>
      </c>
      <c r="U52" s="102">
        <f t="shared" si="9"/>
        <v>0.3499284936160833</v>
      </c>
      <c r="V52" s="101">
        <v>107537.17107</v>
      </c>
      <c r="W52" s="102">
        <f t="shared" si="10"/>
        <v>0.35121414748353091</v>
      </c>
    </row>
    <row r="53" spans="1:23" ht="38.25" x14ac:dyDescent="0.2">
      <c r="A53" s="57" t="s">
        <v>42</v>
      </c>
      <c r="B53" s="58">
        <f>430349.32014+35823.68138</f>
        <v>466173.00152000005</v>
      </c>
      <c r="C53" s="59">
        <f t="shared" si="1"/>
        <v>2.7896392679054296</v>
      </c>
      <c r="D53" s="60">
        <f>451273.4481+32994.27057</f>
        <v>484267.71866999997</v>
      </c>
      <c r="E53" s="30">
        <f t="shared" si="0"/>
        <v>2.8771883716683488</v>
      </c>
      <c r="F53" s="60">
        <f>31321.99+386401.55+9323.81</f>
        <v>427047.35</v>
      </c>
      <c r="G53" s="30">
        <f t="shared" si="2"/>
        <v>2.5386790061463662</v>
      </c>
      <c r="H53" s="60">
        <f>39550.96+422326.06+9783.82</f>
        <v>471660.84</v>
      </c>
      <c r="I53" s="30">
        <f t="shared" si="3"/>
        <v>2.7885811142438222</v>
      </c>
      <c r="J53" s="60">
        <v>489313.23398000002</v>
      </c>
      <c r="K53" s="30">
        <f t="shared" si="4"/>
        <v>2.8929466419688277</v>
      </c>
      <c r="L53" s="60">
        <v>507481.09860999999</v>
      </c>
      <c r="M53" s="90">
        <f t="shared" si="5"/>
        <v>2.4437218048564047</v>
      </c>
      <c r="N53" s="60">
        <v>499079.58</v>
      </c>
      <c r="O53" s="90">
        <f t="shared" si="6"/>
        <v>2.7600425849910337</v>
      </c>
      <c r="P53" s="60">
        <v>521930.58658999961</v>
      </c>
      <c r="Q53" s="90">
        <f t="shared" si="7"/>
        <v>2.6099551594048229</v>
      </c>
      <c r="R53" s="60">
        <v>589166.3865299992</v>
      </c>
      <c r="S53" s="90">
        <f t="shared" si="8"/>
        <v>2.4399152001576447</v>
      </c>
      <c r="T53" s="101">
        <v>625576.73152000003</v>
      </c>
      <c r="U53" s="102">
        <f t="shared" si="9"/>
        <v>2.293098960439508</v>
      </c>
      <c r="V53" s="101">
        <v>599238.56732999999</v>
      </c>
      <c r="W53" s="102">
        <f t="shared" si="10"/>
        <v>1.9571006050276452</v>
      </c>
    </row>
    <row r="54" spans="1:23" x14ac:dyDescent="0.2">
      <c r="A54" s="57" t="s">
        <v>43</v>
      </c>
      <c r="B54" s="58">
        <f>75957.46069+132.36893+15458.24245+9484.2016+1262.48</f>
        <v>102294.75367000001</v>
      </c>
      <c r="C54" s="59">
        <f t="shared" si="1"/>
        <v>0.61214497795471778</v>
      </c>
      <c r="D54" s="60">
        <f>87484.79424+28.97847+15664.34798+8819.592+2303.76</f>
        <v>114301.47269000001</v>
      </c>
      <c r="E54" s="30">
        <f t="shared" si="0"/>
        <v>0.6791013635834332</v>
      </c>
      <c r="F54" s="60">
        <f>16528.64+4146+122995.86+96.03</f>
        <v>143766.53</v>
      </c>
      <c r="G54" s="30">
        <f t="shared" si="2"/>
        <v>0.8546524676889149</v>
      </c>
      <c r="H54" s="60">
        <f>130268.94+17209.7+1230.7+130.31</f>
        <v>148839.65000000002</v>
      </c>
      <c r="I54" s="30">
        <f t="shared" si="3"/>
        <v>0.87997858172974563</v>
      </c>
      <c r="J54" s="60">
        <v>263372.63772</v>
      </c>
      <c r="K54" s="30">
        <f t="shared" si="4"/>
        <v>1.557127285688106</v>
      </c>
      <c r="L54" s="60">
        <v>253632.42847000001</v>
      </c>
      <c r="M54" s="90">
        <f t="shared" si="5"/>
        <v>1.2213402579297716</v>
      </c>
      <c r="N54" s="60">
        <v>224927.96</v>
      </c>
      <c r="O54" s="90">
        <f t="shared" si="6"/>
        <v>1.2439113380578701</v>
      </c>
      <c r="P54" s="60">
        <v>159810.11399000001</v>
      </c>
      <c r="Q54" s="90">
        <f t="shared" si="7"/>
        <v>0.79914310877688099</v>
      </c>
      <c r="R54" s="60">
        <v>197465.39379999999</v>
      </c>
      <c r="S54" s="90">
        <f t="shared" si="8"/>
        <v>0.81776358402823257</v>
      </c>
      <c r="T54" s="101">
        <v>257145.88326999999</v>
      </c>
      <c r="U54" s="102">
        <f t="shared" si="9"/>
        <v>0.94258774007626944</v>
      </c>
      <c r="V54" s="101">
        <v>230563.49867999999</v>
      </c>
      <c r="W54" s="102">
        <f t="shared" si="10"/>
        <v>0.75301555568172152</v>
      </c>
    </row>
    <row r="55" spans="1:23" ht="25.5" x14ac:dyDescent="0.2">
      <c r="A55" s="57" t="s">
        <v>44</v>
      </c>
      <c r="B55" s="58"/>
      <c r="C55" s="59">
        <f t="shared" si="1"/>
        <v>0</v>
      </c>
      <c r="D55" s="60"/>
      <c r="E55" s="30"/>
      <c r="F55" s="60"/>
      <c r="G55" s="30"/>
      <c r="H55" s="60"/>
      <c r="I55" s="30"/>
      <c r="J55" s="60"/>
      <c r="K55" s="30"/>
      <c r="L55" s="60"/>
      <c r="M55" s="30"/>
      <c r="N55" s="60"/>
      <c r="O55" s="30"/>
      <c r="P55" s="60"/>
      <c r="Q55" s="30"/>
      <c r="R55" s="60"/>
      <c r="S55" s="30"/>
      <c r="T55" s="101"/>
      <c r="U55" s="103"/>
      <c r="V55" s="101"/>
      <c r="W55" s="103"/>
    </row>
    <row r="56" spans="1:23" x14ac:dyDescent="0.2">
      <c r="A56" s="61" t="s">
        <v>45</v>
      </c>
      <c r="B56" s="62">
        <f>SUM(B44:B54)</f>
        <v>16710870.35816</v>
      </c>
      <c r="C56" s="63">
        <f>SUM(C44:C55)</f>
        <v>99.999999999999986</v>
      </c>
      <c r="D56" s="64">
        <f>SUM(D44:D54)</f>
        <v>16831283.048360001</v>
      </c>
      <c r="E56" s="65">
        <f>SUM(E44:E55)</f>
        <v>100</v>
      </c>
      <c r="F56" s="64">
        <f>SUM(F44:F54)</f>
        <v>16821636.329999998</v>
      </c>
      <c r="G56" s="65">
        <f>SUM(G44:G55)</f>
        <v>100</v>
      </c>
      <c r="H56" s="64">
        <f>SUM(H44:H54)</f>
        <v>16914008.259999998</v>
      </c>
      <c r="I56" s="65">
        <f>SUM(I44:I55)</f>
        <v>100.00000000000003</v>
      </c>
      <c r="J56" s="64">
        <f>SUM(J44:J54)</f>
        <v>17437546.826619968</v>
      </c>
      <c r="K56" s="65">
        <f>SUM(K44:K55)</f>
        <v>103.09529567783225</v>
      </c>
      <c r="L56" s="64">
        <f>SUM(L44:L54)</f>
        <v>20766729.568049997</v>
      </c>
      <c r="M56" s="65">
        <f>SUM(M44:M55)</f>
        <v>100.00000000000003</v>
      </c>
      <c r="N56" s="64">
        <f>SUM(N44:N54)</f>
        <v>18082314.48</v>
      </c>
      <c r="O56" s="65">
        <f>SUM(O44:O55)</f>
        <v>100</v>
      </c>
      <c r="P56" s="64">
        <f>SUM(P44:P54)</f>
        <v>19997684.048680026</v>
      </c>
      <c r="Q56" s="65">
        <f>SUM(Q44:Q55)</f>
        <v>99.999999999999972</v>
      </c>
      <c r="R56" s="64">
        <f>SUM(R44:R54)</f>
        <v>24147002.588119976</v>
      </c>
      <c r="S56" s="65">
        <f>SUM(S44:S55)</f>
        <v>99.999999999999986</v>
      </c>
      <c r="T56" s="104">
        <f>SUM(T44:T54)</f>
        <v>27280843.18699</v>
      </c>
      <c r="U56" s="105">
        <f>SUM(U44:U55)</f>
        <v>99.999999999999972</v>
      </c>
      <c r="V56" s="104">
        <f>SUM(V44:V54)</f>
        <v>30618690.004519999</v>
      </c>
      <c r="W56" s="105">
        <f>SUM(W44:W55)</f>
        <v>100.00000000000003</v>
      </c>
    </row>
    <row r="57" spans="1:23" ht="38.25" x14ac:dyDescent="0.2">
      <c r="A57" s="57" t="s">
        <v>46</v>
      </c>
      <c r="B57" s="57" t="s">
        <v>47</v>
      </c>
      <c r="C57" s="26"/>
      <c r="D57" s="66"/>
      <c r="E57" s="67"/>
      <c r="F57" s="68"/>
      <c r="G57" s="69"/>
      <c r="H57" s="68"/>
      <c r="I57" s="69"/>
    </row>
    <row r="58" spans="1:23" x14ac:dyDescent="0.2">
      <c r="P58" s="92"/>
      <c r="Q58" s="93"/>
    </row>
    <row r="59" spans="1:23" x14ac:dyDescent="0.2">
      <c r="P59" s="84"/>
      <c r="Q59" s="85"/>
    </row>
    <row r="60" spans="1:23" x14ac:dyDescent="0.2">
      <c r="P60" s="84"/>
      <c r="Q60" s="86"/>
    </row>
    <row r="61" spans="1:23" x14ac:dyDescent="0.2">
      <c r="P61" s="84"/>
      <c r="Q61" s="86"/>
    </row>
    <row r="62" spans="1:23" ht="14.25" x14ac:dyDescent="0.2">
      <c r="A62" s="41" t="s">
        <v>48</v>
      </c>
      <c r="B62" s="41"/>
      <c r="C62" s="41"/>
      <c r="D62" s="42"/>
      <c r="E62" s="42"/>
      <c r="F62" s="42"/>
      <c r="G62" s="42"/>
      <c r="P62" s="84"/>
      <c r="Q62" s="87"/>
    </row>
    <row r="63" spans="1:23" ht="14.25" x14ac:dyDescent="0.2">
      <c r="A63" s="70" t="s">
        <v>2</v>
      </c>
      <c r="B63" s="71">
        <v>2020</v>
      </c>
      <c r="C63" s="41"/>
      <c r="D63" s="71"/>
      <c r="E63" s="71"/>
      <c r="F63" s="41"/>
      <c r="G63" s="71"/>
      <c r="H63" s="41"/>
      <c r="P63" s="84"/>
      <c r="Q63" s="86"/>
    </row>
    <row r="64" spans="1:23" ht="25.5" x14ac:dyDescent="0.2">
      <c r="A64" s="72" t="s">
        <v>9</v>
      </c>
      <c r="B64" s="73" t="s">
        <v>1</v>
      </c>
      <c r="C64" s="73" t="s">
        <v>49</v>
      </c>
      <c r="D64" s="73"/>
      <c r="E64" s="73"/>
      <c r="F64" s="73"/>
      <c r="G64" s="73"/>
      <c r="H64" s="73"/>
      <c r="P64" s="84"/>
      <c r="Q64" s="86"/>
    </row>
    <row r="65" spans="1:17" x14ac:dyDescent="0.2">
      <c r="A65" s="74" t="s">
        <v>41</v>
      </c>
      <c r="B65" s="75">
        <v>8572.6360100000002</v>
      </c>
      <c r="C65" s="98">
        <f t="shared" ref="C65:C72" si="11">B65/$B$73*100</f>
        <v>0.30915881864651906</v>
      </c>
      <c r="D65" s="73"/>
      <c r="E65" s="73"/>
      <c r="F65" s="73"/>
      <c r="G65" s="73"/>
      <c r="H65" s="73"/>
      <c r="P65" s="84"/>
      <c r="Q65" s="86"/>
    </row>
    <row r="66" spans="1:17" x14ac:dyDescent="0.2">
      <c r="A66" s="74" t="s">
        <v>37</v>
      </c>
      <c r="B66" s="96">
        <v>28523.45824</v>
      </c>
      <c r="C66" s="98">
        <f t="shared" si="11"/>
        <v>1.0286542719071681</v>
      </c>
      <c r="D66" s="75"/>
      <c r="E66" s="75"/>
      <c r="F66" s="75"/>
      <c r="G66" s="75"/>
      <c r="H66" s="75"/>
      <c r="P66" s="84"/>
      <c r="Q66" s="85"/>
    </row>
    <row r="67" spans="1:17" x14ac:dyDescent="0.2">
      <c r="A67" s="74" t="s">
        <v>35</v>
      </c>
      <c r="B67" s="75">
        <v>62639.858610000003</v>
      </c>
      <c r="C67" s="98">
        <f t="shared" si="11"/>
        <v>2.2590093251903491</v>
      </c>
      <c r="D67" s="75"/>
      <c r="E67" s="75"/>
      <c r="F67" s="75"/>
      <c r="G67" s="75"/>
      <c r="H67" s="75"/>
      <c r="P67" s="84"/>
      <c r="Q67" s="85"/>
    </row>
    <row r="68" spans="1:17" x14ac:dyDescent="0.2">
      <c r="A68" s="74" t="s">
        <v>0</v>
      </c>
      <c r="B68" s="75">
        <v>52218.600749999998</v>
      </c>
      <c r="C68" s="98">
        <f t="shared" si="11"/>
        <v>1.8831828273604998</v>
      </c>
      <c r="D68" s="75"/>
      <c r="E68" s="75"/>
      <c r="F68" s="75"/>
      <c r="G68" s="75"/>
      <c r="H68" s="75"/>
      <c r="P68" s="84"/>
      <c r="Q68" s="85"/>
    </row>
    <row r="69" spans="1:17" x14ac:dyDescent="0.2">
      <c r="A69" s="74" t="s">
        <v>51</v>
      </c>
      <c r="B69" s="75">
        <v>2392594.4210000001</v>
      </c>
      <c r="C69" s="98">
        <f t="shared" si="11"/>
        <v>86.285206071243465</v>
      </c>
      <c r="D69" s="75"/>
      <c r="E69" s="75"/>
      <c r="F69" s="75"/>
      <c r="G69" s="75"/>
      <c r="H69" s="75"/>
      <c r="P69" s="84"/>
      <c r="Q69" s="86"/>
    </row>
    <row r="70" spans="1:17" x14ac:dyDescent="0.2">
      <c r="A70" s="74" t="s">
        <v>36</v>
      </c>
      <c r="B70" s="75">
        <v>48089.712500000001</v>
      </c>
      <c r="C70" s="98">
        <f t="shared" si="11"/>
        <v>1.7342808779245884</v>
      </c>
      <c r="D70" s="75"/>
      <c r="E70" s="75"/>
      <c r="F70" s="75"/>
      <c r="G70" s="75"/>
      <c r="H70" s="75"/>
      <c r="P70" s="84"/>
      <c r="Q70" s="87"/>
    </row>
    <row r="71" spans="1:17" x14ac:dyDescent="0.2">
      <c r="A71" s="74" t="s">
        <v>38</v>
      </c>
      <c r="B71" s="75">
        <v>4934.3</v>
      </c>
      <c r="C71" s="98">
        <f t="shared" si="11"/>
        <v>0.17794787473398382</v>
      </c>
      <c r="D71" s="75"/>
      <c r="E71" s="75"/>
      <c r="F71" s="75"/>
      <c r="G71" s="75"/>
      <c r="H71" s="75"/>
      <c r="P71" s="84"/>
      <c r="Q71" s="86"/>
    </row>
    <row r="72" spans="1:17" x14ac:dyDescent="0.2">
      <c r="A72" s="74" t="s">
        <v>50</v>
      </c>
      <c r="B72" s="75">
        <v>175317.67392</v>
      </c>
      <c r="C72" s="98">
        <f t="shared" si="11"/>
        <v>6.3225599329934505</v>
      </c>
      <c r="D72" s="75"/>
      <c r="E72" s="75"/>
      <c r="F72" s="75"/>
      <c r="G72" s="75"/>
      <c r="H72" s="75"/>
      <c r="P72" s="88"/>
      <c r="Q72" s="89"/>
    </row>
    <row r="73" spans="1:17" x14ac:dyDescent="0.2">
      <c r="A73" s="76" t="s">
        <v>11</v>
      </c>
      <c r="B73" s="77">
        <f>SUM(B65:B72)</f>
        <v>2772890.6610299996</v>
      </c>
      <c r="C73" s="77">
        <f>SUM(C65:C72)</f>
        <v>100.00000000000003</v>
      </c>
      <c r="D73" s="78"/>
      <c r="E73" s="77"/>
      <c r="F73" s="77"/>
      <c r="G73" s="77"/>
      <c r="H73" s="77"/>
      <c r="P73" s="94"/>
      <c r="Q73" s="95"/>
    </row>
    <row r="74" spans="1:17" ht="14.25" x14ac:dyDescent="0.2">
      <c r="A74" s="41"/>
      <c r="B74" s="41"/>
      <c r="C74" s="41"/>
      <c r="D74" s="42"/>
      <c r="E74" s="42"/>
      <c r="F74" s="42"/>
      <c r="G74" s="42"/>
    </row>
  </sheetData>
  <customSheetViews>
    <customSheetView guid="{53E72506-0B1D-4F4A-A157-6DE69D2E678D}" state="hidden" topLeftCell="A33">
      <selection activeCell="B38" sqref="B38"/>
      <pageMargins left="0.7" right="0.7" top="0.78740157499999996" bottom="0.78740157499999996" header="0.3" footer="0.3"/>
      <pageSetup paperSize="9" orientation="portrait" r:id="rId1"/>
    </customSheetView>
  </customSheetViews>
  <mergeCells count="11">
    <mergeCell ref="V42:W42"/>
    <mergeCell ref="B42:C42"/>
    <mergeCell ref="D42:E42"/>
    <mergeCell ref="F42:G42"/>
    <mergeCell ref="H42:I42"/>
    <mergeCell ref="J42:K42"/>
    <mergeCell ref="T42:U42"/>
    <mergeCell ref="R42:S42"/>
    <mergeCell ref="P42:Q42"/>
    <mergeCell ref="N42:O42"/>
    <mergeCell ref="L42:M42"/>
  </mergeCells>
  <pageMargins left="0.7" right="0.7" top="0.78740157499999996" bottom="0.78740157499999996"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N6"/>
  <sheetViews>
    <sheetView showGridLines="0" zoomScaleNormal="100" zoomScaleSheetLayoutView="100" workbookViewId="0">
      <selection activeCell="K3" sqref="K3"/>
    </sheetView>
  </sheetViews>
  <sheetFormatPr defaultRowHeight="12.75" x14ac:dyDescent="0.2"/>
  <cols>
    <col min="1" max="1" width="17.28515625" style="16" customWidth="1"/>
    <col min="2" max="256" width="9.140625" style="16"/>
    <col min="257" max="257" width="17.28515625" style="16" customWidth="1"/>
    <col min="258" max="512" width="9.140625" style="16"/>
    <col min="513" max="513" width="17.28515625" style="16" customWidth="1"/>
    <col min="514" max="768" width="9.140625" style="16"/>
    <col min="769" max="769" width="17.28515625" style="16" customWidth="1"/>
    <col min="770" max="1024" width="9.140625" style="16"/>
    <col min="1025" max="1025" width="17.28515625" style="16" customWidth="1"/>
    <col min="1026" max="1280" width="9.140625" style="16"/>
    <col min="1281" max="1281" width="17.28515625" style="16" customWidth="1"/>
    <col min="1282" max="1536" width="9.140625" style="16"/>
    <col min="1537" max="1537" width="17.28515625" style="16" customWidth="1"/>
    <col min="1538" max="1792" width="9.140625" style="16"/>
    <col min="1793" max="1793" width="17.28515625" style="16" customWidth="1"/>
    <col min="1794" max="2048" width="9.140625" style="16"/>
    <col min="2049" max="2049" width="17.28515625" style="16" customWidth="1"/>
    <col min="2050" max="2304" width="9.140625" style="16"/>
    <col min="2305" max="2305" width="17.28515625" style="16" customWidth="1"/>
    <col min="2306" max="2560" width="9.140625" style="16"/>
    <col min="2561" max="2561" width="17.28515625" style="16" customWidth="1"/>
    <col min="2562" max="2816" width="9.140625" style="16"/>
    <col min="2817" max="2817" width="17.28515625" style="16" customWidth="1"/>
    <col min="2818" max="3072" width="9.140625" style="16"/>
    <col min="3073" max="3073" width="17.28515625" style="16" customWidth="1"/>
    <col min="3074" max="3328" width="9.140625" style="16"/>
    <col min="3329" max="3329" width="17.28515625" style="16" customWidth="1"/>
    <col min="3330" max="3584" width="9.140625" style="16"/>
    <col min="3585" max="3585" width="17.28515625" style="16" customWidth="1"/>
    <col min="3586" max="3840" width="9.140625" style="16"/>
    <col min="3841" max="3841" width="17.28515625" style="16" customWidth="1"/>
    <col min="3842" max="4096" width="9.140625" style="16"/>
    <col min="4097" max="4097" width="17.28515625" style="16" customWidth="1"/>
    <col min="4098" max="4352" width="9.140625" style="16"/>
    <col min="4353" max="4353" width="17.28515625" style="16" customWidth="1"/>
    <col min="4354" max="4608" width="9.140625" style="16"/>
    <col min="4609" max="4609" width="17.28515625" style="16" customWidth="1"/>
    <col min="4610" max="4864" width="9.140625" style="16"/>
    <col min="4865" max="4865" width="17.28515625" style="16" customWidth="1"/>
    <col min="4866" max="5120" width="9.140625" style="16"/>
    <col min="5121" max="5121" width="17.28515625" style="16" customWidth="1"/>
    <col min="5122" max="5376" width="9.140625" style="16"/>
    <col min="5377" max="5377" width="17.28515625" style="16" customWidth="1"/>
    <col min="5378" max="5632" width="9.140625" style="16"/>
    <col min="5633" max="5633" width="17.28515625" style="16" customWidth="1"/>
    <col min="5634" max="5888" width="9.140625" style="16"/>
    <col min="5889" max="5889" width="17.28515625" style="16" customWidth="1"/>
    <col min="5890" max="6144" width="9.140625" style="16"/>
    <col min="6145" max="6145" width="17.28515625" style="16" customWidth="1"/>
    <col min="6146" max="6400" width="9.140625" style="16"/>
    <col min="6401" max="6401" width="17.28515625" style="16" customWidth="1"/>
    <col min="6402" max="6656" width="9.140625" style="16"/>
    <col min="6657" max="6657" width="17.28515625" style="16" customWidth="1"/>
    <col min="6658" max="6912" width="9.140625" style="16"/>
    <col min="6913" max="6913" width="17.28515625" style="16" customWidth="1"/>
    <col min="6914" max="7168" width="9.140625" style="16"/>
    <col min="7169" max="7169" width="17.28515625" style="16" customWidth="1"/>
    <col min="7170" max="7424" width="9.140625" style="16"/>
    <col min="7425" max="7425" width="17.28515625" style="16" customWidth="1"/>
    <col min="7426" max="7680" width="9.140625" style="16"/>
    <col min="7681" max="7681" width="17.28515625" style="16" customWidth="1"/>
    <col min="7682" max="7936" width="9.140625" style="16"/>
    <col min="7937" max="7937" width="17.28515625" style="16" customWidth="1"/>
    <col min="7938" max="8192" width="9.140625" style="16"/>
    <col min="8193" max="8193" width="17.28515625" style="16" customWidth="1"/>
    <col min="8194" max="8448" width="9.140625" style="16"/>
    <col min="8449" max="8449" width="17.28515625" style="16" customWidth="1"/>
    <col min="8450" max="8704" width="9.140625" style="16"/>
    <col min="8705" max="8705" width="17.28515625" style="16" customWidth="1"/>
    <col min="8706" max="8960" width="9.140625" style="16"/>
    <col min="8961" max="8961" width="17.28515625" style="16" customWidth="1"/>
    <col min="8962" max="9216" width="9.140625" style="16"/>
    <col min="9217" max="9217" width="17.28515625" style="16" customWidth="1"/>
    <col min="9218" max="9472" width="9.140625" style="16"/>
    <col min="9473" max="9473" width="17.28515625" style="16" customWidth="1"/>
    <col min="9474" max="9728" width="9.140625" style="16"/>
    <col min="9729" max="9729" width="17.28515625" style="16" customWidth="1"/>
    <col min="9730" max="9984" width="9.140625" style="16"/>
    <col min="9985" max="9985" width="17.28515625" style="16" customWidth="1"/>
    <col min="9986" max="10240" width="9.140625" style="16"/>
    <col min="10241" max="10241" width="17.28515625" style="16" customWidth="1"/>
    <col min="10242" max="10496" width="9.140625" style="16"/>
    <col min="10497" max="10497" width="17.28515625" style="16" customWidth="1"/>
    <col min="10498" max="10752" width="9.140625" style="16"/>
    <col min="10753" max="10753" width="17.28515625" style="16" customWidth="1"/>
    <col min="10754" max="11008" width="9.140625" style="16"/>
    <col min="11009" max="11009" width="17.28515625" style="16" customWidth="1"/>
    <col min="11010" max="11264" width="9.140625" style="16"/>
    <col min="11265" max="11265" width="17.28515625" style="16" customWidth="1"/>
    <col min="11266" max="11520" width="9.140625" style="16"/>
    <col min="11521" max="11521" width="17.28515625" style="16" customWidth="1"/>
    <col min="11522" max="11776" width="9.140625" style="16"/>
    <col min="11777" max="11777" width="17.28515625" style="16" customWidth="1"/>
    <col min="11778" max="12032" width="9.140625" style="16"/>
    <col min="12033" max="12033" width="17.28515625" style="16" customWidth="1"/>
    <col min="12034" max="12288" width="9.140625" style="16"/>
    <col min="12289" max="12289" width="17.28515625" style="16" customWidth="1"/>
    <col min="12290" max="12544" width="9.140625" style="16"/>
    <col min="12545" max="12545" width="17.28515625" style="16" customWidth="1"/>
    <col min="12546" max="12800" width="9.140625" style="16"/>
    <col min="12801" max="12801" width="17.28515625" style="16" customWidth="1"/>
    <col min="12802" max="13056" width="9.140625" style="16"/>
    <col min="13057" max="13057" width="17.28515625" style="16" customWidth="1"/>
    <col min="13058" max="13312" width="9.140625" style="16"/>
    <col min="13313" max="13313" width="17.28515625" style="16" customWidth="1"/>
    <col min="13314" max="13568" width="9.140625" style="16"/>
    <col min="13569" max="13569" width="17.28515625" style="16" customWidth="1"/>
    <col min="13570" max="13824" width="9.140625" style="16"/>
    <col min="13825" max="13825" width="17.28515625" style="16" customWidth="1"/>
    <col min="13826" max="14080" width="9.140625" style="16"/>
    <col min="14081" max="14081" width="17.28515625" style="16" customWidth="1"/>
    <col min="14082" max="14336" width="9.140625" style="16"/>
    <col min="14337" max="14337" width="17.28515625" style="16" customWidth="1"/>
    <col min="14338" max="14592" width="9.140625" style="16"/>
    <col min="14593" max="14593" width="17.28515625" style="16" customWidth="1"/>
    <col min="14594" max="14848" width="9.140625" style="16"/>
    <col min="14849" max="14849" width="17.28515625" style="16" customWidth="1"/>
    <col min="14850" max="15104" width="9.140625" style="16"/>
    <col min="15105" max="15105" width="17.28515625" style="16" customWidth="1"/>
    <col min="15106" max="15360" width="9.140625" style="16"/>
    <col min="15361" max="15361" width="17.28515625" style="16" customWidth="1"/>
    <col min="15362" max="15616" width="9.140625" style="16"/>
    <col min="15617" max="15617" width="17.28515625" style="16" customWidth="1"/>
    <col min="15618" max="15872" width="9.140625" style="16"/>
    <col min="15873" max="15873" width="17.28515625" style="16" customWidth="1"/>
    <col min="15874" max="16128" width="9.140625" style="16"/>
    <col min="16129" max="16129" width="17.28515625" style="16" customWidth="1"/>
    <col min="16130" max="16384" width="9.140625" style="16"/>
  </cols>
  <sheetData>
    <row r="2" spans="1:14" ht="18" customHeight="1" x14ac:dyDescent="0.2">
      <c r="A2" s="79" t="s">
        <v>52</v>
      </c>
    </row>
    <row r="3" spans="1:14" ht="23.25" customHeight="1" x14ac:dyDescent="0.2"/>
    <row r="4" spans="1:14" x14ac:dyDescent="0.2">
      <c r="A4" s="80" t="s">
        <v>53</v>
      </c>
    </row>
    <row r="5" spans="1:14" ht="15" customHeight="1" x14ac:dyDescent="0.2">
      <c r="A5" s="982" t="s">
        <v>54</v>
      </c>
      <c r="B5" s="982"/>
      <c r="C5" s="982"/>
      <c r="D5" s="982"/>
      <c r="E5" s="982"/>
      <c r="F5" s="982"/>
      <c r="G5" s="982"/>
      <c r="H5" s="982"/>
      <c r="I5" s="982"/>
      <c r="J5" s="982"/>
      <c r="K5" s="982"/>
      <c r="L5" s="982"/>
      <c r="M5" s="982"/>
      <c r="N5" s="982"/>
    </row>
    <row r="6" spans="1:14" ht="52.5" customHeight="1" x14ac:dyDescent="0.2">
      <c r="A6" s="982"/>
      <c r="B6" s="982"/>
      <c r="C6" s="982"/>
      <c r="D6" s="982"/>
      <c r="E6" s="982"/>
      <c r="F6" s="982"/>
      <c r="G6" s="982"/>
      <c r="H6" s="982"/>
      <c r="I6" s="982"/>
      <c r="J6" s="982"/>
      <c r="K6" s="982"/>
      <c r="L6" s="982"/>
      <c r="M6" s="982"/>
      <c r="N6" s="982"/>
    </row>
  </sheetData>
  <customSheetViews>
    <customSheetView guid="{53E72506-0B1D-4F4A-A157-6DE69D2E678D}" showPageBreaks="1" showGridLines="0" printArea="1" view="pageBreakPreview">
      <selection activeCell="P11" sqref="P11"/>
      <pageMargins left="0.39370078740157483" right="0.39370078740157483" top="0.59055118110236227" bottom="0.39370078740157483" header="0.31496062992125984" footer="0.31496062992125984"/>
      <pageSetup paperSize="9" firstPageNumber="152" orientation="landscape" useFirstPageNumber="1" r:id="rId1"/>
      <headerFooter alignWithMargins="0">
        <oddHeader>&amp;L&amp;"Tahoma,Kurzíva"&amp;9Závěrečný účet za rok 2013</oddHeader>
        <oddFooter>&amp;C&amp;"Tahoma,Obyčejné"&amp;P</oddFooter>
      </headerFooter>
    </customSheetView>
  </customSheetViews>
  <mergeCells count="2">
    <mergeCell ref="A5:N5"/>
    <mergeCell ref="A6:N6"/>
  </mergeCells>
  <pageMargins left="0.39370078740157483" right="0.39370078740157483" top="0.59055118110236227" bottom="0.39370078740157483" header="0.31496062992125984" footer="0.31496062992125984"/>
  <pageSetup paperSize="9" firstPageNumber="179" orientation="landscape" useFirstPageNumber="1" r:id="rId2"/>
  <headerFooter alignWithMargins="0">
    <oddHeader>&amp;L&amp;"Tahoma,Kurzíva"&amp;9Závěrečný účet za rok 2020</oddHeader>
    <oddFooter>&amp;C&amp;"Tahoma,Obyčejné"&amp;P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225BD-F935-4378-9CE4-69DF0C589A34}">
  <sheetPr>
    <pageSetUpPr fitToPage="1"/>
  </sheetPr>
  <dimension ref="A1:O285"/>
  <sheetViews>
    <sheetView topLeftCell="A255" zoomScaleNormal="100" zoomScaleSheetLayoutView="100" workbookViewId="0">
      <selection activeCell="I274" sqref="I274"/>
    </sheetView>
  </sheetViews>
  <sheetFormatPr defaultRowHeight="14.25" x14ac:dyDescent="0.2"/>
  <cols>
    <col min="1" max="1" width="8.140625" style="451" customWidth="1"/>
    <col min="2" max="2" width="10" style="451" customWidth="1"/>
    <col min="3" max="3" width="80.7109375" style="451" customWidth="1"/>
    <col min="4" max="6" width="15.7109375" style="451" customWidth="1"/>
    <col min="7" max="7" width="9.85546875" style="451" customWidth="1"/>
    <col min="8" max="16384" width="9.140625" style="451"/>
  </cols>
  <sheetData>
    <row r="1" spans="1:9" s="405" customFormat="1" ht="12.75" x14ac:dyDescent="0.2">
      <c r="A1" s="398"/>
      <c r="B1" s="399"/>
      <c r="C1" s="400"/>
      <c r="D1" s="401"/>
      <c r="E1" s="401"/>
      <c r="F1" s="402"/>
      <c r="G1" s="403"/>
      <c r="H1" s="404"/>
    </row>
    <row r="2" spans="1:9" s="405" customFormat="1" ht="18" customHeight="1" x14ac:dyDescent="0.2">
      <c r="A2" s="983" t="s">
        <v>3680</v>
      </c>
      <c r="B2" s="983"/>
      <c r="C2" s="983"/>
      <c r="D2" s="983"/>
      <c r="E2" s="983"/>
      <c r="F2" s="983"/>
      <c r="G2" s="983"/>
      <c r="H2" s="406"/>
    </row>
    <row r="3" spans="1:9" s="405" customFormat="1" ht="12.75" x14ac:dyDescent="0.2">
      <c r="A3" s="406"/>
      <c r="B3" s="406"/>
      <c r="C3" s="406"/>
      <c r="D3" s="402"/>
      <c r="E3" s="402"/>
      <c r="F3" s="402"/>
      <c r="G3" s="407"/>
      <c r="H3" s="406"/>
    </row>
    <row r="4" spans="1:9" s="405" customFormat="1" ht="18" customHeight="1" x14ac:dyDescent="0.2">
      <c r="A4" s="984" t="s">
        <v>61</v>
      </c>
      <c r="B4" s="984"/>
      <c r="C4" s="984"/>
      <c r="D4" s="984"/>
      <c r="E4" s="984"/>
      <c r="F4" s="984"/>
      <c r="G4" s="984"/>
      <c r="H4" s="406"/>
    </row>
    <row r="5" spans="1:9" s="405" customFormat="1" ht="15" x14ac:dyDescent="0.2">
      <c r="A5" s="408"/>
      <c r="B5" s="408"/>
      <c r="C5" s="408"/>
      <c r="D5" s="408"/>
      <c r="E5" s="408"/>
      <c r="F5" s="409"/>
      <c r="G5" s="410"/>
      <c r="H5" s="406"/>
    </row>
    <row r="6" spans="1:9" s="405" customFormat="1" ht="18" customHeight="1" x14ac:dyDescent="0.2">
      <c r="A6" s="411" t="s">
        <v>5</v>
      </c>
      <c r="B6" s="408"/>
      <c r="C6" s="408"/>
      <c r="D6" s="408"/>
      <c r="E6" s="408"/>
      <c r="F6" s="409"/>
      <c r="G6" s="410"/>
      <c r="H6" s="406"/>
    </row>
    <row r="7" spans="1:9" s="405" customFormat="1" ht="12.75" customHeight="1" thickBot="1" x14ac:dyDescent="0.25">
      <c r="A7" s="411"/>
      <c r="B7" s="412"/>
      <c r="C7" s="412"/>
      <c r="D7" s="413"/>
      <c r="E7" s="413"/>
      <c r="F7" s="413"/>
      <c r="G7" s="403" t="s">
        <v>2</v>
      </c>
      <c r="H7" s="406"/>
    </row>
    <row r="8" spans="1:9" s="405" customFormat="1" ht="39" customHeight="1" thickBot="1" x14ac:dyDescent="0.25">
      <c r="A8" s="414" t="s">
        <v>62</v>
      </c>
      <c r="B8" s="415" t="s">
        <v>63</v>
      </c>
      <c r="C8" s="415" t="s">
        <v>64</v>
      </c>
      <c r="D8" s="416" t="s">
        <v>65</v>
      </c>
      <c r="E8" s="416" t="s">
        <v>66</v>
      </c>
      <c r="F8" s="416" t="s">
        <v>1</v>
      </c>
      <c r="G8" s="417" t="s">
        <v>67</v>
      </c>
      <c r="H8" s="406"/>
    </row>
    <row r="9" spans="1:9" s="421" customFormat="1" ht="12.75" x14ac:dyDescent="0.2">
      <c r="A9" s="418" t="s">
        <v>68</v>
      </c>
      <c r="B9" s="538">
        <v>1111</v>
      </c>
      <c r="C9" s="420" t="s">
        <v>69</v>
      </c>
      <c r="D9" s="108">
        <v>1900000</v>
      </c>
      <c r="E9" s="108">
        <v>1500000</v>
      </c>
      <c r="F9" s="108">
        <v>1759817</v>
      </c>
      <c r="G9" s="109">
        <v>117.3</v>
      </c>
    </row>
    <row r="10" spans="1:9" s="421" customFormat="1" ht="12.75" x14ac:dyDescent="0.2">
      <c r="A10" s="418" t="s">
        <v>68</v>
      </c>
      <c r="B10" s="538">
        <v>1112</v>
      </c>
      <c r="C10" s="420" t="s">
        <v>70</v>
      </c>
      <c r="D10" s="108">
        <v>35000</v>
      </c>
      <c r="E10" s="108">
        <v>13000</v>
      </c>
      <c r="F10" s="108">
        <v>29204</v>
      </c>
      <c r="G10" s="109">
        <v>224.6</v>
      </c>
    </row>
    <row r="11" spans="1:9" s="421" customFormat="1" ht="12.75" x14ac:dyDescent="0.2">
      <c r="A11" s="418" t="s">
        <v>68</v>
      </c>
      <c r="B11" s="538">
        <v>1113</v>
      </c>
      <c r="C11" s="420" t="s">
        <v>71</v>
      </c>
      <c r="D11" s="108">
        <v>165000</v>
      </c>
      <c r="E11" s="108">
        <v>160000</v>
      </c>
      <c r="F11" s="108">
        <v>178218</v>
      </c>
      <c r="G11" s="109">
        <v>111.4</v>
      </c>
    </row>
    <row r="12" spans="1:9" s="421" customFormat="1" ht="12.75" x14ac:dyDescent="0.2">
      <c r="A12" s="418" t="s">
        <v>68</v>
      </c>
      <c r="B12" s="538">
        <v>1121</v>
      </c>
      <c r="C12" s="420" t="s">
        <v>72</v>
      </c>
      <c r="D12" s="108">
        <v>1500000</v>
      </c>
      <c r="E12" s="108">
        <v>800000</v>
      </c>
      <c r="F12" s="108">
        <v>1334070</v>
      </c>
      <c r="G12" s="109">
        <v>166.8</v>
      </c>
    </row>
    <row r="13" spans="1:9" s="421" customFormat="1" ht="12.75" x14ac:dyDescent="0.2">
      <c r="A13" s="418" t="s">
        <v>68</v>
      </c>
      <c r="B13" s="538">
        <v>1123</v>
      </c>
      <c r="C13" s="420" t="s">
        <v>73</v>
      </c>
      <c r="D13" s="108">
        <v>35000</v>
      </c>
      <c r="E13" s="108">
        <v>35496</v>
      </c>
      <c r="F13" s="108">
        <v>35496</v>
      </c>
      <c r="G13" s="109">
        <v>100</v>
      </c>
    </row>
    <row r="14" spans="1:9" s="421" customFormat="1" ht="12.75" x14ac:dyDescent="0.2">
      <c r="A14" s="418" t="s">
        <v>68</v>
      </c>
      <c r="B14" s="538">
        <v>1211</v>
      </c>
      <c r="C14" s="420" t="s">
        <v>74</v>
      </c>
      <c r="D14" s="108">
        <v>3700000</v>
      </c>
      <c r="E14" s="108">
        <v>3327000</v>
      </c>
      <c r="F14" s="108">
        <v>3657891</v>
      </c>
      <c r="G14" s="109">
        <v>109.9</v>
      </c>
    </row>
    <row r="15" spans="1:9" s="421" customFormat="1" ht="12.75" x14ac:dyDescent="0.2">
      <c r="A15" s="418" t="s">
        <v>68</v>
      </c>
      <c r="B15" s="538">
        <v>1332</v>
      </c>
      <c r="C15" s="420" t="s">
        <v>75</v>
      </c>
      <c r="D15" s="108">
        <v>3500</v>
      </c>
      <c r="E15" s="108">
        <v>3500</v>
      </c>
      <c r="F15" s="108">
        <v>14011</v>
      </c>
      <c r="G15" s="109">
        <v>400.3</v>
      </c>
    </row>
    <row r="16" spans="1:9" s="421" customFormat="1" ht="12.75" x14ac:dyDescent="0.2">
      <c r="A16" s="418" t="s">
        <v>68</v>
      </c>
      <c r="B16" s="538">
        <v>1357</v>
      </c>
      <c r="C16" s="420" t="s">
        <v>3681</v>
      </c>
      <c r="D16" s="108">
        <v>15000</v>
      </c>
      <c r="E16" s="108">
        <v>15000</v>
      </c>
      <c r="F16" s="108">
        <v>17369</v>
      </c>
      <c r="G16" s="544">
        <v>115.8</v>
      </c>
      <c r="H16" s="545"/>
      <c r="I16" s="546"/>
    </row>
    <row r="17" spans="1:8" s="421" customFormat="1" ht="12.75" x14ac:dyDescent="0.2">
      <c r="A17" s="418" t="s">
        <v>68</v>
      </c>
      <c r="B17" s="538">
        <v>1361</v>
      </c>
      <c r="C17" s="420" t="s">
        <v>76</v>
      </c>
      <c r="D17" s="108">
        <v>1800</v>
      </c>
      <c r="E17" s="108">
        <v>1818</v>
      </c>
      <c r="F17" s="108">
        <v>1978</v>
      </c>
      <c r="G17" s="109">
        <v>108.8</v>
      </c>
    </row>
    <row r="18" spans="1:8" s="421" customFormat="1" ht="13.5" thickBot="1" x14ac:dyDescent="0.25">
      <c r="A18" s="422"/>
      <c r="B18" s="423"/>
      <c r="C18" s="424" t="s">
        <v>5</v>
      </c>
      <c r="D18" s="529">
        <v>7355300</v>
      </c>
      <c r="E18" s="530">
        <v>5855814</v>
      </c>
      <c r="F18" s="529">
        <v>7028055</v>
      </c>
      <c r="G18" s="531">
        <v>120</v>
      </c>
    </row>
    <row r="19" spans="1:8" s="405" customFormat="1" ht="12.75" x14ac:dyDescent="0.2">
      <c r="A19" s="404"/>
      <c r="B19" s="404"/>
      <c r="C19" s="425"/>
      <c r="D19" s="426"/>
      <c r="E19" s="426"/>
      <c r="F19" s="426"/>
      <c r="G19" s="427"/>
      <c r="H19" s="406"/>
    </row>
    <row r="20" spans="1:8" s="405" customFormat="1" ht="12.75" x14ac:dyDescent="0.2">
      <c r="A20" s="404"/>
      <c r="B20" s="404"/>
      <c r="C20" s="425"/>
      <c r="D20" s="426"/>
      <c r="E20" s="426"/>
      <c r="F20" s="426"/>
      <c r="G20" s="427"/>
      <c r="H20" s="406"/>
    </row>
    <row r="21" spans="1:8" s="405" customFormat="1" ht="18" customHeight="1" x14ac:dyDescent="0.2">
      <c r="A21" s="411" t="s">
        <v>6</v>
      </c>
      <c r="B21" s="404"/>
      <c r="C21" s="425"/>
      <c r="D21" s="426"/>
      <c r="E21" s="426"/>
      <c r="F21" s="426"/>
      <c r="G21" s="427"/>
      <c r="H21" s="406"/>
    </row>
    <row r="22" spans="1:8" s="405" customFormat="1" ht="12.75" customHeight="1" thickBot="1" x14ac:dyDescent="0.25">
      <c r="A22" s="411"/>
      <c r="B22" s="412"/>
      <c r="C22" s="412"/>
      <c r="D22" s="413"/>
      <c r="E22" s="413"/>
      <c r="F22" s="413"/>
      <c r="G22" s="403" t="s">
        <v>2</v>
      </c>
      <c r="H22" s="406"/>
    </row>
    <row r="23" spans="1:8" s="405" customFormat="1" ht="39" customHeight="1" thickBot="1" x14ac:dyDescent="0.25">
      <c r="A23" s="414" t="s">
        <v>62</v>
      </c>
      <c r="B23" s="415" t="s">
        <v>63</v>
      </c>
      <c r="C23" s="415" t="s">
        <v>64</v>
      </c>
      <c r="D23" s="416" t="s">
        <v>65</v>
      </c>
      <c r="E23" s="416" t="s">
        <v>66</v>
      </c>
      <c r="F23" s="416" t="s">
        <v>1</v>
      </c>
      <c r="G23" s="417" t="s">
        <v>67</v>
      </c>
      <c r="H23" s="406"/>
    </row>
    <row r="24" spans="1:8" s="421" customFormat="1" ht="12.75" x14ac:dyDescent="0.2">
      <c r="A24" s="418">
        <v>1039</v>
      </c>
      <c r="B24" s="538">
        <v>2211</v>
      </c>
      <c r="C24" s="420" t="s">
        <v>110</v>
      </c>
      <c r="D24" s="108">
        <v>0</v>
      </c>
      <c r="E24" s="108">
        <v>2</v>
      </c>
      <c r="F24" s="108">
        <v>2</v>
      </c>
      <c r="G24" s="109">
        <v>100</v>
      </c>
    </row>
    <row r="25" spans="1:8" s="421" customFormat="1" ht="12.75" x14ac:dyDescent="0.2">
      <c r="A25" s="428">
        <v>1039</v>
      </c>
      <c r="B25" s="429"/>
      <c r="C25" s="430" t="s">
        <v>180</v>
      </c>
      <c r="D25" s="462">
        <v>0</v>
      </c>
      <c r="E25" s="463">
        <v>2</v>
      </c>
      <c r="F25" s="462">
        <v>2</v>
      </c>
      <c r="G25" s="464">
        <v>100</v>
      </c>
    </row>
    <row r="26" spans="1:8" s="421" customFormat="1" ht="12.75" x14ac:dyDescent="0.2">
      <c r="A26" s="431"/>
      <c r="B26" s="432"/>
      <c r="C26" s="432"/>
      <c r="D26" s="432"/>
      <c r="E26" s="432"/>
      <c r="F26" s="432"/>
      <c r="G26" s="433"/>
    </row>
    <row r="27" spans="1:8" s="421" customFormat="1" ht="12.75" x14ac:dyDescent="0.2">
      <c r="A27" s="418">
        <v>2143</v>
      </c>
      <c r="B27" s="538">
        <v>2111</v>
      </c>
      <c r="C27" s="420" t="s">
        <v>77</v>
      </c>
      <c r="D27" s="108">
        <v>0</v>
      </c>
      <c r="E27" s="108">
        <v>9</v>
      </c>
      <c r="F27" s="108">
        <v>9</v>
      </c>
      <c r="G27" s="109">
        <v>100</v>
      </c>
    </row>
    <row r="28" spans="1:8" s="421" customFormat="1" ht="12.75" x14ac:dyDescent="0.2">
      <c r="A28" s="418">
        <v>2143</v>
      </c>
      <c r="B28" s="538">
        <v>2211</v>
      </c>
      <c r="C28" s="420" t="s">
        <v>110</v>
      </c>
      <c r="D28" s="108">
        <v>0</v>
      </c>
      <c r="E28" s="108">
        <v>0</v>
      </c>
      <c r="F28" s="108">
        <v>4</v>
      </c>
      <c r="G28" s="109">
        <v>0</v>
      </c>
    </row>
    <row r="29" spans="1:8" s="421" customFormat="1" ht="12.75" x14ac:dyDescent="0.2">
      <c r="A29" s="418">
        <v>2143</v>
      </c>
      <c r="B29" s="538">
        <v>2324</v>
      </c>
      <c r="C29" s="420" t="s">
        <v>79</v>
      </c>
      <c r="D29" s="108">
        <v>0</v>
      </c>
      <c r="E29" s="108">
        <v>67</v>
      </c>
      <c r="F29" s="108">
        <v>67</v>
      </c>
      <c r="G29" s="109">
        <v>100</v>
      </c>
    </row>
    <row r="30" spans="1:8" s="421" customFormat="1" ht="12.75" x14ac:dyDescent="0.2">
      <c r="A30" s="428">
        <v>2143</v>
      </c>
      <c r="B30" s="429"/>
      <c r="C30" s="430" t="s">
        <v>0</v>
      </c>
      <c r="D30" s="462">
        <v>0</v>
      </c>
      <c r="E30" s="463">
        <v>76</v>
      </c>
      <c r="F30" s="462">
        <v>80</v>
      </c>
      <c r="G30" s="464">
        <v>105.3</v>
      </c>
    </row>
    <row r="31" spans="1:8" s="421" customFormat="1" ht="12.75" x14ac:dyDescent="0.2">
      <c r="A31" s="431"/>
      <c r="B31" s="432"/>
      <c r="C31" s="432"/>
      <c r="D31" s="432"/>
      <c r="E31" s="432"/>
      <c r="F31" s="432"/>
      <c r="G31" s="433"/>
    </row>
    <row r="32" spans="1:8" s="421" customFormat="1" ht="12.75" x14ac:dyDescent="0.2">
      <c r="A32" s="418">
        <v>2212</v>
      </c>
      <c r="B32" s="538">
        <v>2310</v>
      </c>
      <c r="C32" s="420" t="s">
        <v>81</v>
      </c>
      <c r="D32" s="108">
        <v>0</v>
      </c>
      <c r="E32" s="108">
        <v>2322</v>
      </c>
      <c r="F32" s="108">
        <v>2322</v>
      </c>
      <c r="G32" s="109">
        <v>100</v>
      </c>
    </row>
    <row r="33" spans="1:7" s="421" customFormat="1" ht="12.75" x14ac:dyDescent="0.2">
      <c r="A33" s="418">
        <v>2212</v>
      </c>
      <c r="B33" s="538">
        <v>2324</v>
      </c>
      <c r="C33" s="420" t="s">
        <v>79</v>
      </c>
      <c r="D33" s="108">
        <v>0</v>
      </c>
      <c r="E33" s="108">
        <v>19</v>
      </c>
      <c r="F33" s="108">
        <v>19</v>
      </c>
      <c r="G33" s="109">
        <v>100</v>
      </c>
    </row>
    <row r="34" spans="1:7" s="421" customFormat="1" ht="12.75" x14ac:dyDescent="0.2">
      <c r="A34" s="428">
        <v>2212</v>
      </c>
      <c r="B34" s="429"/>
      <c r="C34" s="430" t="s">
        <v>82</v>
      </c>
      <c r="D34" s="462">
        <v>0</v>
      </c>
      <c r="E34" s="463">
        <v>2341</v>
      </c>
      <c r="F34" s="462">
        <v>2341</v>
      </c>
      <c r="G34" s="464">
        <v>100</v>
      </c>
    </row>
    <row r="35" spans="1:7" s="421" customFormat="1" ht="12.75" x14ac:dyDescent="0.2">
      <c r="A35" s="431"/>
      <c r="B35" s="432"/>
      <c r="C35" s="432"/>
      <c r="D35" s="432"/>
      <c r="E35" s="432"/>
      <c r="F35" s="432"/>
      <c r="G35" s="433"/>
    </row>
    <row r="36" spans="1:7" s="421" customFormat="1" ht="12.75" x14ac:dyDescent="0.2">
      <c r="A36" s="418">
        <v>2229</v>
      </c>
      <c r="B36" s="538">
        <v>2211</v>
      </c>
      <c r="C36" s="420" t="s">
        <v>110</v>
      </c>
      <c r="D36" s="108">
        <v>0</v>
      </c>
      <c r="E36" s="108">
        <v>0</v>
      </c>
      <c r="F36" s="108">
        <v>1</v>
      </c>
      <c r="G36" s="109">
        <v>0</v>
      </c>
    </row>
    <row r="37" spans="1:7" s="421" customFormat="1" ht="12.75" x14ac:dyDescent="0.2">
      <c r="A37" s="418">
        <v>2229</v>
      </c>
      <c r="B37" s="538">
        <v>2212</v>
      </c>
      <c r="C37" s="420" t="s">
        <v>78</v>
      </c>
      <c r="D37" s="108">
        <v>5000</v>
      </c>
      <c r="E37" s="108">
        <v>5236</v>
      </c>
      <c r="F37" s="108">
        <v>5395</v>
      </c>
      <c r="G37" s="109">
        <v>103</v>
      </c>
    </row>
    <row r="38" spans="1:7" s="421" customFormat="1" ht="12.75" x14ac:dyDescent="0.2">
      <c r="A38" s="418">
        <v>2229</v>
      </c>
      <c r="B38" s="538">
        <v>2324</v>
      </c>
      <c r="C38" s="420" t="s">
        <v>79</v>
      </c>
      <c r="D38" s="108">
        <v>0</v>
      </c>
      <c r="E38" s="108">
        <v>24</v>
      </c>
      <c r="F38" s="108">
        <v>28</v>
      </c>
      <c r="G38" s="109">
        <v>116.7</v>
      </c>
    </row>
    <row r="39" spans="1:7" s="421" customFormat="1" ht="12.75" x14ac:dyDescent="0.2">
      <c r="A39" s="418">
        <v>2229</v>
      </c>
      <c r="B39" s="538">
        <v>2329</v>
      </c>
      <c r="C39" s="420" t="s">
        <v>80</v>
      </c>
      <c r="D39" s="108">
        <v>0</v>
      </c>
      <c r="E39" s="108">
        <v>60</v>
      </c>
      <c r="F39" s="108">
        <v>60</v>
      </c>
      <c r="G39" s="109">
        <v>100</v>
      </c>
    </row>
    <row r="40" spans="1:7" s="421" customFormat="1" ht="12.75" x14ac:dyDescent="0.2">
      <c r="A40" s="428">
        <v>2229</v>
      </c>
      <c r="B40" s="429"/>
      <c r="C40" s="430" t="s">
        <v>83</v>
      </c>
      <c r="D40" s="462">
        <v>5000</v>
      </c>
      <c r="E40" s="463">
        <v>5320</v>
      </c>
      <c r="F40" s="462">
        <v>5484</v>
      </c>
      <c r="G40" s="464">
        <v>103.1</v>
      </c>
    </row>
    <row r="41" spans="1:7" s="421" customFormat="1" ht="12.75" x14ac:dyDescent="0.2">
      <c r="A41" s="431"/>
      <c r="B41" s="432"/>
      <c r="C41" s="432"/>
      <c r="D41" s="432"/>
      <c r="E41" s="432"/>
      <c r="F41" s="432"/>
      <c r="G41" s="433"/>
    </row>
    <row r="42" spans="1:7" s="421" customFormat="1" ht="12.75" x14ac:dyDescent="0.2">
      <c r="A42" s="418">
        <v>2251</v>
      </c>
      <c r="B42" s="538">
        <v>2132</v>
      </c>
      <c r="C42" s="420" t="s">
        <v>84</v>
      </c>
      <c r="D42" s="108">
        <v>8954</v>
      </c>
      <c r="E42" s="108">
        <v>1544</v>
      </c>
      <c r="F42" s="108">
        <v>1544</v>
      </c>
      <c r="G42" s="109">
        <v>100</v>
      </c>
    </row>
    <row r="43" spans="1:7" s="421" customFormat="1" ht="12.75" x14ac:dyDescent="0.2">
      <c r="A43" s="428">
        <v>2251</v>
      </c>
      <c r="B43" s="429"/>
      <c r="C43" s="430" t="s">
        <v>85</v>
      </c>
      <c r="D43" s="462">
        <v>8954</v>
      </c>
      <c r="E43" s="463">
        <v>1544</v>
      </c>
      <c r="F43" s="462">
        <v>1544</v>
      </c>
      <c r="G43" s="464">
        <v>100</v>
      </c>
    </row>
    <row r="44" spans="1:7" s="421" customFormat="1" ht="12.75" x14ac:dyDescent="0.2">
      <c r="A44" s="431"/>
      <c r="B44" s="432"/>
      <c r="C44" s="432"/>
      <c r="D44" s="432"/>
      <c r="E44" s="432"/>
      <c r="F44" s="432"/>
      <c r="G44" s="433"/>
    </row>
    <row r="45" spans="1:7" s="421" customFormat="1" ht="12.75" x14ac:dyDescent="0.2">
      <c r="A45" s="418">
        <v>2292</v>
      </c>
      <c r="B45" s="538">
        <v>2212</v>
      </c>
      <c r="C45" s="420" t="s">
        <v>78</v>
      </c>
      <c r="D45" s="108">
        <v>0</v>
      </c>
      <c r="E45" s="108">
        <v>6275</v>
      </c>
      <c r="F45" s="108">
        <v>6712</v>
      </c>
      <c r="G45" s="109">
        <v>107</v>
      </c>
    </row>
    <row r="46" spans="1:7" s="421" customFormat="1" ht="12.75" x14ac:dyDescent="0.2">
      <c r="A46" s="428">
        <v>2292</v>
      </c>
      <c r="B46" s="429"/>
      <c r="C46" s="430" t="s">
        <v>3682</v>
      </c>
      <c r="D46" s="462">
        <v>0</v>
      </c>
      <c r="E46" s="463">
        <v>6275</v>
      </c>
      <c r="F46" s="462">
        <v>6712</v>
      </c>
      <c r="G46" s="464">
        <v>107</v>
      </c>
    </row>
    <row r="47" spans="1:7" s="421" customFormat="1" ht="12.75" x14ac:dyDescent="0.2">
      <c r="A47" s="431"/>
      <c r="B47" s="432"/>
      <c r="C47" s="432"/>
      <c r="D47" s="432"/>
      <c r="E47" s="432"/>
      <c r="F47" s="432"/>
      <c r="G47" s="433"/>
    </row>
    <row r="48" spans="1:7" s="421" customFormat="1" ht="12.75" x14ac:dyDescent="0.2">
      <c r="A48" s="418">
        <v>2294</v>
      </c>
      <c r="B48" s="538">
        <v>2212</v>
      </c>
      <c r="C48" s="420" t="s">
        <v>78</v>
      </c>
      <c r="D48" s="108">
        <v>0</v>
      </c>
      <c r="E48" s="108">
        <v>1089</v>
      </c>
      <c r="F48" s="108">
        <v>1089</v>
      </c>
      <c r="G48" s="109">
        <v>100</v>
      </c>
    </row>
    <row r="49" spans="1:7" s="421" customFormat="1" ht="12.75" x14ac:dyDescent="0.2">
      <c r="A49" s="418">
        <v>2294</v>
      </c>
      <c r="B49" s="538">
        <v>2324</v>
      </c>
      <c r="C49" s="420" t="s">
        <v>79</v>
      </c>
      <c r="D49" s="108">
        <v>0</v>
      </c>
      <c r="E49" s="108">
        <v>590</v>
      </c>
      <c r="F49" s="108">
        <v>590</v>
      </c>
      <c r="G49" s="109">
        <v>100</v>
      </c>
    </row>
    <row r="50" spans="1:7" s="421" customFormat="1" ht="12.75" x14ac:dyDescent="0.2">
      <c r="A50" s="428">
        <v>2294</v>
      </c>
      <c r="B50" s="429"/>
      <c r="C50" s="430" t="s">
        <v>3683</v>
      </c>
      <c r="D50" s="462">
        <v>0</v>
      </c>
      <c r="E50" s="463">
        <v>1679</v>
      </c>
      <c r="F50" s="462">
        <v>1679</v>
      </c>
      <c r="G50" s="464">
        <v>100</v>
      </c>
    </row>
    <row r="51" spans="1:7" s="421" customFormat="1" ht="12.75" x14ac:dyDescent="0.2">
      <c r="A51" s="431"/>
      <c r="B51" s="432"/>
      <c r="C51" s="432"/>
      <c r="D51" s="432"/>
      <c r="E51" s="432"/>
      <c r="F51" s="432"/>
      <c r="G51" s="433"/>
    </row>
    <row r="52" spans="1:7" s="421" customFormat="1" ht="12.75" x14ac:dyDescent="0.2">
      <c r="A52" s="418">
        <v>2299</v>
      </c>
      <c r="B52" s="538">
        <v>2212</v>
      </c>
      <c r="C52" s="420" t="s">
        <v>78</v>
      </c>
      <c r="D52" s="108">
        <v>0</v>
      </c>
      <c r="E52" s="108">
        <v>16</v>
      </c>
      <c r="F52" s="108">
        <v>16</v>
      </c>
      <c r="G52" s="109">
        <v>100</v>
      </c>
    </row>
    <row r="53" spans="1:7" s="421" customFormat="1" ht="12.75" x14ac:dyDescent="0.2">
      <c r="A53" s="428">
        <v>2299</v>
      </c>
      <c r="B53" s="429"/>
      <c r="C53" s="430" t="s">
        <v>86</v>
      </c>
      <c r="D53" s="462">
        <v>0</v>
      </c>
      <c r="E53" s="463">
        <v>16</v>
      </c>
      <c r="F53" s="462">
        <v>16</v>
      </c>
      <c r="G53" s="464">
        <v>100</v>
      </c>
    </row>
    <row r="54" spans="1:7" s="421" customFormat="1" ht="12.75" x14ac:dyDescent="0.2">
      <c r="A54" s="431"/>
      <c r="B54" s="432"/>
      <c r="C54" s="432"/>
      <c r="D54" s="432"/>
      <c r="E54" s="432"/>
      <c r="F54" s="432"/>
      <c r="G54" s="433"/>
    </row>
    <row r="55" spans="1:7" s="421" customFormat="1" ht="12.75" x14ac:dyDescent="0.2">
      <c r="A55" s="418">
        <v>3117</v>
      </c>
      <c r="B55" s="538">
        <v>2212</v>
      </c>
      <c r="C55" s="420" t="s">
        <v>78</v>
      </c>
      <c r="D55" s="108">
        <v>0</v>
      </c>
      <c r="E55" s="108">
        <v>0</v>
      </c>
      <c r="F55" s="108">
        <v>53</v>
      </c>
      <c r="G55" s="109">
        <v>0</v>
      </c>
    </row>
    <row r="56" spans="1:7" s="421" customFormat="1" ht="12.75" x14ac:dyDescent="0.2">
      <c r="A56" s="428">
        <v>3117</v>
      </c>
      <c r="B56" s="429"/>
      <c r="C56" s="430" t="s">
        <v>235</v>
      </c>
      <c r="D56" s="462">
        <v>0</v>
      </c>
      <c r="E56" s="463">
        <v>0</v>
      </c>
      <c r="F56" s="462">
        <v>53</v>
      </c>
      <c r="G56" s="464">
        <v>0</v>
      </c>
    </row>
    <row r="57" spans="1:7" s="421" customFormat="1" ht="12.75" x14ac:dyDescent="0.2">
      <c r="A57" s="431"/>
      <c r="B57" s="432"/>
      <c r="C57" s="432"/>
      <c r="D57" s="432"/>
      <c r="E57" s="432"/>
      <c r="F57" s="432"/>
      <c r="G57" s="433"/>
    </row>
    <row r="58" spans="1:7" s="421" customFormat="1" ht="12.75" x14ac:dyDescent="0.2">
      <c r="A58" s="418">
        <v>3121</v>
      </c>
      <c r="B58" s="538">
        <v>2122</v>
      </c>
      <c r="C58" s="420" t="s">
        <v>93</v>
      </c>
      <c r="D58" s="108">
        <v>345</v>
      </c>
      <c r="E58" s="108">
        <v>345</v>
      </c>
      <c r="F58" s="108">
        <v>345</v>
      </c>
      <c r="G58" s="109">
        <v>100</v>
      </c>
    </row>
    <row r="59" spans="1:7" s="421" customFormat="1" ht="12.75" x14ac:dyDescent="0.2">
      <c r="A59" s="428">
        <v>3121</v>
      </c>
      <c r="B59" s="429"/>
      <c r="C59" s="430" t="s">
        <v>89</v>
      </c>
      <c r="D59" s="462">
        <v>345</v>
      </c>
      <c r="E59" s="463">
        <v>345</v>
      </c>
      <c r="F59" s="462">
        <v>345</v>
      </c>
      <c r="G59" s="464">
        <v>100</v>
      </c>
    </row>
    <row r="60" spans="1:7" s="421" customFormat="1" ht="12.75" x14ac:dyDescent="0.2">
      <c r="A60" s="431"/>
      <c r="B60" s="432"/>
      <c r="C60" s="432"/>
      <c r="D60" s="432"/>
      <c r="E60" s="432"/>
      <c r="F60" s="432"/>
      <c r="G60" s="433"/>
    </row>
    <row r="61" spans="1:7" s="421" customFormat="1" ht="12.75" x14ac:dyDescent="0.2">
      <c r="A61" s="418">
        <v>3127</v>
      </c>
      <c r="B61" s="538">
        <v>2321</v>
      </c>
      <c r="C61" s="420" t="s">
        <v>91</v>
      </c>
      <c r="D61" s="108">
        <v>0</v>
      </c>
      <c r="E61" s="108">
        <v>100</v>
      </c>
      <c r="F61" s="108">
        <v>100</v>
      </c>
      <c r="G61" s="109">
        <v>100</v>
      </c>
    </row>
    <row r="62" spans="1:7" s="421" customFormat="1" ht="12.75" x14ac:dyDescent="0.2">
      <c r="A62" s="428">
        <v>3127</v>
      </c>
      <c r="B62" s="429"/>
      <c r="C62" s="430" t="s">
        <v>3684</v>
      </c>
      <c r="D62" s="462">
        <v>0</v>
      </c>
      <c r="E62" s="463">
        <v>100</v>
      </c>
      <c r="F62" s="462">
        <v>100</v>
      </c>
      <c r="G62" s="464">
        <v>100</v>
      </c>
    </row>
    <row r="63" spans="1:7" s="421" customFormat="1" ht="12.75" x14ac:dyDescent="0.2">
      <c r="A63" s="431"/>
      <c r="B63" s="432"/>
      <c r="C63" s="432"/>
      <c r="D63" s="432"/>
      <c r="E63" s="432"/>
      <c r="F63" s="432"/>
      <c r="G63" s="433"/>
    </row>
    <row r="64" spans="1:7" s="421" customFormat="1" ht="12.75" x14ac:dyDescent="0.2">
      <c r="A64" s="418">
        <v>3147</v>
      </c>
      <c r="B64" s="538">
        <v>2122</v>
      </c>
      <c r="C64" s="420" t="s">
        <v>93</v>
      </c>
      <c r="D64" s="108">
        <v>1300</v>
      </c>
      <c r="E64" s="108">
        <v>1300</v>
      </c>
      <c r="F64" s="108">
        <v>1300</v>
      </c>
      <c r="G64" s="109">
        <v>100</v>
      </c>
    </row>
    <row r="65" spans="1:7" s="421" customFormat="1" ht="12.75" x14ac:dyDescent="0.2">
      <c r="A65" s="428">
        <v>3147</v>
      </c>
      <c r="B65" s="429"/>
      <c r="C65" s="430" t="s">
        <v>245</v>
      </c>
      <c r="D65" s="462">
        <v>1300</v>
      </c>
      <c r="E65" s="463">
        <v>1300</v>
      </c>
      <c r="F65" s="462">
        <v>1300</v>
      </c>
      <c r="G65" s="464">
        <v>100</v>
      </c>
    </row>
    <row r="66" spans="1:7" s="421" customFormat="1" ht="12.75" x14ac:dyDescent="0.2">
      <c r="A66" s="431"/>
      <c r="B66" s="432"/>
      <c r="C66" s="432"/>
      <c r="D66" s="432"/>
      <c r="E66" s="432"/>
      <c r="F66" s="432"/>
      <c r="G66" s="433"/>
    </row>
    <row r="67" spans="1:7" s="421" customFormat="1" ht="12.75" x14ac:dyDescent="0.2">
      <c r="A67" s="418">
        <v>3233</v>
      </c>
      <c r="B67" s="538">
        <v>2123</v>
      </c>
      <c r="C67" s="420" t="s">
        <v>121</v>
      </c>
      <c r="D67" s="108">
        <v>0</v>
      </c>
      <c r="E67" s="108">
        <v>749</v>
      </c>
      <c r="F67" s="108">
        <v>749</v>
      </c>
      <c r="G67" s="109">
        <v>100</v>
      </c>
    </row>
    <row r="68" spans="1:7" s="421" customFormat="1" ht="12.75" x14ac:dyDescent="0.2">
      <c r="A68" s="418">
        <v>3233</v>
      </c>
      <c r="B68" s="538">
        <v>2324</v>
      </c>
      <c r="C68" s="420" t="s">
        <v>79</v>
      </c>
      <c r="D68" s="108">
        <v>0</v>
      </c>
      <c r="E68" s="108">
        <v>134</v>
      </c>
      <c r="F68" s="108">
        <v>134</v>
      </c>
      <c r="G68" s="109">
        <v>100</v>
      </c>
    </row>
    <row r="69" spans="1:7" s="421" customFormat="1" ht="12.75" x14ac:dyDescent="0.2">
      <c r="A69" s="428">
        <v>3233</v>
      </c>
      <c r="B69" s="429"/>
      <c r="C69" s="430" t="s">
        <v>249</v>
      </c>
      <c r="D69" s="462">
        <v>0</v>
      </c>
      <c r="E69" s="463">
        <v>883</v>
      </c>
      <c r="F69" s="462">
        <v>883</v>
      </c>
      <c r="G69" s="464">
        <v>100</v>
      </c>
    </row>
    <row r="70" spans="1:7" s="421" customFormat="1" ht="12.75" x14ac:dyDescent="0.2">
      <c r="A70" s="431"/>
      <c r="B70" s="432"/>
      <c r="C70" s="432"/>
      <c r="D70" s="432"/>
      <c r="E70" s="432"/>
      <c r="F70" s="432"/>
      <c r="G70" s="433"/>
    </row>
    <row r="71" spans="1:7" s="421" customFormat="1" ht="12.75" x14ac:dyDescent="0.2">
      <c r="A71" s="418">
        <v>3299</v>
      </c>
      <c r="B71" s="538">
        <v>2122</v>
      </c>
      <c r="C71" s="420" t="s">
        <v>93</v>
      </c>
      <c r="D71" s="108">
        <v>0</v>
      </c>
      <c r="E71" s="108">
        <v>3150</v>
      </c>
      <c r="F71" s="108">
        <v>3150</v>
      </c>
      <c r="G71" s="109">
        <v>100</v>
      </c>
    </row>
    <row r="72" spans="1:7" s="421" customFormat="1" ht="12.75" x14ac:dyDescent="0.2">
      <c r="A72" s="428">
        <v>3299</v>
      </c>
      <c r="B72" s="429"/>
      <c r="C72" s="430" t="s">
        <v>94</v>
      </c>
      <c r="D72" s="462">
        <v>0</v>
      </c>
      <c r="E72" s="463">
        <v>3150</v>
      </c>
      <c r="F72" s="462">
        <v>3150</v>
      </c>
      <c r="G72" s="464">
        <v>100</v>
      </c>
    </row>
    <row r="73" spans="1:7" s="421" customFormat="1" ht="12.75" x14ac:dyDescent="0.2">
      <c r="A73" s="431"/>
      <c r="B73" s="432"/>
      <c r="C73" s="432"/>
      <c r="D73" s="432"/>
      <c r="E73" s="432"/>
      <c r="F73" s="432"/>
      <c r="G73" s="433"/>
    </row>
    <row r="74" spans="1:7" s="421" customFormat="1" ht="12.75" x14ac:dyDescent="0.2">
      <c r="A74" s="418">
        <v>3311</v>
      </c>
      <c r="B74" s="538">
        <v>2122</v>
      </c>
      <c r="C74" s="420" t="s">
        <v>93</v>
      </c>
      <c r="D74" s="108">
        <v>0</v>
      </c>
      <c r="E74" s="108">
        <v>3000</v>
      </c>
      <c r="F74" s="108">
        <v>3000</v>
      </c>
      <c r="G74" s="109">
        <v>100</v>
      </c>
    </row>
    <row r="75" spans="1:7" s="421" customFormat="1" ht="12.75" x14ac:dyDescent="0.2">
      <c r="A75" s="428">
        <v>3311</v>
      </c>
      <c r="B75" s="429"/>
      <c r="C75" s="430" t="s">
        <v>95</v>
      </c>
      <c r="D75" s="462">
        <v>0</v>
      </c>
      <c r="E75" s="463">
        <v>3000</v>
      </c>
      <c r="F75" s="462">
        <v>3000</v>
      </c>
      <c r="G75" s="464">
        <v>100</v>
      </c>
    </row>
    <row r="76" spans="1:7" s="421" customFormat="1" ht="12.75" x14ac:dyDescent="0.2">
      <c r="A76" s="431"/>
      <c r="B76" s="432"/>
      <c r="C76" s="432"/>
      <c r="D76" s="432"/>
      <c r="E76" s="432"/>
      <c r="F76" s="432"/>
      <c r="G76" s="433"/>
    </row>
    <row r="77" spans="1:7" s="421" customFormat="1" ht="12.75" x14ac:dyDescent="0.2">
      <c r="A77" s="418">
        <v>3312</v>
      </c>
      <c r="B77" s="538">
        <v>2212</v>
      </c>
      <c r="C77" s="420" t="s">
        <v>78</v>
      </c>
      <c r="D77" s="108">
        <v>0</v>
      </c>
      <c r="E77" s="108">
        <v>7</v>
      </c>
      <c r="F77" s="108">
        <v>7</v>
      </c>
      <c r="G77" s="109">
        <v>100</v>
      </c>
    </row>
    <row r="78" spans="1:7" s="421" customFormat="1" ht="12.75" x14ac:dyDescent="0.2">
      <c r="A78" s="428">
        <v>3312</v>
      </c>
      <c r="B78" s="429"/>
      <c r="C78" s="430" t="s">
        <v>255</v>
      </c>
      <c r="D78" s="462">
        <v>0</v>
      </c>
      <c r="E78" s="463">
        <v>7</v>
      </c>
      <c r="F78" s="462">
        <v>7</v>
      </c>
      <c r="G78" s="464">
        <v>100</v>
      </c>
    </row>
    <row r="79" spans="1:7" s="421" customFormat="1" ht="12.75" x14ac:dyDescent="0.2">
      <c r="A79" s="431"/>
      <c r="B79" s="432"/>
      <c r="C79" s="432"/>
      <c r="D79" s="432"/>
      <c r="E79" s="432"/>
      <c r="F79" s="432"/>
      <c r="G79" s="433"/>
    </row>
    <row r="80" spans="1:7" s="421" customFormat="1" ht="12.75" x14ac:dyDescent="0.2">
      <c r="A80" s="418">
        <v>3314</v>
      </c>
      <c r="B80" s="538">
        <v>2122</v>
      </c>
      <c r="C80" s="420" t="s">
        <v>93</v>
      </c>
      <c r="D80" s="108">
        <v>0</v>
      </c>
      <c r="E80" s="108">
        <v>3100</v>
      </c>
      <c r="F80" s="108">
        <v>3100</v>
      </c>
      <c r="G80" s="109">
        <v>100</v>
      </c>
    </row>
    <row r="81" spans="1:7" s="421" customFormat="1" ht="12.75" x14ac:dyDescent="0.2">
      <c r="A81" s="428">
        <v>3314</v>
      </c>
      <c r="B81" s="429"/>
      <c r="C81" s="430" t="s">
        <v>257</v>
      </c>
      <c r="D81" s="462">
        <v>0</v>
      </c>
      <c r="E81" s="463">
        <v>3100</v>
      </c>
      <c r="F81" s="462">
        <v>3100</v>
      </c>
      <c r="G81" s="464">
        <v>100</v>
      </c>
    </row>
    <row r="82" spans="1:7" s="421" customFormat="1" ht="12.75" x14ac:dyDescent="0.2">
      <c r="A82" s="431"/>
      <c r="B82" s="432"/>
      <c r="C82" s="432"/>
      <c r="D82" s="432"/>
      <c r="E82" s="432"/>
      <c r="F82" s="432"/>
      <c r="G82" s="433"/>
    </row>
    <row r="83" spans="1:7" s="421" customFormat="1" ht="12.75" x14ac:dyDescent="0.2">
      <c r="A83" s="418">
        <v>3315</v>
      </c>
      <c r="B83" s="538">
        <v>2122</v>
      </c>
      <c r="C83" s="420" t="s">
        <v>93</v>
      </c>
      <c r="D83" s="108">
        <v>0</v>
      </c>
      <c r="E83" s="108">
        <v>6300</v>
      </c>
      <c r="F83" s="108">
        <v>6300</v>
      </c>
      <c r="G83" s="109">
        <v>100</v>
      </c>
    </row>
    <row r="84" spans="1:7" s="421" customFormat="1" ht="12.75" x14ac:dyDescent="0.2">
      <c r="A84" s="418">
        <v>3315</v>
      </c>
      <c r="B84" s="538">
        <v>2324</v>
      </c>
      <c r="C84" s="420" t="s">
        <v>79</v>
      </c>
      <c r="D84" s="108">
        <v>0</v>
      </c>
      <c r="E84" s="108">
        <v>22</v>
      </c>
      <c r="F84" s="108">
        <v>22</v>
      </c>
      <c r="G84" s="109">
        <v>100</v>
      </c>
    </row>
    <row r="85" spans="1:7" s="421" customFormat="1" ht="12.75" x14ac:dyDescent="0.2">
      <c r="A85" s="428">
        <v>3315</v>
      </c>
      <c r="B85" s="429"/>
      <c r="C85" s="430" t="s">
        <v>258</v>
      </c>
      <c r="D85" s="462">
        <v>0</v>
      </c>
      <c r="E85" s="463">
        <v>6322</v>
      </c>
      <c r="F85" s="462">
        <v>6322</v>
      </c>
      <c r="G85" s="464">
        <v>100</v>
      </c>
    </row>
    <row r="86" spans="1:7" s="421" customFormat="1" ht="12.75" x14ac:dyDescent="0.2">
      <c r="A86" s="431"/>
      <c r="B86" s="432"/>
      <c r="C86" s="432"/>
      <c r="D86" s="432"/>
      <c r="E86" s="432"/>
      <c r="F86" s="432"/>
      <c r="G86" s="433"/>
    </row>
    <row r="87" spans="1:7" s="421" customFormat="1" ht="12.75" x14ac:dyDescent="0.2">
      <c r="A87" s="418">
        <v>3319</v>
      </c>
      <c r="B87" s="538">
        <v>2111</v>
      </c>
      <c r="C87" s="420" t="s">
        <v>77</v>
      </c>
      <c r="D87" s="108">
        <v>242</v>
      </c>
      <c r="E87" s="108">
        <v>242</v>
      </c>
      <c r="F87" s="108">
        <v>242</v>
      </c>
      <c r="G87" s="109">
        <v>100</v>
      </c>
    </row>
    <row r="88" spans="1:7" s="421" customFormat="1" ht="12.75" x14ac:dyDescent="0.2">
      <c r="A88" s="418">
        <v>3319</v>
      </c>
      <c r="B88" s="538">
        <v>2212</v>
      </c>
      <c r="C88" s="420" t="s">
        <v>78</v>
      </c>
      <c r="D88" s="108">
        <v>0</v>
      </c>
      <c r="E88" s="108">
        <v>57</v>
      </c>
      <c r="F88" s="108">
        <v>58</v>
      </c>
      <c r="G88" s="109">
        <v>101.8</v>
      </c>
    </row>
    <row r="89" spans="1:7" s="421" customFormat="1" ht="12.75" x14ac:dyDescent="0.2">
      <c r="A89" s="418">
        <v>3319</v>
      </c>
      <c r="B89" s="538">
        <v>2324</v>
      </c>
      <c r="C89" s="420" t="s">
        <v>79</v>
      </c>
      <c r="D89" s="108">
        <v>0</v>
      </c>
      <c r="E89" s="108">
        <v>1</v>
      </c>
      <c r="F89" s="108">
        <v>1</v>
      </c>
      <c r="G89" s="109">
        <v>100</v>
      </c>
    </row>
    <row r="90" spans="1:7" s="421" customFormat="1" ht="12.75" x14ac:dyDescent="0.2">
      <c r="A90" s="428">
        <v>3319</v>
      </c>
      <c r="B90" s="429"/>
      <c r="C90" s="430" t="s">
        <v>97</v>
      </c>
      <c r="D90" s="462">
        <v>242</v>
      </c>
      <c r="E90" s="463">
        <v>300</v>
      </c>
      <c r="F90" s="462">
        <v>301</v>
      </c>
      <c r="G90" s="464">
        <v>100.3</v>
      </c>
    </row>
    <row r="91" spans="1:7" s="421" customFormat="1" ht="12.75" x14ac:dyDescent="0.2">
      <c r="A91" s="431"/>
      <c r="B91" s="432"/>
      <c r="C91" s="432"/>
      <c r="D91" s="432"/>
      <c r="E91" s="432"/>
      <c r="F91" s="432"/>
      <c r="G91" s="433"/>
    </row>
    <row r="92" spans="1:7" s="421" customFormat="1" ht="12.75" x14ac:dyDescent="0.2">
      <c r="A92" s="418">
        <v>3322</v>
      </c>
      <c r="B92" s="538">
        <v>2324</v>
      </c>
      <c r="C92" s="420" t="s">
        <v>79</v>
      </c>
      <c r="D92" s="108">
        <v>0</v>
      </c>
      <c r="E92" s="108">
        <v>331</v>
      </c>
      <c r="F92" s="108">
        <v>331</v>
      </c>
      <c r="G92" s="109">
        <v>100</v>
      </c>
    </row>
    <row r="93" spans="1:7" s="421" customFormat="1" ht="12.75" x14ac:dyDescent="0.2">
      <c r="A93" s="428">
        <v>3322</v>
      </c>
      <c r="B93" s="429"/>
      <c r="C93" s="430" t="s">
        <v>98</v>
      </c>
      <c r="D93" s="462">
        <v>0</v>
      </c>
      <c r="E93" s="463">
        <v>331</v>
      </c>
      <c r="F93" s="462">
        <v>331</v>
      </c>
      <c r="G93" s="464">
        <v>100</v>
      </c>
    </row>
    <row r="94" spans="1:7" s="421" customFormat="1" ht="12.75" x14ac:dyDescent="0.2">
      <c r="A94" s="431"/>
      <c r="B94" s="432"/>
      <c r="C94" s="432"/>
      <c r="D94" s="432"/>
      <c r="E94" s="432"/>
      <c r="F94" s="432"/>
      <c r="G94" s="433"/>
    </row>
    <row r="95" spans="1:7" s="421" customFormat="1" ht="12.75" x14ac:dyDescent="0.2">
      <c r="A95" s="418">
        <v>3419</v>
      </c>
      <c r="B95" s="538">
        <v>2111</v>
      </c>
      <c r="C95" s="420" t="s">
        <v>77</v>
      </c>
      <c r="D95" s="108">
        <v>0</v>
      </c>
      <c r="E95" s="108">
        <v>473</v>
      </c>
      <c r="F95" s="108">
        <v>473</v>
      </c>
      <c r="G95" s="109">
        <v>100</v>
      </c>
    </row>
    <row r="96" spans="1:7" s="421" customFormat="1" ht="12.75" x14ac:dyDescent="0.2">
      <c r="A96" s="418">
        <v>3419</v>
      </c>
      <c r="B96" s="538">
        <v>2212</v>
      </c>
      <c r="C96" s="420" t="s">
        <v>78</v>
      </c>
      <c r="D96" s="108">
        <v>0</v>
      </c>
      <c r="E96" s="108">
        <v>312</v>
      </c>
      <c r="F96" s="108">
        <v>341</v>
      </c>
      <c r="G96" s="109">
        <v>109.3</v>
      </c>
    </row>
    <row r="97" spans="1:7" s="421" customFormat="1" ht="12.75" x14ac:dyDescent="0.2">
      <c r="A97" s="418">
        <v>3419</v>
      </c>
      <c r="B97" s="538">
        <v>2324</v>
      </c>
      <c r="C97" s="420" t="s">
        <v>79</v>
      </c>
      <c r="D97" s="108">
        <v>0</v>
      </c>
      <c r="E97" s="108">
        <v>1</v>
      </c>
      <c r="F97" s="108">
        <v>1</v>
      </c>
      <c r="G97" s="109">
        <v>100</v>
      </c>
    </row>
    <row r="98" spans="1:7" s="421" customFormat="1" ht="12.75" x14ac:dyDescent="0.2">
      <c r="A98" s="428">
        <v>3419</v>
      </c>
      <c r="B98" s="429"/>
      <c r="C98" s="430" t="s">
        <v>100</v>
      </c>
      <c r="D98" s="462">
        <v>0</v>
      </c>
      <c r="E98" s="463">
        <v>786</v>
      </c>
      <c r="F98" s="462">
        <v>815</v>
      </c>
      <c r="G98" s="464">
        <v>103.7</v>
      </c>
    </row>
    <row r="99" spans="1:7" s="421" customFormat="1" ht="12.75" x14ac:dyDescent="0.2">
      <c r="A99" s="431"/>
      <c r="B99" s="432"/>
      <c r="C99" s="432"/>
      <c r="D99" s="432"/>
      <c r="E99" s="432"/>
      <c r="F99" s="432"/>
      <c r="G99" s="433"/>
    </row>
    <row r="100" spans="1:7" s="421" customFormat="1" ht="12.75" x14ac:dyDescent="0.2">
      <c r="A100" s="418">
        <v>3421</v>
      </c>
      <c r="B100" s="538">
        <v>2212</v>
      </c>
      <c r="C100" s="420" t="s">
        <v>78</v>
      </c>
      <c r="D100" s="108">
        <v>0</v>
      </c>
      <c r="E100" s="108">
        <v>0</v>
      </c>
      <c r="F100" s="108">
        <v>9</v>
      </c>
      <c r="G100" s="109">
        <v>0</v>
      </c>
    </row>
    <row r="101" spans="1:7" s="421" customFormat="1" ht="12.75" x14ac:dyDescent="0.2">
      <c r="A101" s="418">
        <v>3421</v>
      </c>
      <c r="B101" s="538">
        <v>2324</v>
      </c>
      <c r="C101" s="420" t="s">
        <v>79</v>
      </c>
      <c r="D101" s="108">
        <v>0</v>
      </c>
      <c r="E101" s="108">
        <v>17</v>
      </c>
      <c r="F101" s="108">
        <v>18</v>
      </c>
      <c r="G101" s="109">
        <v>105.9</v>
      </c>
    </row>
    <row r="102" spans="1:7" s="421" customFormat="1" ht="12.75" x14ac:dyDescent="0.2">
      <c r="A102" s="428">
        <v>3421</v>
      </c>
      <c r="B102" s="429"/>
      <c r="C102" s="430" t="s">
        <v>101</v>
      </c>
      <c r="D102" s="462">
        <v>0</v>
      </c>
      <c r="E102" s="463">
        <v>17</v>
      </c>
      <c r="F102" s="462">
        <v>27</v>
      </c>
      <c r="G102" s="464">
        <v>158.80000000000001</v>
      </c>
    </row>
    <row r="103" spans="1:7" s="421" customFormat="1" ht="12.75" x14ac:dyDescent="0.2">
      <c r="A103" s="431"/>
      <c r="B103" s="432"/>
      <c r="C103" s="432"/>
      <c r="D103" s="432"/>
      <c r="E103" s="432"/>
      <c r="F103" s="432"/>
      <c r="G103" s="433"/>
    </row>
    <row r="104" spans="1:7" s="421" customFormat="1" ht="12.75" x14ac:dyDescent="0.2">
      <c r="A104" s="418">
        <v>3522</v>
      </c>
      <c r="B104" s="538">
        <v>2132</v>
      </c>
      <c r="C104" s="420" t="s">
        <v>84</v>
      </c>
      <c r="D104" s="108">
        <v>17677</v>
      </c>
      <c r="E104" s="108">
        <v>17677</v>
      </c>
      <c r="F104" s="108">
        <v>17677</v>
      </c>
      <c r="G104" s="109">
        <v>100</v>
      </c>
    </row>
    <row r="105" spans="1:7" s="421" customFormat="1" ht="12.75" x14ac:dyDescent="0.2">
      <c r="A105" s="418">
        <v>3522</v>
      </c>
      <c r="B105" s="538">
        <v>2310</v>
      </c>
      <c r="C105" s="420" t="s">
        <v>81</v>
      </c>
      <c r="D105" s="108">
        <v>0</v>
      </c>
      <c r="E105" s="108">
        <v>53</v>
      </c>
      <c r="F105" s="108">
        <v>53</v>
      </c>
      <c r="G105" s="109">
        <v>100</v>
      </c>
    </row>
    <row r="106" spans="1:7" s="421" customFormat="1" ht="12.75" x14ac:dyDescent="0.2">
      <c r="A106" s="418">
        <v>3522</v>
      </c>
      <c r="B106" s="538">
        <v>2324</v>
      </c>
      <c r="C106" s="420" t="s">
        <v>79</v>
      </c>
      <c r="D106" s="108">
        <v>0</v>
      </c>
      <c r="E106" s="108">
        <v>18</v>
      </c>
      <c r="F106" s="108">
        <v>18</v>
      </c>
      <c r="G106" s="109">
        <v>100</v>
      </c>
    </row>
    <row r="107" spans="1:7" s="421" customFormat="1" ht="12.75" x14ac:dyDescent="0.2">
      <c r="A107" s="418">
        <v>3522</v>
      </c>
      <c r="B107" s="538">
        <v>2329</v>
      </c>
      <c r="C107" s="420" t="s">
        <v>80</v>
      </c>
      <c r="D107" s="108">
        <v>0</v>
      </c>
      <c r="E107" s="108">
        <v>0</v>
      </c>
      <c r="F107" s="108">
        <v>26</v>
      </c>
      <c r="G107" s="109">
        <v>0</v>
      </c>
    </row>
    <row r="108" spans="1:7" s="421" customFormat="1" ht="12.75" x14ac:dyDescent="0.2">
      <c r="A108" s="428">
        <v>3522</v>
      </c>
      <c r="B108" s="429"/>
      <c r="C108" s="430" t="s">
        <v>103</v>
      </c>
      <c r="D108" s="462">
        <v>17677</v>
      </c>
      <c r="E108" s="463">
        <v>17749</v>
      </c>
      <c r="F108" s="462">
        <v>17774</v>
      </c>
      <c r="G108" s="464">
        <v>100.1</v>
      </c>
    </row>
    <row r="109" spans="1:7" s="421" customFormat="1" ht="12.75" x14ac:dyDescent="0.2">
      <c r="A109" s="431"/>
      <c r="B109" s="432"/>
      <c r="C109" s="432"/>
      <c r="D109" s="432"/>
      <c r="E109" s="432"/>
      <c r="F109" s="432"/>
      <c r="G109" s="433"/>
    </row>
    <row r="110" spans="1:7" s="421" customFormat="1" ht="12.75" x14ac:dyDescent="0.2">
      <c r="A110" s="418">
        <v>3541</v>
      </c>
      <c r="B110" s="538">
        <v>2212</v>
      </c>
      <c r="C110" s="420" t="s">
        <v>78</v>
      </c>
      <c r="D110" s="108">
        <v>0</v>
      </c>
      <c r="E110" s="108">
        <v>12</v>
      </c>
      <c r="F110" s="108">
        <v>12</v>
      </c>
      <c r="G110" s="109">
        <v>100</v>
      </c>
    </row>
    <row r="111" spans="1:7" s="421" customFormat="1" ht="12.75" x14ac:dyDescent="0.2">
      <c r="A111" s="428">
        <v>3541</v>
      </c>
      <c r="B111" s="429"/>
      <c r="C111" s="430" t="s">
        <v>105</v>
      </c>
      <c r="D111" s="462">
        <v>0</v>
      </c>
      <c r="E111" s="463">
        <v>12</v>
      </c>
      <c r="F111" s="462">
        <v>12</v>
      </c>
      <c r="G111" s="464">
        <v>100</v>
      </c>
    </row>
    <row r="112" spans="1:7" s="421" customFormat="1" ht="12.75" x14ac:dyDescent="0.2">
      <c r="A112" s="431"/>
      <c r="B112" s="432"/>
      <c r="C112" s="432"/>
      <c r="D112" s="432"/>
      <c r="E112" s="432"/>
      <c r="F112" s="432"/>
      <c r="G112" s="433"/>
    </row>
    <row r="113" spans="1:7" s="421" customFormat="1" ht="12.75" x14ac:dyDescent="0.2">
      <c r="A113" s="418">
        <v>3599</v>
      </c>
      <c r="B113" s="538">
        <v>2212</v>
      </c>
      <c r="C113" s="420" t="s">
        <v>78</v>
      </c>
      <c r="D113" s="108">
        <v>0</v>
      </c>
      <c r="E113" s="108">
        <v>77</v>
      </c>
      <c r="F113" s="108">
        <v>77</v>
      </c>
      <c r="G113" s="109">
        <v>100</v>
      </c>
    </row>
    <row r="114" spans="1:7" s="421" customFormat="1" ht="12.75" x14ac:dyDescent="0.2">
      <c r="A114" s="418">
        <v>3599</v>
      </c>
      <c r="B114" s="538">
        <v>2324</v>
      </c>
      <c r="C114" s="420" t="s">
        <v>79</v>
      </c>
      <c r="D114" s="108">
        <v>0</v>
      </c>
      <c r="E114" s="108">
        <v>3</v>
      </c>
      <c r="F114" s="108">
        <v>3</v>
      </c>
      <c r="G114" s="109">
        <v>100</v>
      </c>
    </row>
    <row r="115" spans="1:7" s="421" customFormat="1" ht="12.75" x14ac:dyDescent="0.2">
      <c r="A115" s="428">
        <v>3599</v>
      </c>
      <c r="B115" s="429"/>
      <c r="C115" s="430" t="s">
        <v>106</v>
      </c>
      <c r="D115" s="462">
        <v>0</v>
      </c>
      <c r="E115" s="463">
        <v>80</v>
      </c>
      <c r="F115" s="462">
        <v>80</v>
      </c>
      <c r="G115" s="464">
        <v>100</v>
      </c>
    </row>
    <row r="116" spans="1:7" s="421" customFormat="1" ht="12.75" x14ac:dyDescent="0.2">
      <c r="A116" s="431"/>
      <c r="B116" s="432"/>
      <c r="C116" s="432"/>
      <c r="D116" s="462"/>
      <c r="E116" s="463"/>
      <c r="F116" s="462"/>
      <c r="G116" s="464"/>
    </row>
    <row r="117" spans="1:7" s="421" customFormat="1" ht="12.75" x14ac:dyDescent="0.2">
      <c r="A117" s="418">
        <v>3635</v>
      </c>
      <c r="B117" s="538">
        <v>2329</v>
      </c>
      <c r="C117" s="420" t="s">
        <v>80</v>
      </c>
      <c r="D117" s="108">
        <v>2401</v>
      </c>
      <c r="E117" s="108">
        <v>2401</v>
      </c>
      <c r="F117" s="108">
        <v>1963</v>
      </c>
      <c r="G117" s="109">
        <v>81.8</v>
      </c>
    </row>
    <row r="118" spans="1:7" s="421" customFormat="1" ht="12.75" x14ac:dyDescent="0.2">
      <c r="A118" s="428">
        <v>3635</v>
      </c>
      <c r="B118" s="429"/>
      <c r="C118" s="430" t="s">
        <v>269</v>
      </c>
      <c r="D118" s="462">
        <v>2401</v>
      </c>
      <c r="E118" s="463">
        <v>2401</v>
      </c>
      <c r="F118" s="462">
        <v>1963</v>
      </c>
      <c r="G118" s="464">
        <v>81.8</v>
      </c>
    </row>
    <row r="119" spans="1:7" s="421" customFormat="1" ht="12.75" x14ac:dyDescent="0.2">
      <c r="A119" s="431"/>
      <c r="B119" s="432"/>
      <c r="C119" s="432"/>
      <c r="D119" s="432"/>
      <c r="E119" s="432"/>
      <c r="F119" s="432"/>
      <c r="G119" s="433"/>
    </row>
    <row r="120" spans="1:7" s="421" customFormat="1" ht="12.75" x14ac:dyDescent="0.2">
      <c r="A120" s="418">
        <v>3636</v>
      </c>
      <c r="B120" s="538">
        <v>2212</v>
      </c>
      <c r="C120" s="420" t="s">
        <v>78</v>
      </c>
      <c r="D120" s="108">
        <v>0</v>
      </c>
      <c r="E120" s="108">
        <v>1</v>
      </c>
      <c r="F120" s="108">
        <v>1</v>
      </c>
      <c r="G120" s="109">
        <v>100</v>
      </c>
    </row>
    <row r="121" spans="1:7" s="421" customFormat="1" ht="12.75" x14ac:dyDescent="0.2">
      <c r="A121" s="428">
        <v>3636</v>
      </c>
      <c r="B121" s="429"/>
      <c r="C121" s="430" t="s">
        <v>107</v>
      </c>
      <c r="D121" s="462">
        <v>0</v>
      </c>
      <c r="E121" s="463">
        <v>1</v>
      </c>
      <c r="F121" s="462">
        <v>1</v>
      </c>
      <c r="G121" s="464">
        <v>100</v>
      </c>
    </row>
    <row r="122" spans="1:7" s="421" customFormat="1" ht="12.75" x14ac:dyDescent="0.2">
      <c r="A122" s="431"/>
      <c r="B122" s="432"/>
      <c r="C122" s="432"/>
      <c r="D122" s="432"/>
      <c r="E122" s="432"/>
      <c r="F122" s="432"/>
      <c r="G122" s="433"/>
    </row>
    <row r="123" spans="1:7" s="421" customFormat="1" ht="12.75" x14ac:dyDescent="0.2">
      <c r="A123" s="418">
        <v>3639</v>
      </c>
      <c r="B123" s="538">
        <v>2111</v>
      </c>
      <c r="C123" s="420" t="s">
        <v>77</v>
      </c>
      <c r="D123" s="108">
        <v>1819</v>
      </c>
      <c r="E123" s="108">
        <v>2249</v>
      </c>
      <c r="F123" s="108">
        <v>1517</v>
      </c>
      <c r="G123" s="109">
        <v>67.5</v>
      </c>
    </row>
    <row r="124" spans="1:7" s="421" customFormat="1" ht="12.75" x14ac:dyDescent="0.2">
      <c r="A124" s="418">
        <v>3639</v>
      </c>
      <c r="B124" s="538">
        <v>2119</v>
      </c>
      <c r="C124" s="420" t="s">
        <v>99</v>
      </c>
      <c r="D124" s="108">
        <v>3000</v>
      </c>
      <c r="E124" s="108">
        <v>3028</v>
      </c>
      <c r="F124" s="108">
        <v>3086</v>
      </c>
      <c r="G124" s="109">
        <v>101.9</v>
      </c>
    </row>
    <row r="125" spans="1:7" s="421" customFormat="1" ht="12.75" x14ac:dyDescent="0.2">
      <c r="A125" s="418">
        <v>3639</v>
      </c>
      <c r="B125" s="538">
        <v>2131</v>
      </c>
      <c r="C125" s="420" t="s">
        <v>108</v>
      </c>
      <c r="D125" s="108">
        <v>41</v>
      </c>
      <c r="E125" s="108">
        <v>55</v>
      </c>
      <c r="F125" s="108">
        <v>55</v>
      </c>
      <c r="G125" s="109">
        <v>100</v>
      </c>
    </row>
    <row r="126" spans="1:7" s="421" customFormat="1" ht="12.75" x14ac:dyDescent="0.2">
      <c r="A126" s="418">
        <v>3639</v>
      </c>
      <c r="B126" s="538">
        <v>2132</v>
      </c>
      <c r="C126" s="420" t="s">
        <v>84</v>
      </c>
      <c r="D126" s="108">
        <v>0</v>
      </c>
      <c r="E126" s="108">
        <v>301</v>
      </c>
      <c r="F126" s="108">
        <v>348</v>
      </c>
      <c r="G126" s="109">
        <v>115.6</v>
      </c>
    </row>
    <row r="127" spans="1:7" s="421" customFormat="1" ht="12.75" x14ac:dyDescent="0.2">
      <c r="A127" s="418">
        <v>3639</v>
      </c>
      <c r="B127" s="538">
        <v>2212</v>
      </c>
      <c r="C127" s="420" t="s">
        <v>78</v>
      </c>
      <c r="D127" s="108">
        <v>0</v>
      </c>
      <c r="E127" s="108">
        <v>4</v>
      </c>
      <c r="F127" s="108">
        <v>4</v>
      </c>
      <c r="G127" s="109">
        <v>100</v>
      </c>
    </row>
    <row r="128" spans="1:7" s="421" customFormat="1" ht="12.75" x14ac:dyDescent="0.2">
      <c r="A128" s="428">
        <v>3639</v>
      </c>
      <c r="B128" s="429"/>
      <c r="C128" s="430" t="s">
        <v>109</v>
      </c>
      <c r="D128" s="462">
        <v>4860</v>
      </c>
      <c r="E128" s="463">
        <v>5637</v>
      </c>
      <c r="F128" s="462">
        <v>5010</v>
      </c>
      <c r="G128" s="464">
        <v>88.9</v>
      </c>
    </row>
    <row r="129" spans="1:7" s="421" customFormat="1" ht="12.75" x14ac:dyDescent="0.2">
      <c r="A129" s="431"/>
      <c r="B129" s="432"/>
      <c r="C129" s="432"/>
      <c r="D129" s="432"/>
      <c r="E129" s="432"/>
      <c r="F129" s="432"/>
      <c r="G129" s="433"/>
    </row>
    <row r="130" spans="1:7" s="421" customFormat="1" ht="12.75" x14ac:dyDescent="0.2">
      <c r="A130" s="418">
        <v>3719</v>
      </c>
      <c r="B130" s="538">
        <v>2324</v>
      </c>
      <c r="C130" s="420" t="s">
        <v>79</v>
      </c>
      <c r="D130" s="108">
        <v>510</v>
      </c>
      <c r="E130" s="108">
        <v>225</v>
      </c>
      <c r="F130" s="108">
        <v>225</v>
      </c>
      <c r="G130" s="109">
        <v>100</v>
      </c>
    </row>
    <row r="131" spans="1:7" s="421" customFormat="1" ht="12.75" x14ac:dyDescent="0.2">
      <c r="A131" s="428">
        <v>3719</v>
      </c>
      <c r="B131" s="429"/>
      <c r="C131" s="430" t="s">
        <v>112</v>
      </c>
      <c r="D131" s="462">
        <v>510</v>
      </c>
      <c r="E131" s="463">
        <v>225</v>
      </c>
      <c r="F131" s="462">
        <v>225</v>
      </c>
      <c r="G131" s="464">
        <v>100</v>
      </c>
    </row>
    <row r="132" spans="1:7" s="421" customFormat="1" ht="12.75" x14ac:dyDescent="0.2">
      <c r="A132" s="431"/>
      <c r="B132" s="432"/>
      <c r="C132" s="432"/>
      <c r="D132" s="432"/>
      <c r="E132" s="432"/>
      <c r="F132" s="432"/>
      <c r="G132" s="433"/>
    </row>
    <row r="133" spans="1:7" s="421" customFormat="1" ht="12.75" x14ac:dyDescent="0.2">
      <c r="A133" s="418">
        <v>3769</v>
      </c>
      <c r="B133" s="538">
        <v>2212</v>
      </c>
      <c r="C133" s="420" t="s">
        <v>78</v>
      </c>
      <c r="D133" s="108">
        <v>0</v>
      </c>
      <c r="E133" s="108">
        <v>143</v>
      </c>
      <c r="F133" s="108">
        <v>738</v>
      </c>
      <c r="G133" s="109">
        <v>516.1</v>
      </c>
    </row>
    <row r="134" spans="1:7" s="421" customFormat="1" ht="12.75" x14ac:dyDescent="0.2">
      <c r="A134" s="418">
        <v>3769</v>
      </c>
      <c r="B134" s="538">
        <v>2324</v>
      </c>
      <c r="C134" s="420" t="s">
        <v>79</v>
      </c>
      <c r="D134" s="108">
        <v>650</v>
      </c>
      <c r="E134" s="108">
        <v>652</v>
      </c>
      <c r="F134" s="108">
        <v>47</v>
      </c>
      <c r="G134" s="109">
        <v>7.2</v>
      </c>
    </row>
    <row r="135" spans="1:7" s="421" customFormat="1" ht="12.75" x14ac:dyDescent="0.2">
      <c r="A135" s="428">
        <v>3769</v>
      </c>
      <c r="B135" s="429"/>
      <c r="C135" s="430" t="s">
        <v>113</v>
      </c>
      <c r="D135" s="462">
        <v>650</v>
      </c>
      <c r="E135" s="463">
        <v>795</v>
      </c>
      <c r="F135" s="462">
        <v>785</v>
      </c>
      <c r="G135" s="464">
        <v>98.7</v>
      </c>
    </row>
    <row r="136" spans="1:7" s="421" customFormat="1" ht="12.75" x14ac:dyDescent="0.2">
      <c r="A136" s="431"/>
      <c r="B136" s="432"/>
      <c r="C136" s="432"/>
      <c r="D136" s="432"/>
      <c r="E136" s="432"/>
      <c r="F136" s="432"/>
      <c r="G136" s="433"/>
    </row>
    <row r="137" spans="1:7" s="421" customFormat="1" ht="12.75" x14ac:dyDescent="0.2">
      <c r="A137" s="418">
        <v>3900</v>
      </c>
      <c r="B137" s="538">
        <v>2211</v>
      </c>
      <c r="C137" s="420" t="s">
        <v>110</v>
      </c>
      <c r="D137" s="108">
        <v>0</v>
      </c>
      <c r="E137" s="108">
        <v>2</v>
      </c>
      <c r="F137" s="108">
        <v>2</v>
      </c>
      <c r="G137" s="109">
        <v>100</v>
      </c>
    </row>
    <row r="138" spans="1:7" s="421" customFormat="1" ht="12.75" x14ac:dyDescent="0.2">
      <c r="A138" s="418">
        <v>3900</v>
      </c>
      <c r="B138" s="538">
        <v>2212</v>
      </c>
      <c r="C138" s="420" t="s">
        <v>78</v>
      </c>
      <c r="D138" s="108">
        <v>0</v>
      </c>
      <c r="E138" s="108">
        <v>9</v>
      </c>
      <c r="F138" s="108">
        <v>9</v>
      </c>
      <c r="G138" s="109">
        <v>100</v>
      </c>
    </row>
    <row r="139" spans="1:7" s="421" customFormat="1" ht="12.75" x14ac:dyDescent="0.2">
      <c r="A139" s="418">
        <v>3900</v>
      </c>
      <c r="B139" s="538">
        <v>2329</v>
      </c>
      <c r="C139" s="420" t="s">
        <v>80</v>
      </c>
      <c r="D139" s="108">
        <v>0</v>
      </c>
      <c r="E139" s="108">
        <v>0</v>
      </c>
      <c r="F139" s="108">
        <v>5</v>
      </c>
      <c r="G139" s="109">
        <v>0</v>
      </c>
    </row>
    <row r="140" spans="1:7" s="421" customFormat="1" ht="12.75" x14ac:dyDescent="0.2">
      <c r="A140" s="428">
        <v>3900</v>
      </c>
      <c r="B140" s="429"/>
      <c r="C140" s="430" t="s">
        <v>288</v>
      </c>
      <c r="D140" s="462">
        <v>0</v>
      </c>
      <c r="E140" s="463">
        <v>11</v>
      </c>
      <c r="F140" s="462">
        <v>16</v>
      </c>
      <c r="G140" s="464">
        <v>145.5</v>
      </c>
    </row>
    <row r="141" spans="1:7" s="421" customFormat="1" ht="12.75" x14ac:dyDescent="0.2">
      <c r="A141" s="431"/>
      <c r="B141" s="432"/>
      <c r="C141" s="432"/>
      <c r="D141" s="432"/>
      <c r="E141" s="432"/>
      <c r="F141" s="432"/>
      <c r="G141" s="433"/>
    </row>
    <row r="142" spans="1:7" s="421" customFormat="1" ht="12.75" x14ac:dyDescent="0.2">
      <c r="A142" s="418">
        <v>4179</v>
      </c>
      <c r="B142" s="538">
        <v>2229</v>
      </c>
      <c r="C142" s="420" t="s">
        <v>102</v>
      </c>
      <c r="D142" s="108">
        <v>0</v>
      </c>
      <c r="E142" s="108">
        <v>0</v>
      </c>
      <c r="F142" s="108">
        <v>0</v>
      </c>
      <c r="G142" s="109">
        <v>0</v>
      </c>
    </row>
    <row r="143" spans="1:7" s="421" customFormat="1" ht="12.75" x14ac:dyDescent="0.2">
      <c r="A143" s="428">
        <v>4179</v>
      </c>
      <c r="B143" s="429"/>
      <c r="C143" s="430" t="s">
        <v>114</v>
      </c>
      <c r="D143" s="462">
        <v>0</v>
      </c>
      <c r="E143" s="463">
        <v>0</v>
      </c>
      <c r="F143" s="462">
        <v>0</v>
      </c>
      <c r="G143" s="464">
        <v>0</v>
      </c>
    </row>
    <row r="144" spans="1:7" s="421" customFormat="1" ht="12.75" x14ac:dyDescent="0.2">
      <c r="A144" s="431"/>
      <c r="B144" s="432"/>
      <c r="C144" s="432"/>
      <c r="D144" s="432"/>
      <c r="E144" s="432"/>
      <c r="F144" s="432"/>
      <c r="G144" s="433"/>
    </row>
    <row r="145" spans="1:7" s="421" customFormat="1" ht="12.75" x14ac:dyDescent="0.2">
      <c r="A145" s="418">
        <v>4339</v>
      </c>
      <c r="B145" s="538">
        <v>2212</v>
      </c>
      <c r="C145" s="420" t="s">
        <v>78</v>
      </c>
      <c r="D145" s="108">
        <v>0</v>
      </c>
      <c r="E145" s="108">
        <v>72</v>
      </c>
      <c r="F145" s="108">
        <v>72</v>
      </c>
      <c r="G145" s="109">
        <v>100</v>
      </c>
    </row>
    <row r="146" spans="1:7" s="421" customFormat="1" ht="12.75" x14ac:dyDescent="0.2">
      <c r="A146" s="418">
        <v>4339</v>
      </c>
      <c r="B146" s="538">
        <v>2324</v>
      </c>
      <c r="C146" s="420" t="s">
        <v>79</v>
      </c>
      <c r="D146" s="108">
        <v>0</v>
      </c>
      <c r="E146" s="108">
        <v>0</v>
      </c>
      <c r="F146" s="108">
        <v>0</v>
      </c>
      <c r="G146" s="109">
        <v>0</v>
      </c>
    </row>
    <row r="147" spans="1:7" s="421" customFormat="1" ht="12.75" x14ac:dyDescent="0.2">
      <c r="A147" s="428">
        <v>4339</v>
      </c>
      <c r="B147" s="429"/>
      <c r="C147" s="430" t="s">
        <v>116</v>
      </c>
      <c r="D147" s="462">
        <v>0</v>
      </c>
      <c r="E147" s="463">
        <v>72</v>
      </c>
      <c r="F147" s="462">
        <v>72</v>
      </c>
      <c r="G147" s="464">
        <v>100</v>
      </c>
    </row>
    <row r="148" spans="1:7" s="421" customFormat="1" ht="12.75" x14ac:dyDescent="0.2">
      <c r="A148" s="431"/>
      <c r="B148" s="432"/>
      <c r="C148" s="432"/>
      <c r="D148" s="432"/>
      <c r="E148" s="432"/>
      <c r="F148" s="432"/>
      <c r="G148" s="433"/>
    </row>
    <row r="149" spans="1:7" s="421" customFormat="1" ht="12.75" x14ac:dyDescent="0.2">
      <c r="A149" s="418">
        <v>4349</v>
      </c>
      <c r="B149" s="538">
        <v>2212</v>
      </c>
      <c r="C149" s="420" t="s">
        <v>78</v>
      </c>
      <c r="D149" s="108">
        <v>0</v>
      </c>
      <c r="E149" s="108">
        <v>0</v>
      </c>
      <c r="F149" s="108">
        <v>0</v>
      </c>
      <c r="G149" s="109">
        <v>0</v>
      </c>
    </row>
    <row r="150" spans="1:7" s="421" customFormat="1" ht="12.75" x14ac:dyDescent="0.2">
      <c r="A150" s="428">
        <v>4349</v>
      </c>
      <c r="B150" s="429"/>
      <c r="C150" s="430" t="s">
        <v>299</v>
      </c>
      <c r="D150" s="462">
        <v>0</v>
      </c>
      <c r="E150" s="463">
        <v>0</v>
      </c>
      <c r="F150" s="462">
        <v>0</v>
      </c>
      <c r="G150" s="464">
        <v>0</v>
      </c>
    </row>
    <row r="151" spans="1:7" s="421" customFormat="1" ht="12.75" x14ac:dyDescent="0.2">
      <c r="A151" s="431"/>
      <c r="B151" s="432"/>
      <c r="C151" s="432"/>
      <c r="D151" s="432"/>
      <c r="E151" s="432"/>
      <c r="F151" s="432"/>
      <c r="G151" s="433"/>
    </row>
    <row r="152" spans="1:7" s="421" customFormat="1" ht="12.75" x14ac:dyDescent="0.2">
      <c r="A152" s="418">
        <v>4350</v>
      </c>
      <c r="B152" s="538">
        <v>2212</v>
      </c>
      <c r="C152" s="420" t="s">
        <v>78</v>
      </c>
      <c r="D152" s="108">
        <v>0</v>
      </c>
      <c r="E152" s="108">
        <v>43</v>
      </c>
      <c r="F152" s="108">
        <v>43</v>
      </c>
      <c r="G152" s="109">
        <v>100</v>
      </c>
    </row>
    <row r="153" spans="1:7" s="421" customFormat="1" ht="12.75" x14ac:dyDescent="0.2">
      <c r="A153" s="428">
        <v>4350</v>
      </c>
      <c r="B153" s="429"/>
      <c r="C153" s="430" t="s">
        <v>117</v>
      </c>
      <c r="D153" s="462">
        <v>0</v>
      </c>
      <c r="E153" s="463">
        <v>43</v>
      </c>
      <c r="F153" s="462">
        <v>43</v>
      </c>
      <c r="G153" s="464">
        <v>100</v>
      </c>
    </row>
    <row r="154" spans="1:7" s="421" customFormat="1" ht="12.75" x14ac:dyDescent="0.2">
      <c r="A154" s="431"/>
      <c r="B154" s="432"/>
      <c r="C154" s="432"/>
      <c r="D154" s="432"/>
      <c r="E154" s="432"/>
      <c r="F154" s="432"/>
      <c r="G154" s="433"/>
    </row>
    <row r="155" spans="1:7" s="421" customFormat="1" ht="12.75" x14ac:dyDescent="0.2">
      <c r="A155" s="418">
        <v>4351</v>
      </c>
      <c r="B155" s="538">
        <v>2212</v>
      </c>
      <c r="C155" s="420" t="s">
        <v>78</v>
      </c>
      <c r="D155" s="108">
        <v>0</v>
      </c>
      <c r="E155" s="108">
        <v>25</v>
      </c>
      <c r="F155" s="108">
        <v>25</v>
      </c>
      <c r="G155" s="109">
        <v>100</v>
      </c>
    </row>
    <row r="156" spans="1:7" s="421" customFormat="1" ht="12.75" x14ac:dyDescent="0.2">
      <c r="A156" s="428">
        <v>4351</v>
      </c>
      <c r="B156" s="429"/>
      <c r="C156" s="430" t="s">
        <v>118</v>
      </c>
      <c r="D156" s="462">
        <v>0</v>
      </c>
      <c r="E156" s="463">
        <v>25</v>
      </c>
      <c r="F156" s="462">
        <v>25</v>
      </c>
      <c r="G156" s="464">
        <v>100</v>
      </c>
    </row>
    <row r="157" spans="1:7" s="421" customFormat="1" ht="12.75" x14ac:dyDescent="0.2">
      <c r="A157" s="431"/>
      <c r="B157" s="432"/>
      <c r="C157" s="432"/>
      <c r="D157" s="432"/>
      <c r="E157" s="432"/>
      <c r="F157" s="432"/>
      <c r="G157" s="433"/>
    </row>
    <row r="158" spans="1:7" s="421" customFormat="1" ht="12.75" x14ac:dyDescent="0.2">
      <c r="A158" s="418">
        <v>4357</v>
      </c>
      <c r="B158" s="538">
        <v>2122</v>
      </c>
      <c r="C158" s="420" t="s">
        <v>93</v>
      </c>
      <c r="D158" s="108">
        <v>0</v>
      </c>
      <c r="E158" s="108">
        <v>5727</v>
      </c>
      <c r="F158" s="108">
        <v>5727</v>
      </c>
      <c r="G158" s="109">
        <v>100</v>
      </c>
    </row>
    <row r="159" spans="1:7" s="421" customFormat="1" ht="12.75" x14ac:dyDescent="0.2">
      <c r="A159" s="418">
        <v>4357</v>
      </c>
      <c r="B159" s="538">
        <v>2329</v>
      </c>
      <c r="C159" s="420" t="s">
        <v>80</v>
      </c>
      <c r="D159" s="108">
        <v>0</v>
      </c>
      <c r="E159" s="108">
        <v>570</v>
      </c>
      <c r="F159" s="108">
        <v>570</v>
      </c>
      <c r="G159" s="109">
        <v>100</v>
      </c>
    </row>
    <row r="160" spans="1:7" s="421" customFormat="1" ht="12.75" x14ac:dyDescent="0.2">
      <c r="A160" s="428">
        <v>4357</v>
      </c>
      <c r="B160" s="429"/>
      <c r="C160" s="430" t="s">
        <v>119</v>
      </c>
      <c r="D160" s="462">
        <v>0</v>
      </c>
      <c r="E160" s="463">
        <v>6297</v>
      </c>
      <c r="F160" s="462">
        <v>6297</v>
      </c>
      <c r="G160" s="464">
        <v>100</v>
      </c>
    </row>
    <row r="161" spans="1:7" s="421" customFormat="1" ht="12.75" x14ac:dyDescent="0.2">
      <c r="A161" s="431"/>
      <c r="B161" s="432"/>
      <c r="C161" s="432"/>
      <c r="D161" s="432"/>
      <c r="E161" s="432"/>
      <c r="F161" s="432"/>
      <c r="G161" s="433"/>
    </row>
    <row r="162" spans="1:7" s="421" customFormat="1" ht="12.75" x14ac:dyDescent="0.2">
      <c r="A162" s="418">
        <v>4373</v>
      </c>
      <c r="B162" s="538">
        <v>2212</v>
      </c>
      <c r="C162" s="420" t="s">
        <v>78</v>
      </c>
      <c r="D162" s="108">
        <v>0</v>
      </c>
      <c r="E162" s="108">
        <v>500</v>
      </c>
      <c r="F162" s="108">
        <v>500</v>
      </c>
      <c r="G162" s="109">
        <v>100</v>
      </c>
    </row>
    <row r="163" spans="1:7" s="421" customFormat="1" ht="12.75" x14ac:dyDescent="0.2">
      <c r="A163" s="428">
        <v>4373</v>
      </c>
      <c r="B163" s="429"/>
      <c r="C163" s="430" t="s">
        <v>308</v>
      </c>
      <c r="D163" s="462">
        <v>0</v>
      </c>
      <c r="E163" s="463">
        <v>500</v>
      </c>
      <c r="F163" s="462">
        <v>500</v>
      </c>
      <c r="G163" s="464">
        <v>100</v>
      </c>
    </row>
    <row r="164" spans="1:7" s="421" customFormat="1" ht="12.75" x14ac:dyDescent="0.2">
      <c r="A164" s="431"/>
      <c r="B164" s="432"/>
      <c r="C164" s="432"/>
      <c r="D164" s="432"/>
      <c r="E164" s="432"/>
      <c r="F164" s="432"/>
      <c r="G164" s="433"/>
    </row>
    <row r="165" spans="1:7" s="421" customFormat="1" ht="12.75" x14ac:dyDescent="0.2">
      <c r="A165" s="418">
        <v>4375</v>
      </c>
      <c r="B165" s="538">
        <v>2212</v>
      </c>
      <c r="C165" s="420" t="s">
        <v>78</v>
      </c>
      <c r="D165" s="108">
        <v>0</v>
      </c>
      <c r="E165" s="108">
        <v>84</v>
      </c>
      <c r="F165" s="108">
        <v>84</v>
      </c>
      <c r="G165" s="109">
        <v>100</v>
      </c>
    </row>
    <row r="166" spans="1:7" s="421" customFormat="1" ht="12.75" x14ac:dyDescent="0.2">
      <c r="A166" s="428">
        <v>4375</v>
      </c>
      <c r="B166" s="429"/>
      <c r="C166" s="430" t="s">
        <v>310</v>
      </c>
      <c r="D166" s="462">
        <v>0</v>
      </c>
      <c r="E166" s="463">
        <v>84</v>
      </c>
      <c r="F166" s="462">
        <v>84</v>
      </c>
      <c r="G166" s="464">
        <v>100</v>
      </c>
    </row>
    <row r="167" spans="1:7" s="421" customFormat="1" ht="12.75" x14ac:dyDescent="0.2">
      <c r="A167" s="431"/>
      <c r="B167" s="432"/>
      <c r="C167" s="432"/>
      <c r="D167" s="432"/>
      <c r="E167" s="432"/>
      <c r="F167" s="432"/>
      <c r="G167" s="433"/>
    </row>
    <row r="168" spans="1:7" s="421" customFormat="1" ht="12.75" x14ac:dyDescent="0.2">
      <c r="A168" s="418">
        <v>4377</v>
      </c>
      <c r="B168" s="538">
        <v>2212</v>
      </c>
      <c r="C168" s="420" t="s">
        <v>78</v>
      </c>
      <c r="D168" s="108">
        <v>0</v>
      </c>
      <c r="E168" s="108">
        <v>440</v>
      </c>
      <c r="F168" s="108">
        <v>480</v>
      </c>
      <c r="G168" s="109">
        <v>109.1</v>
      </c>
    </row>
    <row r="169" spans="1:7" s="421" customFormat="1" ht="12.75" x14ac:dyDescent="0.2">
      <c r="A169" s="428">
        <v>4377</v>
      </c>
      <c r="B169" s="429"/>
      <c r="C169" s="430" t="s">
        <v>120</v>
      </c>
      <c r="D169" s="462">
        <v>0</v>
      </c>
      <c r="E169" s="463">
        <v>440</v>
      </c>
      <c r="F169" s="462">
        <v>480</v>
      </c>
      <c r="G169" s="464">
        <v>109.1</v>
      </c>
    </row>
    <row r="170" spans="1:7" s="421" customFormat="1" ht="12.75" x14ac:dyDescent="0.2">
      <c r="A170" s="431"/>
      <c r="B170" s="432"/>
      <c r="C170" s="432"/>
      <c r="D170" s="432"/>
      <c r="E170" s="432"/>
      <c r="F170" s="432"/>
      <c r="G170" s="433"/>
    </row>
    <row r="171" spans="1:7" s="421" customFormat="1" ht="12.75" x14ac:dyDescent="0.2">
      <c r="A171" s="418">
        <v>4399</v>
      </c>
      <c r="B171" s="538">
        <v>2123</v>
      </c>
      <c r="C171" s="420" t="s">
        <v>121</v>
      </c>
      <c r="D171" s="108">
        <v>0</v>
      </c>
      <c r="E171" s="108">
        <v>30</v>
      </c>
      <c r="F171" s="108">
        <v>30</v>
      </c>
      <c r="G171" s="109">
        <v>100</v>
      </c>
    </row>
    <row r="172" spans="1:7" s="421" customFormat="1" ht="12.75" x14ac:dyDescent="0.2">
      <c r="A172" s="418">
        <v>4399</v>
      </c>
      <c r="B172" s="538">
        <v>2212</v>
      </c>
      <c r="C172" s="420" t="s">
        <v>78</v>
      </c>
      <c r="D172" s="108">
        <v>0</v>
      </c>
      <c r="E172" s="108">
        <v>627</v>
      </c>
      <c r="F172" s="108">
        <v>652</v>
      </c>
      <c r="G172" s="109">
        <v>104</v>
      </c>
    </row>
    <row r="173" spans="1:7" s="421" customFormat="1" ht="12.75" x14ac:dyDescent="0.2">
      <c r="A173" s="418">
        <v>4399</v>
      </c>
      <c r="B173" s="538">
        <v>2223</v>
      </c>
      <c r="C173" s="420" t="s">
        <v>122</v>
      </c>
      <c r="D173" s="108">
        <v>0</v>
      </c>
      <c r="E173" s="108">
        <v>1</v>
      </c>
      <c r="F173" s="108">
        <v>1</v>
      </c>
      <c r="G173" s="109">
        <v>100</v>
      </c>
    </row>
    <row r="174" spans="1:7" s="421" customFormat="1" ht="12.75" x14ac:dyDescent="0.2">
      <c r="A174" s="418">
        <v>4399</v>
      </c>
      <c r="B174" s="538">
        <v>2229</v>
      </c>
      <c r="C174" s="420" t="s">
        <v>102</v>
      </c>
      <c r="D174" s="108">
        <v>0</v>
      </c>
      <c r="E174" s="108">
        <v>560</v>
      </c>
      <c r="F174" s="108">
        <v>560</v>
      </c>
      <c r="G174" s="109">
        <v>100</v>
      </c>
    </row>
    <row r="175" spans="1:7" s="421" customFormat="1" ht="12.75" x14ac:dyDescent="0.2">
      <c r="A175" s="418">
        <v>4399</v>
      </c>
      <c r="B175" s="538">
        <v>2324</v>
      </c>
      <c r="C175" s="420" t="s">
        <v>79</v>
      </c>
      <c r="D175" s="108">
        <v>0</v>
      </c>
      <c r="E175" s="108">
        <v>11</v>
      </c>
      <c r="F175" s="108">
        <v>11</v>
      </c>
      <c r="G175" s="109">
        <v>100</v>
      </c>
    </row>
    <row r="176" spans="1:7" s="421" customFormat="1" ht="12.75" x14ac:dyDescent="0.2">
      <c r="A176" s="428">
        <v>4399</v>
      </c>
      <c r="B176" s="429"/>
      <c r="C176" s="430" t="s">
        <v>123</v>
      </c>
      <c r="D176" s="462">
        <v>0</v>
      </c>
      <c r="E176" s="463">
        <v>1229</v>
      </c>
      <c r="F176" s="462">
        <v>1254</v>
      </c>
      <c r="G176" s="464">
        <v>102</v>
      </c>
    </row>
    <row r="177" spans="1:7" s="421" customFormat="1" ht="12.75" x14ac:dyDescent="0.2">
      <c r="A177" s="431"/>
      <c r="B177" s="432"/>
      <c r="C177" s="432"/>
      <c r="D177" s="432"/>
      <c r="E177" s="432"/>
      <c r="F177" s="432"/>
      <c r="G177" s="433"/>
    </row>
    <row r="178" spans="1:7" s="421" customFormat="1" ht="12.75" x14ac:dyDescent="0.2">
      <c r="A178" s="418">
        <v>5171</v>
      </c>
      <c r="B178" s="538">
        <v>2324</v>
      </c>
      <c r="C178" s="420" t="s">
        <v>79</v>
      </c>
      <c r="D178" s="108">
        <v>0</v>
      </c>
      <c r="E178" s="108">
        <v>26</v>
      </c>
      <c r="F178" s="108">
        <v>26</v>
      </c>
      <c r="G178" s="109">
        <v>100</v>
      </c>
    </row>
    <row r="179" spans="1:7" s="421" customFormat="1" ht="12.75" x14ac:dyDescent="0.2">
      <c r="A179" s="428">
        <v>5171</v>
      </c>
      <c r="B179" s="429"/>
      <c r="C179" s="430" t="s">
        <v>124</v>
      </c>
      <c r="D179" s="462">
        <v>0</v>
      </c>
      <c r="E179" s="463">
        <v>26</v>
      </c>
      <c r="F179" s="462">
        <v>26</v>
      </c>
      <c r="G179" s="464">
        <v>100</v>
      </c>
    </row>
    <row r="180" spans="1:7" s="421" customFormat="1" ht="12.75" x14ac:dyDescent="0.2">
      <c r="A180" s="431"/>
      <c r="B180" s="432"/>
      <c r="C180" s="432"/>
      <c r="D180" s="432"/>
      <c r="E180" s="432"/>
      <c r="F180" s="432"/>
      <c r="G180" s="433"/>
    </row>
    <row r="181" spans="1:7" s="421" customFormat="1" ht="12.75" x14ac:dyDescent="0.2">
      <c r="A181" s="418">
        <v>5213</v>
      </c>
      <c r="B181" s="538">
        <v>2112</v>
      </c>
      <c r="C181" s="420" t="s">
        <v>3685</v>
      </c>
      <c r="D181" s="108">
        <v>0</v>
      </c>
      <c r="E181" s="108">
        <v>5011</v>
      </c>
      <c r="F181" s="108">
        <v>4964</v>
      </c>
      <c r="G181" s="109">
        <v>99.1</v>
      </c>
    </row>
    <row r="182" spans="1:7" s="421" customFormat="1" ht="12.75" x14ac:dyDescent="0.2">
      <c r="A182" s="418">
        <v>5213</v>
      </c>
      <c r="B182" s="538">
        <v>2321</v>
      </c>
      <c r="C182" s="420" t="s">
        <v>91</v>
      </c>
      <c r="D182" s="108">
        <v>0</v>
      </c>
      <c r="E182" s="108">
        <v>400</v>
      </c>
      <c r="F182" s="108">
        <v>400</v>
      </c>
      <c r="G182" s="109">
        <v>100</v>
      </c>
    </row>
    <row r="183" spans="1:7" s="421" customFormat="1" ht="12.75" x14ac:dyDescent="0.2">
      <c r="A183" s="428">
        <v>5213</v>
      </c>
      <c r="B183" s="429"/>
      <c r="C183" s="430" t="s">
        <v>318</v>
      </c>
      <c r="D183" s="462">
        <v>0</v>
      </c>
      <c r="E183" s="463">
        <v>5411</v>
      </c>
      <c r="F183" s="462">
        <v>5364</v>
      </c>
      <c r="G183" s="464">
        <v>99.1</v>
      </c>
    </row>
    <row r="184" spans="1:7" s="421" customFormat="1" ht="12.75" x14ac:dyDescent="0.2">
      <c r="A184" s="431"/>
      <c r="B184" s="432"/>
      <c r="C184" s="432"/>
      <c r="D184" s="432"/>
      <c r="E184" s="432"/>
      <c r="F184" s="432"/>
      <c r="G184" s="433"/>
    </row>
    <row r="185" spans="1:7" s="421" customFormat="1" ht="12.75" x14ac:dyDescent="0.2">
      <c r="A185" s="418">
        <v>5273</v>
      </c>
      <c r="B185" s="538">
        <v>2111</v>
      </c>
      <c r="C185" s="420" t="s">
        <v>77</v>
      </c>
      <c r="D185" s="108">
        <v>870</v>
      </c>
      <c r="E185" s="108">
        <v>870</v>
      </c>
      <c r="F185" s="108">
        <v>721</v>
      </c>
      <c r="G185" s="109">
        <v>82.9</v>
      </c>
    </row>
    <row r="186" spans="1:7" s="421" customFormat="1" ht="12.75" x14ac:dyDescent="0.2">
      <c r="A186" s="428">
        <v>5273</v>
      </c>
      <c r="B186" s="429"/>
      <c r="C186" s="430" t="s">
        <v>125</v>
      </c>
      <c r="D186" s="462">
        <v>870</v>
      </c>
      <c r="E186" s="463">
        <v>870</v>
      </c>
      <c r="F186" s="462">
        <v>721</v>
      </c>
      <c r="G186" s="464">
        <v>82.9</v>
      </c>
    </row>
    <row r="187" spans="1:7" s="421" customFormat="1" ht="12.75" x14ac:dyDescent="0.2">
      <c r="A187" s="431"/>
      <c r="B187" s="432"/>
      <c r="C187" s="432"/>
      <c r="D187" s="432"/>
      <c r="E187" s="432"/>
      <c r="F187" s="432"/>
      <c r="G187" s="433"/>
    </row>
    <row r="188" spans="1:7" s="421" customFormat="1" ht="12.75" x14ac:dyDescent="0.2">
      <c r="A188" s="418">
        <v>5279</v>
      </c>
      <c r="B188" s="538">
        <v>2212</v>
      </c>
      <c r="C188" s="420" t="s">
        <v>78</v>
      </c>
      <c r="D188" s="108">
        <v>0</v>
      </c>
      <c r="E188" s="108">
        <v>5</v>
      </c>
      <c r="F188" s="108">
        <v>5</v>
      </c>
      <c r="G188" s="109">
        <v>100</v>
      </c>
    </row>
    <row r="189" spans="1:7" s="421" customFormat="1" ht="12.75" x14ac:dyDescent="0.2">
      <c r="A189" s="428">
        <v>5279</v>
      </c>
      <c r="B189" s="429"/>
      <c r="C189" s="430" t="s">
        <v>319</v>
      </c>
      <c r="D189" s="462">
        <v>0</v>
      </c>
      <c r="E189" s="463">
        <v>5</v>
      </c>
      <c r="F189" s="462">
        <v>5</v>
      </c>
      <c r="G189" s="464">
        <v>100</v>
      </c>
    </row>
    <row r="190" spans="1:7" s="421" customFormat="1" ht="12.75" x14ac:dyDescent="0.2">
      <c r="A190" s="431"/>
      <c r="B190" s="432"/>
      <c r="C190" s="432"/>
      <c r="D190" s="432"/>
      <c r="E190" s="432"/>
      <c r="F190" s="432"/>
      <c r="G190" s="433"/>
    </row>
    <row r="191" spans="1:7" s="421" customFormat="1" ht="12.75" x14ac:dyDescent="0.2">
      <c r="A191" s="418">
        <v>5511</v>
      </c>
      <c r="B191" s="538">
        <v>2329</v>
      </c>
      <c r="C191" s="420" t="s">
        <v>80</v>
      </c>
      <c r="D191" s="108">
        <v>4400</v>
      </c>
      <c r="E191" s="108">
        <v>4400</v>
      </c>
      <c r="F191" s="108">
        <v>4400</v>
      </c>
      <c r="G191" s="109">
        <v>100</v>
      </c>
    </row>
    <row r="192" spans="1:7" s="421" customFormat="1" ht="12.75" x14ac:dyDescent="0.2">
      <c r="A192" s="428">
        <v>5511</v>
      </c>
      <c r="B192" s="429"/>
      <c r="C192" s="430" t="s">
        <v>126</v>
      </c>
      <c r="D192" s="462">
        <v>4400</v>
      </c>
      <c r="E192" s="463">
        <v>4400</v>
      </c>
      <c r="F192" s="462">
        <v>4400</v>
      </c>
      <c r="G192" s="464">
        <v>100</v>
      </c>
    </row>
    <row r="193" spans="1:7" s="421" customFormat="1" ht="12.75" x14ac:dyDescent="0.2">
      <c r="A193" s="431"/>
      <c r="B193" s="432"/>
      <c r="C193" s="432"/>
      <c r="D193" s="432"/>
      <c r="E193" s="432"/>
      <c r="F193" s="432"/>
      <c r="G193" s="433"/>
    </row>
    <row r="194" spans="1:7" s="421" customFormat="1" ht="12.75" x14ac:dyDescent="0.2">
      <c r="A194" s="418">
        <v>5521</v>
      </c>
      <c r="B194" s="538">
        <v>2132</v>
      </c>
      <c r="C194" s="420" t="s">
        <v>84</v>
      </c>
      <c r="D194" s="108">
        <v>0</v>
      </c>
      <c r="E194" s="108">
        <v>15</v>
      </c>
      <c r="F194" s="108">
        <v>15</v>
      </c>
      <c r="G194" s="109">
        <v>100</v>
      </c>
    </row>
    <row r="195" spans="1:7" s="421" customFormat="1" ht="12.75" x14ac:dyDescent="0.2">
      <c r="A195" s="428">
        <v>5521</v>
      </c>
      <c r="B195" s="429"/>
      <c r="C195" s="430" t="s">
        <v>129</v>
      </c>
      <c r="D195" s="462">
        <v>0</v>
      </c>
      <c r="E195" s="463">
        <v>15</v>
      </c>
      <c r="F195" s="462">
        <v>15</v>
      </c>
      <c r="G195" s="464">
        <v>100</v>
      </c>
    </row>
    <row r="196" spans="1:7" s="421" customFormat="1" ht="12.75" x14ac:dyDescent="0.2">
      <c r="A196" s="431"/>
      <c r="B196" s="432"/>
      <c r="C196" s="432"/>
      <c r="D196" s="432"/>
      <c r="E196" s="432"/>
      <c r="F196" s="432"/>
      <c r="G196" s="433"/>
    </row>
    <row r="197" spans="1:7" s="421" customFormat="1" ht="12.75" x14ac:dyDescent="0.2">
      <c r="A197" s="418">
        <v>6113</v>
      </c>
      <c r="B197" s="538">
        <v>2310</v>
      </c>
      <c r="C197" s="420" t="s">
        <v>81</v>
      </c>
      <c r="D197" s="108">
        <v>0</v>
      </c>
      <c r="E197" s="108">
        <v>11</v>
      </c>
      <c r="F197" s="108">
        <v>21</v>
      </c>
      <c r="G197" s="109">
        <v>190.9</v>
      </c>
    </row>
    <row r="198" spans="1:7" s="421" customFormat="1" ht="12.75" x14ac:dyDescent="0.2">
      <c r="A198" s="418">
        <v>6113</v>
      </c>
      <c r="B198" s="538">
        <v>2324</v>
      </c>
      <c r="C198" s="420" t="s">
        <v>79</v>
      </c>
      <c r="D198" s="108">
        <v>0</v>
      </c>
      <c r="E198" s="108">
        <v>119</v>
      </c>
      <c r="F198" s="108">
        <v>137</v>
      </c>
      <c r="G198" s="109">
        <v>115.1</v>
      </c>
    </row>
    <row r="199" spans="1:7" s="421" customFormat="1" ht="12.75" x14ac:dyDescent="0.2">
      <c r="A199" s="428">
        <v>6113</v>
      </c>
      <c r="B199" s="429"/>
      <c r="C199" s="430" t="s">
        <v>130</v>
      </c>
      <c r="D199" s="462">
        <v>0</v>
      </c>
      <c r="E199" s="463">
        <v>130</v>
      </c>
      <c r="F199" s="462">
        <v>158</v>
      </c>
      <c r="G199" s="464">
        <v>121.5</v>
      </c>
    </row>
    <row r="200" spans="1:7" s="421" customFormat="1" ht="12.75" x14ac:dyDescent="0.2">
      <c r="A200" s="431"/>
      <c r="B200" s="432"/>
      <c r="C200" s="432"/>
      <c r="D200" s="432"/>
      <c r="E200" s="432"/>
      <c r="F200" s="432"/>
      <c r="G200" s="433"/>
    </row>
    <row r="201" spans="1:7" s="421" customFormat="1" ht="12.75" x14ac:dyDescent="0.2">
      <c r="A201" s="418">
        <v>6172</v>
      </c>
      <c r="B201" s="538">
        <v>2111</v>
      </c>
      <c r="C201" s="420" t="s">
        <v>77</v>
      </c>
      <c r="D201" s="108">
        <v>1</v>
      </c>
      <c r="E201" s="108">
        <v>122</v>
      </c>
      <c r="F201" s="108">
        <v>121</v>
      </c>
      <c r="G201" s="109">
        <v>99.2</v>
      </c>
    </row>
    <row r="202" spans="1:7" s="421" customFormat="1" ht="12.75" x14ac:dyDescent="0.2">
      <c r="A202" s="418">
        <v>6172</v>
      </c>
      <c r="B202" s="538">
        <v>2132</v>
      </c>
      <c r="C202" s="420" t="s">
        <v>84</v>
      </c>
      <c r="D202" s="108">
        <v>1561</v>
      </c>
      <c r="E202" s="108">
        <v>779</v>
      </c>
      <c r="F202" s="108">
        <v>779</v>
      </c>
      <c r="G202" s="109">
        <v>100</v>
      </c>
    </row>
    <row r="203" spans="1:7" s="421" customFormat="1" ht="12.75" x14ac:dyDescent="0.2">
      <c r="A203" s="418">
        <v>6172</v>
      </c>
      <c r="B203" s="538">
        <v>2139</v>
      </c>
      <c r="C203" s="420" t="s">
        <v>131</v>
      </c>
      <c r="D203" s="108">
        <v>8</v>
      </c>
      <c r="E203" s="108">
        <v>8</v>
      </c>
      <c r="F203" s="108">
        <v>4</v>
      </c>
      <c r="G203" s="109">
        <v>50</v>
      </c>
    </row>
    <row r="204" spans="1:7" s="421" customFormat="1" ht="12.75" x14ac:dyDescent="0.2">
      <c r="A204" s="418">
        <v>6172</v>
      </c>
      <c r="B204" s="538">
        <v>2143</v>
      </c>
      <c r="C204" s="420" t="s">
        <v>132</v>
      </c>
      <c r="D204" s="108">
        <v>0</v>
      </c>
      <c r="E204" s="108">
        <v>0</v>
      </c>
      <c r="F204" s="108">
        <v>0</v>
      </c>
      <c r="G204" s="109">
        <v>0</v>
      </c>
    </row>
    <row r="205" spans="1:7" s="421" customFormat="1" ht="12.75" x14ac:dyDescent="0.2">
      <c r="A205" s="418">
        <v>6172</v>
      </c>
      <c r="B205" s="538">
        <v>2211</v>
      </c>
      <c r="C205" s="420" t="s">
        <v>110</v>
      </c>
      <c r="D205" s="108">
        <v>5</v>
      </c>
      <c r="E205" s="108">
        <v>5</v>
      </c>
      <c r="F205" s="108">
        <v>0</v>
      </c>
      <c r="G205" s="109">
        <v>0</v>
      </c>
    </row>
    <row r="206" spans="1:7" s="421" customFormat="1" ht="12.75" x14ac:dyDescent="0.2">
      <c r="A206" s="418">
        <v>6172</v>
      </c>
      <c r="B206" s="538">
        <v>2212</v>
      </c>
      <c r="C206" s="420" t="s">
        <v>78</v>
      </c>
      <c r="D206" s="108">
        <v>30</v>
      </c>
      <c r="E206" s="108">
        <v>30</v>
      </c>
      <c r="F206" s="108">
        <v>21</v>
      </c>
      <c r="G206" s="109">
        <v>70</v>
      </c>
    </row>
    <row r="207" spans="1:7" s="421" customFormat="1" ht="12.75" x14ac:dyDescent="0.2">
      <c r="A207" s="418">
        <v>6172</v>
      </c>
      <c r="B207" s="538">
        <v>2324</v>
      </c>
      <c r="C207" s="420" t="s">
        <v>79</v>
      </c>
      <c r="D207" s="108">
        <v>65</v>
      </c>
      <c r="E207" s="108">
        <v>157</v>
      </c>
      <c r="F207" s="108">
        <v>150</v>
      </c>
      <c r="G207" s="109">
        <v>95.5</v>
      </c>
    </row>
    <row r="208" spans="1:7" s="421" customFormat="1" ht="12.75" x14ac:dyDescent="0.2">
      <c r="A208" s="418">
        <v>6172</v>
      </c>
      <c r="B208" s="538">
        <v>2329</v>
      </c>
      <c r="C208" s="420" t="s">
        <v>80</v>
      </c>
      <c r="D208" s="108">
        <v>0</v>
      </c>
      <c r="E208" s="108">
        <v>0</v>
      </c>
      <c r="F208" s="108">
        <v>1</v>
      </c>
      <c r="G208" s="109">
        <v>0</v>
      </c>
    </row>
    <row r="209" spans="1:7" s="421" customFormat="1" ht="12.75" x14ac:dyDescent="0.2">
      <c r="A209" s="428">
        <v>6172</v>
      </c>
      <c r="B209" s="429"/>
      <c r="C209" s="430" t="s">
        <v>134</v>
      </c>
      <c r="D209" s="462">
        <v>1670</v>
      </c>
      <c r="E209" s="463">
        <v>1101</v>
      </c>
      <c r="F209" s="462">
        <v>1076</v>
      </c>
      <c r="G209" s="464">
        <v>97.7</v>
      </c>
    </row>
    <row r="210" spans="1:7" s="421" customFormat="1" ht="12.75" x14ac:dyDescent="0.2">
      <c r="A210" s="431"/>
      <c r="B210" s="432"/>
      <c r="C210" s="432"/>
      <c r="D210" s="432"/>
      <c r="E210" s="432"/>
      <c r="F210" s="432"/>
      <c r="G210" s="433"/>
    </row>
    <row r="211" spans="1:7" s="421" customFormat="1" ht="12.75" x14ac:dyDescent="0.2">
      <c r="A211" s="418">
        <v>6310</v>
      </c>
      <c r="B211" s="538">
        <v>2141</v>
      </c>
      <c r="C211" s="420" t="s">
        <v>135</v>
      </c>
      <c r="D211" s="108">
        <v>25000</v>
      </c>
      <c r="E211" s="108">
        <v>30984</v>
      </c>
      <c r="F211" s="108">
        <v>40750</v>
      </c>
      <c r="G211" s="109">
        <v>131.5</v>
      </c>
    </row>
    <row r="212" spans="1:7" s="421" customFormat="1" ht="12.75" x14ac:dyDescent="0.2">
      <c r="A212" s="418">
        <v>6310</v>
      </c>
      <c r="B212" s="538">
        <v>2149</v>
      </c>
      <c r="C212" s="420" t="s">
        <v>3686</v>
      </c>
      <c r="D212" s="108">
        <v>0</v>
      </c>
      <c r="E212" s="108">
        <v>0</v>
      </c>
      <c r="F212" s="108">
        <v>600</v>
      </c>
      <c r="G212" s="109">
        <v>0</v>
      </c>
    </row>
    <row r="213" spans="1:7" s="421" customFormat="1" ht="12.75" x14ac:dyDescent="0.2">
      <c r="A213" s="428">
        <v>6310</v>
      </c>
      <c r="B213" s="429"/>
      <c r="C213" s="430" t="s">
        <v>136</v>
      </c>
      <c r="D213" s="462">
        <v>25000</v>
      </c>
      <c r="E213" s="463">
        <v>30984</v>
      </c>
      <c r="F213" s="462">
        <v>41350</v>
      </c>
      <c r="G213" s="464">
        <v>133.5</v>
      </c>
    </row>
    <row r="214" spans="1:7" s="421" customFormat="1" ht="12.75" x14ac:dyDescent="0.2">
      <c r="A214" s="431"/>
      <c r="B214" s="432"/>
      <c r="C214" s="432"/>
      <c r="D214" s="432"/>
      <c r="E214" s="432"/>
      <c r="F214" s="432"/>
      <c r="G214" s="433"/>
    </row>
    <row r="215" spans="1:7" s="421" customFormat="1" ht="12.75" x14ac:dyDescent="0.2">
      <c r="A215" s="418">
        <v>6320</v>
      </c>
      <c r="B215" s="538">
        <v>2322</v>
      </c>
      <c r="C215" s="420" t="s">
        <v>133</v>
      </c>
      <c r="D215" s="108">
        <v>0</v>
      </c>
      <c r="E215" s="108">
        <v>2104</v>
      </c>
      <c r="F215" s="108">
        <v>2121</v>
      </c>
      <c r="G215" s="109">
        <v>100.8</v>
      </c>
    </row>
    <row r="216" spans="1:7" s="421" customFormat="1" ht="12.75" x14ac:dyDescent="0.2">
      <c r="A216" s="428">
        <v>6320</v>
      </c>
      <c r="B216" s="429"/>
      <c r="C216" s="430" t="s">
        <v>137</v>
      </c>
      <c r="D216" s="462">
        <v>0</v>
      </c>
      <c r="E216" s="463">
        <v>2104</v>
      </c>
      <c r="F216" s="462">
        <v>2121</v>
      </c>
      <c r="G216" s="464">
        <v>100.8</v>
      </c>
    </row>
    <row r="217" spans="1:7" s="421" customFormat="1" ht="12.75" x14ac:dyDescent="0.2">
      <c r="A217" s="431"/>
      <c r="B217" s="432"/>
      <c r="C217" s="432"/>
      <c r="D217" s="432"/>
      <c r="E217" s="432"/>
      <c r="F217" s="432"/>
      <c r="G217" s="433"/>
    </row>
    <row r="218" spans="1:7" s="421" customFormat="1" ht="12.75" x14ac:dyDescent="0.2">
      <c r="A218" s="418">
        <v>6402</v>
      </c>
      <c r="B218" s="538">
        <v>2221</v>
      </c>
      <c r="C218" s="420" t="s">
        <v>128</v>
      </c>
      <c r="D218" s="108">
        <v>0</v>
      </c>
      <c r="E218" s="108">
        <v>0</v>
      </c>
      <c r="F218" s="108">
        <v>0</v>
      </c>
      <c r="G218" s="109">
        <v>0</v>
      </c>
    </row>
    <row r="219" spans="1:7" s="421" customFormat="1" ht="12.75" x14ac:dyDescent="0.2">
      <c r="A219" s="418">
        <v>6402</v>
      </c>
      <c r="B219" s="538">
        <v>2222</v>
      </c>
      <c r="C219" s="420" t="s">
        <v>138</v>
      </c>
      <c r="D219" s="108">
        <v>0</v>
      </c>
      <c r="E219" s="108">
        <v>0</v>
      </c>
      <c r="F219" s="108">
        <v>0</v>
      </c>
      <c r="G219" s="109">
        <v>0</v>
      </c>
    </row>
    <row r="220" spans="1:7" s="421" customFormat="1" ht="12.75" x14ac:dyDescent="0.2">
      <c r="A220" s="418">
        <v>6402</v>
      </c>
      <c r="B220" s="538">
        <v>2223</v>
      </c>
      <c r="C220" s="420" t="s">
        <v>122</v>
      </c>
      <c r="D220" s="108">
        <v>0</v>
      </c>
      <c r="E220" s="108">
        <v>18349</v>
      </c>
      <c r="F220" s="108">
        <v>19021</v>
      </c>
      <c r="G220" s="109">
        <v>103.7</v>
      </c>
    </row>
    <row r="221" spans="1:7" s="421" customFormat="1" ht="25.5" x14ac:dyDescent="0.2">
      <c r="A221" s="418">
        <v>6402</v>
      </c>
      <c r="B221" s="538">
        <v>2227</v>
      </c>
      <c r="C221" s="434" t="s">
        <v>139</v>
      </c>
      <c r="D221" s="108">
        <v>0</v>
      </c>
      <c r="E221" s="108">
        <v>1964</v>
      </c>
      <c r="F221" s="108">
        <v>1964</v>
      </c>
      <c r="G221" s="109">
        <v>100</v>
      </c>
    </row>
    <row r="222" spans="1:7" s="421" customFormat="1" ht="12.75" x14ac:dyDescent="0.2">
      <c r="A222" s="418">
        <v>6402</v>
      </c>
      <c r="B222" s="538">
        <v>2229</v>
      </c>
      <c r="C222" s="420" t="s">
        <v>102</v>
      </c>
      <c r="D222" s="108">
        <v>0</v>
      </c>
      <c r="E222" s="108">
        <v>43792</v>
      </c>
      <c r="F222" s="108">
        <v>43998</v>
      </c>
      <c r="G222" s="109">
        <v>100.5</v>
      </c>
    </row>
    <row r="223" spans="1:7" s="421" customFormat="1" ht="12.75" x14ac:dyDescent="0.2">
      <c r="A223" s="428">
        <v>6402</v>
      </c>
      <c r="B223" s="429"/>
      <c r="C223" s="430" t="s">
        <v>140</v>
      </c>
      <c r="D223" s="462">
        <v>0</v>
      </c>
      <c r="E223" s="463">
        <v>64105</v>
      </c>
      <c r="F223" s="462">
        <v>64983</v>
      </c>
      <c r="G223" s="464">
        <v>101.4</v>
      </c>
    </row>
    <row r="224" spans="1:7" s="421" customFormat="1" ht="12.75" x14ac:dyDescent="0.2">
      <c r="A224" s="431"/>
      <c r="B224" s="432"/>
      <c r="C224" s="432"/>
      <c r="D224" s="432"/>
      <c r="E224" s="432"/>
      <c r="F224" s="432"/>
      <c r="G224" s="433"/>
    </row>
    <row r="225" spans="1:15" s="421" customFormat="1" ht="12.75" x14ac:dyDescent="0.2">
      <c r="A225" s="418">
        <v>6409</v>
      </c>
      <c r="B225" s="538">
        <v>2211</v>
      </c>
      <c r="C225" s="420" t="s">
        <v>110</v>
      </c>
      <c r="D225" s="108">
        <v>0</v>
      </c>
      <c r="E225" s="108">
        <v>11438</v>
      </c>
      <c r="F225" s="108">
        <v>11438</v>
      </c>
      <c r="G225" s="109">
        <v>100</v>
      </c>
    </row>
    <row r="226" spans="1:15" s="421" customFormat="1" ht="12.75" x14ac:dyDescent="0.2">
      <c r="A226" s="418">
        <v>6409</v>
      </c>
      <c r="B226" s="538">
        <v>2229</v>
      </c>
      <c r="C226" s="420" t="s">
        <v>102</v>
      </c>
      <c r="D226" s="108">
        <v>0</v>
      </c>
      <c r="E226" s="108">
        <v>2141</v>
      </c>
      <c r="F226" s="108">
        <v>1969</v>
      </c>
      <c r="G226" s="109">
        <v>92</v>
      </c>
    </row>
    <row r="227" spans="1:15" s="421" customFormat="1" ht="12.75" x14ac:dyDescent="0.2">
      <c r="A227" s="428">
        <v>6409</v>
      </c>
      <c r="B227" s="429"/>
      <c r="C227" s="430" t="s">
        <v>141</v>
      </c>
      <c r="D227" s="462">
        <v>0</v>
      </c>
      <c r="E227" s="463">
        <v>13579</v>
      </c>
      <c r="F227" s="462">
        <v>13407</v>
      </c>
      <c r="G227" s="464">
        <v>98.7</v>
      </c>
    </row>
    <row r="228" spans="1:15" s="421" customFormat="1" ht="12.75" x14ac:dyDescent="0.2">
      <c r="A228" s="431"/>
      <c r="B228" s="432"/>
      <c r="C228" s="432"/>
      <c r="D228" s="432"/>
      <c r="E228" s="432"/>
      <c r="F228" s="432"/>
      <c r="G228" s="433"/>
    </row>
    <row r="229" spans="1:15" s="421" customFormat="1" ht="12.75" x14ac:dyDescent="0.2">
      <c r="A229" s="418" t="s">
        <v>68</v>
      </c>
      <c r="B229" s="538">
        <v>2412</v>
      </c>
      <c r="C229" s="420" t="s">
        <v>142</v>
      </c>
      <c r="D229" s="108">
        <v>13151</v>
      </c>
      <c r="E229" s="108">
        <v>11151</v>
      </c>
      <c r="F229" s="108">
        <v>7699</v>
      </c>
      <c r="G229" s="109">
        <v>69</v>
      </c>
    </row>
    <row r="230" spans="1:15" s="421" customFormat="1" ht="12.75" x14ac:dyDescent="0.2">
      <c r="A230" s="418" t="s">
        <v>68</v>
      </c>
      <c r="B230" s="538">
        <v>2420</v>
      </c>
      <c r="C230" s="420" t="s">
        <v>143</v>
      </c>
      <c r="D230" s="108">
        <v>143754</v>
      </c>
      <c r="E230" s="108">
        <v>143754</v>
      </c>
      <c r="F230" s="108">
        <v>143754</v>
      </c>
      <c r="G230" s="109">
        <v>100</v>
      </c>
    </row>
    <row r="231" spans="1:15" s="421" customFormat="1" ht="12.75" x14ac:dyDescent="0.2">
      <c r="A231" s="418" t="s">
        <v>68</v>
      </c>
      <c r="B231" s="538">
        <v>2441</v>
      </c>
      <c r="C231" s="420" t="s">
        <v>144</v>
      </c>
      <c r="D231" s="108">
        <v>4845</v>
      </c>
      <c r="E231" s="108">
        <v>9845</v>
      </c>
      <c r="F231" s="108">
        <v>9866</v>
      </c>
      <c r="G231" s="109">
        <v>100.2</v>
      </c>
    </row>
    <row r="232" spans="1:15" s="421" customFormat="1" ht="12.75" x14ac:dyDescent="0.2">
      <c r="A232" s="418" t="s">
        <v>68</v>
      </c>
      <c r="B232" s="538">
        <v>2451</v>
      </c>
      <c r="C232" s="420" t="s">
        <v>145</v>
      </c>
      <c r="D232" s="108">
        <v>334623</v>
      </c>
      <c r="E232" s="108">
        <v>316788</v>
      </c>
      <c r="F232" s="108">
        <v>251573</v>
      </c>
      <c r="G232" s="109">
        <v>79.400000000000006</v>
      </c>
    </row>
    <row r="233" spans="1:15" s="421" customFormat="1" ht="13.5" thickBot="1" x14ac:dyDescent="0.25">
      <c r="A233" s="435" t="s">
        <v>3687</v>
      </c>
      <c r="B233" s="436"/>
      <c r="C233" s="424" t="s">
        <v>146</v>
      </c>
      <c r="D233" s="529">
        <v>496373</v>
      </c>
      <c r="E233" s="530">
        <v>481538</v>
      </c>
      <c r="F233" s="529">
        <v>412892</v>
      </c>
      <c r="G233" s="531">
        <v>85.7</v>
      </c>
    </row>
    <row r="234" spans="1:15" s="406" customFormat="1" ht="12.75" x14ac:dyDescent="0.2">
      <c r="A234" s="404"/>
      <c r="B234" s="404"/>
      <c r="C234" s="425"/>
      <c r="D234" s="426"/>
      <c r="E234" s="426"/>
      <c r="F234" s="426"/>
      <c r="G234" s="427"/>
      <c r="I234" s="405"/>
      <c r="J234" s="405"/>
      <c r="K234" s="405"/>
      <c r="L234" s="405"/>
      <c r="M234" s="405"/>
      <c r="N234" s="405"/>
      <c r="O234" s="405"/>
    </row>
    <row r="235" spans="1:15" s="406" customFormat="1" ht="12.75" x14ac:dyDescent="0.2">
      <c r="A235" s="404"/>
      <c r="B235" s="404"/>
      <c r="C235" s="425"/>
      <c r="D235" s="426"/>
      <c r="E235" s="426"/>
      <c r="F235" s="426"/>
      <c r="G235" s="427"/>
      <c r="I235" s="405"/>
      <c r="J235" s="405"/>
      <c r="K235" s="405"/>
      <c r="L235" s="405"/>
      <c r="M235" s="405"/>
      <c r="N235" s="405"/>
      <c r="O235" s="405"/>
    </row>
    <row r="236" spans="1:15" s="406" customFormat="1" ht="18" customHeight="1" x14ac:dyDescent="0.2">
      <c r="A236" s="411" t="s">
        <v>7</v>
      </c>
      <c r="B236" s="404"/>
      <c r="C236" s="425"/>
      <c r="D236" s="426"/>
      <c r="E236" s="426"/>
      <c r="F236" s="426"/>
      <c r="G236" s="427"/>
      <c r="I236" s="405"/>
      <c r="J236" s="405"/>
      <c r="K236" s="405"/>
      <c r="L236" s="405"/>
      <c r="M236" s="405"/>
      <c r="N236" s="405"/>
      <c r="O236" s="405"/>
    </row>
    <row r="237" spans="1:15" s="405" customFormat="1" ht="12.75" customHeight="1" thickBot="1" x14ac:dyDescent="0.25">
      <c r="A237" s="411"/>
      <c r="B237" s="412"/>
      <c r="C237" s="412"/>
      <c r="D237" s="413"/>
      <c r="E237" s="413"/>
      <c r="F237" s="413"/>
      <c r="G237" s="403" t="s">
        <v>2</v>
      </c>
      <c r="H237" s="406"/>
    </row>
    <row r="238" spans="1:15" s="405" customFormat="1" ht="39" customHeight="1" thickBot="1" x14ac:dyDescent="0.25">
      <c r="A238" s="414" t="s">
        <v>62</v>
      </c>
      <c r="B238" s="415" t="s">
        <v>63</v>
      </c>
      <c r="C238" s="415" t="s">
        <v>64</v>
      </c>
      <c r="D238" s="416" t="s">
        <v>65</v>
      </c>
      <c r="E238" s="416" t="s">
        <v>66</v>
      </c>
      <c r="F238" s="416" t="s">
        <v>1</v>
      </c>
      <c r="G238" s="417" t="s">
        <v>67</v>
      </c>
      <c r="H238" s="406"/>
    </row>
    <row r="239" spans="1:15" s="421" customFormat="1" ht="12.75" x14ac:dyDescent="0.2">
      <c r="A239" s="418">
        <v>2212</v>
      </c>
      <c r="B239" s="538">
        <v>3119</v>
      </c>
      <c r="C239" s="420" t="s">
        <v>3688</v>
      </c>
      <c r="D239" s="108">
        <v>0</v>
      </c>
      <c r="E239" s="108">
        <v>56</v>
      </c>
      <c r="F239" s="108">
        <v>56</v>
      </c>
      <c r="G239" s="109">
        <v>100</v>
      </c>
    </row>
    <row r="240" spans="1:15" s="421" customFormat="1" ht="12.75" x14ac:dyDescent="0.2">
      <c r="A240" s="428">
        <v>2212</v>
      </c>
      <c r="B240" s="429"/>
      <c r="C240" s="430" t="s">
        <v>82</v>
      </c>
      <c r="D240" s="462">
        <v>0</v>
      </c>
      <c r="E240" s="463">
        <v>56</v>
      </c>
      <c r="F240" s="462">
        <v>56</v>
      </c>
      <c r="G240" s="464">
        <v>100</v>
      </c>
    </row>
    <row r="241" spans="1:15" s="421" customFormat="1" ht="12.75" x14ac:dyDescent="0.2">
      <c r="A241" s="437"/>
      <c r="B241" s="539"/>
      <c r="C241" s="540"/>
      <c r="D241" s="543"/>
      <c r="E241" s="543"/>
      <c r="F241" s="543"/>
      <c r="G241" s="440"/>
    </row>
    <row r="242" spans="1:15" s="421" customFormat="1" ht="12.75" x14ac:dyDescent="0.2">
      <c r="A242" s="441">
        <v>3522</v>
      </c>
      <c r="B242" s="442">
        <v>3113</v>
      </c>
      <c r="C242" s="443" t="s">
        <v>147</v>
      </c>
      <c r="D242" s="537">
        <v>0</v>
      </c>
      <c r="E242" s="537">
        <v>1</v>
      </c>
      <c r="F242" s="537">
        <v>1</v>
      </c>
      <c r="G242" s="542">
        <v>100</v>
      </c>
    </row>
    <row r="243" spans="1:15" s="421" customFormat="1" ht="12.75" x14ac:dyDescent="0.2">
      <c r="A243" s="428">
        <v>3522</v>
      </c>
      <c r="B243" s="429"/>
      <c r="C243" s="430" t="s">
        <v>103</v>
      </c>
      <c r="D243" s="462">
        <v>0</v>
      </c>
      <c r="E243" s="463">
        <v>1</v>
      </c>
      <c r="F243" s="462">
        <v>1</v>
      </c>
      <c r="G243" s="464">
        <v>100</v>
      </c>
    </row>
    <row r="244" spans="1:15" s="421" customFormat="1" ht="12.75" x14ac:dyDescent="0.2">
      <c r="A244" s="437"/>
      <c r="B244" s="539"/>
      <c r="C244" s="540"/>
      <c r="D244" s="543"/>
      <c r="E244" s="543"/>
      <c r="F244" s="543"/>
      <c r="G244" s="440"/>
    </row>
    <row r="245" spans="1:15" s="421" customFormat="1" ht="12.75" x14ac:dyDescent="0.2">
      <c r="A245" s="441">
        <v>3639</v>
      </c>
      <c r="B245" s="442">
        <v>3111</v>
      </c>
      <c r="C245" s="443" t="s">
        <v>148</v>
      </c>
      <c r="D245" s="537">
        <v>8000</v>
      </c>
      <c r="E245" s="537">
        <v>12185</v>
      </c>
      <c r="F245" s="537">
        <v>12239</v>
      </c>
      <c r="G245" s="542">
        <v>100.4</v>
      </c>
    </row>
    <row r="246" spans="1:15" s="421" customFormat="1" ht="12.75" x14ac:dyDescent="0.2">
      <c r="A246" s="418">
        <v>3639</v>
      </c>
      <c r="B246" s="538">
        <v>3112</v>
      </c>
      <c r="C246" s="420" t="s">
        <v>149</v>
      </c>
      <c r="D246" s="108">
        <v>12000</v>
      </c>
      <c r="E246" s="108">
        <v>3004</v>
      </c>
      <c r="F246" s="108">
        <v>3004</v>
      </c>
      <c r="G246" s="109">
        <v>100</v>
      </c>
    </row>
    <row r="247" spans="1:15" s="421" customFormat="1" ht="12.75" x14ac:dyDescent="0.2">
      <c r="A247" s="428">
        <v>3639</v>
      </c>
      <c r="B247" s="429"/>
      <c r="C247" s="430" t="s">
        <v>109</v>
      </c>
      <c r="D247" s="462">
        <v>20000</v>
      </c>
      <c r="E247" s="463">
        <v>15189</v>
      </c>
      <c r="F247" s="462">
        <v>15243</v>
      </c>
      <c r="G247" s="464">
        <v>100.4</v>
      </c>
    </row>
    <row r="248" spans="1:15" s="421" customFormat="1" ht="12.75" x14ac:dyDescent="0.2">
      <c r="A248" s="437"/>
      <c r="B248" s="539"/>
      <c r="C248" s="540"/>
      <c r="D248" s="543"/>
      <c r="E248" s="543"/>
      <c r="F248" s="543"/>
      <c r="G248" s="440"/>
    </row>
    <row r="249" spans="1:15" s="421" customFormat="1" ht="12.75" x14ac:dyDescent="0.2">
      <c r="A249" s="441">
        <v>5511</v>
      </c>
      <c r="B249" s="442">
        <v>3129</v>
      </c>
      <c r="C249" s="443" t="s">
        <v>150</v>
      </c>
      <c r="D249" s="537">
        <v>16450</v>
      </c>
      <c r="E249" s="537">
        <v>16450</v>
      </c>
      <c r="F249" s="537">
        <v>16450</v>
      </c>
      <c r="G249" s="542">
        <v>100</v>
      </c>
    </row>
    <row r="250" spans="1:15" s="421" customFormat="1" ht="13.5" thickBot="1" x14ac:dyDescent="0.25">
      <c r="A250" s="435">
        <v>5511</v>
      </c>
      <c r="B250" s="436"/>
      <c r="C250" s="424" t="s">
        <v>126</v>
      </c>
      <c r="D250" s="529">
        <v>16450</v>
      </c>
      <c r="E250" s="530">
        <v>16450</v>
      </c>
      <c r="F250" s="529">
        <v>16450</v>
      </c>
      <c r="G250" s="531">
        <v>100</v>
      </c>
    </row>
    <row r="251" spans="1:15" s="406" customFormat="1" ht="12.75" x14ac:dyDescent="0.2">
      <c r="A251" s="404"/>
      <c r="B251" s="404"/>
      <c r="C251" s="425"/>
      <c r="D251" s="426"/>
      <c r="E251" s="426"/>
      <c r="F251" s="426"/>
      <c r="G251" s="427"/>
      <c r="I251" s="405"/>
      <c r="J251" s="405"/>
      <c r="K251" s="405"/>
      <c r="L251" s="405"/>
      <c r="M251" s="405"/>
      <c r="N251" s="405"/>
      <c r="O251" s="405"/>
    </row>
    <row r="252" spans="1:15" s="406" customFormat="1" ht="12.75" x14ac:dyDescent="0.2">
      <c r="A252" s="404"/>
      <c r="B252" s="404"/>
      <c r="C252" s="425"/>
      <c r="D252" s="426"/>
      <c r="E252" s="426"/>
      <c r="F252" s="426"/>
      <c r="G252" s="427"/>
      <c r="I252" s="405"/>
      <c r="J252" s="405"/>
      <c r="K252" s="405"/>
      <c r="L252" s="405"/>
      <c r="M252" s="405"/>
      <c r="N252" s="405"/>
      <c r="O252" s="405"/>
    </row>
    <row r="253" spans="1:15" s="406" customFormat="1" ht="18" customHeight="1" x14ac:dyDescent="0.2">
      <c r="A253" s="411" t="s">
        <v>151</v>
      </c>
      <c r="B253" s="404"/>
      <c r="C253" s="425"/>
      <c r="D253" s="426"/>
      <c r="E253" s="426"/>
      <c r="F253" s="426"/>
      <c r="G253" s="427"/>
      <c r="I253" s="405"/>
      <c r="J253" s="405"/>
      <c r="K253" s="405"/>
      <c r="L253" s="405"/>
      <c r="M253" s="405"/>
      <c r="N253" s="405"/>
      <c r="O253" s="405"/>
    </row>
    <row r="254" spans="1:15" s="405" customFormat="1" ht="12.75" customHeight="1" thickBot="1" x14ac:dyDescent="0.25">
      <c r="A254" s="411"/>
      <c r="B254" s="412"/>
      <c r="C254" s="412"/>
      <c r="D254" s="413"/>
      <c r="E254" s="413"/>
      <c r="F254" s="413"/>
      <c r="G254" s="403" t="s">
        <v>2</v>
      </c>
      <c r="H254" s="406"/>
    </row>
    <row r="255" spans="1:15" s="405" customFormat="1" ht="39" customHeight="1" thickBot="1" x14ac:dyDescent="0.25">
      <c r="A255" s="414" t="s">
        <v>62</v>
      </c>
      <c r="B255" s="415" t="s">
        <v>63</v>
      </c>
      <c r="C255" s="444" t="s">
        <v>64</v>
      </c>
      <c r="D255" s="416" t="s">
        <v>65</v>
      </c>
      <c r="E255" s="416" t="s">
        <v>66</v>
      </c>
      <c r="F255" s="416" t="s">
        <v>1</v>
      </c>
      <c r="G255" s="417" t="s">
        <v>67</v>
      </c>
      <c r="H255" s="406"/>
    </row>
    <row r="256" spans="1:15" s="421" customFormat="1" ht="12.75" x14ac:dyDescent="0.2">
      <c r="A256" s="418" t="s">
        <v>68</v>
      </c>
      <c r="B256" s="538">
        <v>4111</v>
      </c>
      <c r="C256" s="445" t="s">
        <v>152</v>
      </c>
      <c r="D256" s="108">
        <v>0</v>
      </c>
      <c r="E256" s="108">
        <v>17152</v>
      </c>
      <c r="F256" s="108">
        <v>17152</v>
      </c>
      <c r="G256" s="109">
        <v>100</v>
      </c>
    </row>
    <row r="257" spans="1:7" s="421" customFormat="1" ht="12.75" x14ac:dyDescent="0.2">
      <c r="A257" s="418" t="s">
        <v>68</v>
      </c>
      <c r="B257" s="538">
        <v>4112</v>
      </c>
      <c r="C257" s="445" t="s">
        <v>153</v>
      </c>
      <c r="D257" s="108">
        <v>156273</v>
      </c>
      <c r="E257" s="108">
        <v>156273</v>
      </c>
      <c r="F257" s="108">
        <v>156273</v>
      </c>
      <c r="G257" s="109">
        <v>100</v>
      </c>
    </row>
    <row r="258" spans="1:7" s="421" customFormat="1" ht="12.75" x14ac:dyDescent="0.2">
      <c r="A258" s="418" t="s">
        <v>68</v>
      </c>
      <c r="B258" s="538">
        <v>4113</v>
      </c>
      <c r="C258" s="420" t="s">
        <v>3689</v>
      </c>
      <c r="D258" s="108">
        <v>0</v>
      </c>
      <c r="E258" s="108">
        <v>209639</v>
      </c>
      <c r="F258" s="108">
        <v>209639</v>
      </c>
      <c r="G258" s="109">
        <v>100</v>
      </c>
    </row>
    <row r="259" spans="1:7" s="421" customFormat="1" ht="12.75" x14ac:dyDescent="0.2">
      <c r="A259" s="418" t="s">
        <v>68</v>
      </c>
      <c r="B259" s="538">
        <v>4116</v>
      </c>
      <c r="C259" s="445" t="s">
        <v>154</v>
      </c>
      <c r="D259" s="108">
        <v>380225</v>
      </c>
      <c r="E259" s="108">
        <v>20860688</v>
      </c>
      <c r="F259" s="108">
        <v>20860679</v>
      </c>
      <c r="G259" s="109">
        <v>100</v>
      </c>
    </row>
    <row r="260" spans="1:7" s="421" customFormat="1" ht="12.75" x14ac:dyDescent="0.2">
      <c r="A260" s="418" t="s">
        <v>68</v>
      </c>
      <c r="B260" s="538">
        <v>4118</v>
      </c>
      <c r="C260" s="420" t="s">
        <v>155</v>
      </c>
      <c r="D260" s="108">
        <v>522</v>
      </c>
      <c r="E260" s="108">
        <v>1194</v>
      </c>
      <c r="F260" s="108">
        <v>1138</v>
      </c>
      <c r="G260" s="109">
        <v>95.3</v>
      </c>
    </row>
    <row r="261" spans="1:7" s="421" customFormat="1" ht="12.75" x14ac:dyDescent="0.2">
      <c r="A261" s="418" t="s">
        <v>68</v>
      </c>
      <c r="B261" s="538">
        <v>4119</v>
      </c>
      <c r="C261" s="445" t="s">
        <v>3690</v>
      </c>
      <c r="D261" s="108">
        <v>0</v>
      </c>
      <c r="E261" s="108">
        <v>1707</v>
      </c>
      <c r="F261" s="108">
        <v>1707</v>
      </c>
      <c r="G261" s="109">
        <v>100</v>
      </c>
    </row>
    <row r="262" spans="1:7" s="421" customFormat="1" ht="12.75" x14ac:dyDescent="0.2">
      <c r="A262" s="418" t="s">
        <v>68</v>
      </c>
      <c r="B262" s="538">
        <v>4121</v>
      </c>
      <c r="C262" s="420" t="s">
        <v>156</v>
      </c>
      <c r="D262" s="108">
        <v>52381</v>
      </c>
      <c r="E262" s="108">
        <v>75540</v>
      </c>
      <c r="F262" s="108">
        <v>75459</v>
      </c>
      <c r="G262" s="109">
        <v>99.9</v>
      </c>
    </row>
    <row r="263" spans="1:7" s="421" customFormat="1" ht="12.75" x14ac:dyDescent="0.2">
      <c r="A263" s="418" t="s">
        <v>68</v>
      </c>
      <c r="B263" s="538">
        <v>4122</v>
      </c>
      <c r="C263" s="420" t="s">
        <v>157</v>
      </c>
      <c r="D263" s="108">
        <v>21526</v>
      </c>
      <c r="E263" s="108">
        <v>21907</v>
      </c>
      <c r="F263" s="108">
        <v>21796</v>
      </c>
      <c r="G263" s="109">
        <v>99.5</v>
      </c>
    </row>
    <row r="264" spans="1:7" s="421" customFormat="1" ht="12.75" x14ac:dyDescent="0.2">
      <c r="A264" s="418" t="s">
        <v>68</v>
      </c>
      <c r="B264" s="538">
        <v>4151</v>
      </c>
      <c r="C264" s="420" t="s">
        <v>158</v>
      </c>
      <c r="D264" s="108">
        <v>1185</v>
      </c>
      <c r="E264" s="108">
        <v>876</v>
      </c>
      <c r="F264" s="108">
        <v>876</v>
      </c>
      <c r="G264" s="109">
        <v>100</v>
      </c>
    </row>
    <row r="265" spans="1:7" s="421" customFormat="1" ht="12.75" x14ac:dyDescent="0.2">
      <c r="A265" s="418" t="s">
        <v>68</v>
      </c>
      <c r="B265" s="538">
        <v>4152</v>
      </c>
      <c r="C265" s="420" t="s">
        <v>159</v>
      </c>
      <c r="D265" s="108">
        <v>7666</v>
      </c>
      <c r="E265" s="108">
        <v>1176</v>
      </c>
      <c r="F265" s="108">
        <v>1708</v>
      </c>
      <c r="G265" s="109">
        <v>145.19999999999999</v>
      </c>
    </row>
    <row r="266" spans="1:7" s="421" customFormat="1" ht="12.75" x14ac:dyDescent="0.2">
      <c r="A266" s="428" t="s">
        <v>3687</v>
      </c>
      <c r="B266" s="446"/>
      <c r="C266" s="430" t="s">
        <v>160</v>
      </c>
      <c r="D266" s="462">
        <v>619778</v>
      </c>
      <c r="E266" s="463">
        <v>21346152</v>
      </c>
      <c r="F266" s="462">
        <v>21346427</v>
      </c>
      <c r="G266" s="464">
        <v>100</v>
      </c>
    </row>
    <row r="267" spans="1:7" s="421" customFormat="1" ht="12.75" x14ac:dyDescent="0.2">
      <c r="A267" s="431"/>
      <c r="B267" s="432"/>
      <c r="C267" s="432"/>
      <c r="D267" s="521"/>
      <c r="E267" s="521"/>
      <c r="F267" s="521"/>
      <c r="G267" s="522"/>
    </row>
    <row r="268" spans="1:7" s="421" customFormat="1" ht="12.75" x14ac:dyDescent="0.2">
      <c r="A268" s="418" t="s">
        <v>68</v>
      </c>
      <c r="B268" s="538">
        <v>4213</v>
      </c>
      <c r="C268" s="420" t="s">
        <v>161</v>
      </c>
      <c r="D268" s="108">
        <v>0</v>
      </c>
      <c r="E268" s="108">
        <v>7888</v>
      </c>
      <c r="F268" s="108">
        <v>7846</v>
      </c>
      <c r="G268" s="109">
        <v>99.5</v>
      </c>
    </row>
    <row r="269" spans="1:7" s="421" customFormat="1" ht="12.75" x14ac:dyDescent="0.2">
      <c r="A269" s="418" t="s">
        <v>68</v>
      </c>
      <c r="B269" s="538">
        <v>4216</v>
      </c>
      <c r="C269" s="420" t="s">
        <v>162</v>
      </c>
      <c r="D269" s="108">
        <v>1546831</v>
      </c>
      <c r="E269" s="108">
        <v>1153263</v>
      </c>
      <c r="F269" s="108">
        <v>1153262</v>
      </c>
      <c r="G269" s="109">
        <v>100</v>
      </c>
    </row>
    <row r="270" spans="1:7" s="421" customFormat="1" ht="12.75" x14ac:dyDescent="0.2">
      <c r="A270" s="418" t="s">
        <v>68</v>
      </c>
      <c r="B270" s="538">
        <v>4218</v>
      </c>
      <c r="C270" s="420" t="s">
        <v>3691</v>
      </c>
      <c r="D270" s="108">
        <v>0</v>
      </c>
      <c r="E270" s="108">
        <v>150</v>
      </c>
      <c r="F270" s="108">
        <v>150</v>
      </c>
      <c r="G270" s="109">
        <v>100</v>
      </c>
    </row>
    <row r="271" spans="1:7" s="421" customFormat="1" ht="12.75" x14ac:dyDescent="0.2">
      <c r="A271" s="418" t="s">
        <v>68</v>
      </c>
      <c r="B271" s="538">
        <v>4221</v>
      </c>
      <c r="C271" s="420" t="s">
        <v>163</v>
      </c>
      <c r="D271" s="108">
        <v>66784</v>
      </c>
      <c r="E271" s="108">
        <v>14427</v>
      </c>
      <c r="F271" s="108">
        <v>14107</v>
      </c>
      <c r="G271" s="109">
        <v>97.8</v>
      </c>
    </row>
    <row r="272" spans="1:7" s="421" customFormat="1" ht="12.75" x14ac:dyDescent="0.2">
      <c r="A272" s="428" t="s">
        <v>3687</v>
      </c>
      <c r="B272" s="429"/>
      <c r="C272" s="430" t="s">
        <v>164</v>
      </c>
      <c r="D272" s="462">
        <v>1613615</v>
      </c>
      <c r="E272" s="463">
        <v>1175728</v>
      </c>
      <c r="F272" s="462">
        <v>1175365</v>
      </c>
      <c r="G272" s="464">
        <v>100</v>
      </c>
    </row>
    <row r="273" spans="1:7" s="421" customFormat="1" ht="12.75" x14ac:dyDescent="0.2">
      <c r="A273" s="437"/>
      <c r="B273" s="539"/>
      <c r="C273" s="540"/>
      <c r="D273" s="541"/>
      <c r="E273" s="541"/>
      <c r="F273" s="541"/>
      <c r="G273" s="524"/>
    </row>
    <row r="274" spans="1:7" s="421" customFormat="1" ht="12.75" x14ac:dyDescent="0.2">
      <c r="A274" s="441">
        <v>6330</v>
      </c>
      <c r="B274" s="442">
        <v>4134</v>
      </c>
      <c r="C274" s="443" t="s">
        <v>165</v>
      </c>
      <c r="D274" s="537">
        <v>0</v>
      </c>
      <c r="E274" s="537">
        <v>0</v>
      </c>
      <c r="F274" s="537">
        <v>17220342</v>
      </c>
      <c r="G274" s="542">
        <v>0</v>
      </c>
    </row>
    <row r="275" spans="1:7" s="421" customFormat="1" ht="12.75" x14ac:dyDescent="0.2">
      <c r="A275" s="418">
        <v>6330</v>
      </c>
      <c r="B275" s="538">
        <v>4139</v>
      </c>
      <c r="C275" s="420" t="s">
        <v>166</v>
      </c>
      <c r="D275" s="108">
        <v>0</v>
      </c>
      <c r="E275" s="108">
        <v>0</v>
      </c>
      <c r="F275" s="108">
        <v>790583</v>
      </c>
      <c r="G275" s="109">
        <v>0</v>
      </c>
    </row>
    <row r="276" spans="1:7" s="449" customFormat="1" ht="13.5" thickBot="1" x14ac:dyDescent="0.25">
      <c r="A276" s="435">
        <v>6330</v>
      </c>
      <c r="B276" s="447"/>
      <c r="C276" s="448" t="s">
        <v>167</v>
      </c>
      <c r="D276" s="529">
        <v>0</v>
      </c>
      <c r="E276" s="530">
        <v>0</v>
      </c>
      <c r="F276" s="529">
        <v>18010925</v>
      </c>
      <c r="G276" s="531">
        <v>0</v>
      </c>
    </row>
    <row r="277" spans="1:7" s="421" customFormat="1" ht="15" customHeight="1" x14ac:dyDescent="0.2">
      <c r="A277" s="438"/>
      <c r="B277" s="438"/>
      <c r="C277" s="439"/>
      <c r="D277" s="523"/>
      <c r="E277" s="523"/>
      <c r="F277" s="523"/>
      <c r="G277" s="525"/>
    </row>
    <row r="278" spans="1:7" s="421" customFormat="1" ht="15" customHeight="1" thickBot="1" x14ac:dyDescent="0.25">
      <c r="A278" s="438"/>
      <c r="B278" s="438"/>
      <c r="C278" s="439"/>
      <c r="D278" s="523"/>
      <c r="E278" s="523"/>
      <c r="F278" s="523"/>
      <c r="G278" s="525"/>
    </row>
    <row r="279" spans="1:7" ht="15" customHeight="1" x14ac:dyDescent="0.2">
      <c r="A279" s="450"/>
      <c r="B279" s="450"/>
      <c r="C279" s="955" t="s">
        <v>5041</v>
      </c>
      <c r="D279" s="526">
        <v>7355300</v>
      </c>
      <c r="E279" s="527">
        <v>5855813.8399999999</v>
      </c>
      <c r="F279" s="526">
        <v>7028054.8701099996</v>
      </c>
      <c r="G279" s="528">
        <v>120</v>
      </c>
    </row>
    <row r="280" spans="1:7" ht="15" customHeight="1" x14ac:dyDescent="0.2">
      <c r="A280" s="452"/>
      <c r="B280" s="452"/>
      <c r="C280" s="956" t="s">
        <v>5042</v>
      </c>
      <c r="D280" s="462">
        <v>570252</v>
      </c>
      <c r="E280" s="463">
        <v>676760.73400000005</v>
      </c>
      <c r="F280" s="462">
        <v>618728.64453000005</v>
      </c>
      <c r="G280" s="464">
        <v>91.4</v>
      </c>
    </row>
    <row r="281" spans="1:7" ht="15" customHeight="1" x14ac:dyDescent="0.2">
      <c r="A281" s="452"/>
      <c r="B281" s="452"/>
      <c r="C281" s="956" t="s">
        <v>5043</v>
      </c>
      <c r="D281" s="952">
        <v>36450</v>
      </c>
      <c r="E281" s="953">
        <v>31696.22</v>
      </c>
      <c r="F281" s="952">
        <v>31750.27176</v>
      </c>
      <c r="G281" s="954">
        <v>100.2</v>
      </c>
    </row>
    <row r="282" spans="1:7" ht="15" customHeight="1" x14ac:dyDescent="0.2">
      <c r="A282" s="452"/>
      <c r="B282" s="452"/>
      <c r="C282" s="956" t="s">
        <v>5044</v>
      </c>
      <c r="D282" s="462">
        <v>2233393</v>
      </c>
      <c r="E282" s="463">
        <v>22521879.188999999</v>
      </c>
      <c r="F282" s="462">
        <v>22521791.285920002</v>
      </c>
      <c r="G282" s="464">
        <v>100</v>
      </c>
    </row>
    <row r="283" spans="1:7" ht="15" customHeight="1" x14ac:dyDescent="0.2">
      <c r="A283" s="452"/>
      <c r="B283" s="452"/>
      <c r="C283" s="956" t="s">
        <v>5045</v>
      </c>
      <c r="D283" s="462">
        <v>0</v>
      </c>
      <c r="E283" s="463">
        <v>0</v>
      </c>
      <c r="F283" s="462">
        <v>18010925</v>
      </c>
      <c r="G283" s="464">
        <v>0</v>
      </c>
    </row>
    <row r="284" spans="1:7" ht="15.75" customHeight="1" thickBot="1" x14ac:dyDescent="0.25">
      <c r="A284" s="452"/>
      <c r="B284" s="452"/>
      <c r="C284" s="956" t="s">
        <v>5046</v>
      </c>
      <c r="D284" s="532">
        <v>10195395</v>
      </c>
      <c r="E284" s="533">
        <v>29086149.982999999</v>
      </c>
      <c r="F284" s="532">
        <v>48211249.892480001</v>
      </c>
      <c r="G284" s="480">
        <v>165.8</v>
      </c>
    </row>
    <row r="285" spans="1:7" ht="16.5" customHeight="1" thickBot="1" x14ac:dyDescent="0.25">
      <c r="A285" s="453"/>
      <c r="B285" s="453"/>
      <c r="C285" s="957" t="s">
        <v>168</v>
      </c>
      <c r="D285" s="534">
        <v>10195395</v>
      </c>
      <c r="E285" s="535">
        <v>29086149.982999999</v>
      </c>
      <c r="F285" s="534">
        <v>30200325.072319999</v>
      </c>
      <c r="G285" s="536">
        <v>103.8</v>
      </c>
    </row>
  </sheetData>
  <mergeCells count="2">
    <mergeCell ref="A2:G2"/>
    <mergeCell ref="A4:G4"/>
  </mergeCells>
  <printOptions horizontalCentered="1"/>
  <pageMargins left="0.39370078740157483" right="0.39370078740157483" top="0.59055118110236227" bottom="0.39370078740157483" header="0.31496062992125984" footer="0.11811023622047245"/>
  <pageSetup paperSize="9" scale="91" firstPageNumber="180" fitToHeight="0" orientation="landscape" useFirstPageNumber="1" r:id="rId1"/>
  <headerFooter>
    <oddHeader>&amp;L&amp;"Tahoma,Kurzíva"Závěrečný účet za rok 2020&amp;R&amp;"Tahoma,Kurzíva"Tabulka č. 1</oddHeader>
    <oddFooter>&amp;C&amp;"Tahoma,Obyčejné"&amp;P</oddFooter>
  </headerFooter>
  <rowBreaks count="7" manualBreakCount="7">
    <brk id="38" max="6" man="1"/>
    <brk id="78" max="6" man="1"/>
    <brk id="118" max="6" man="1"/>
    <brk id="156" max="6" man="1"/>
    <brk id="195" max="6" man="1"/>
    <brk id="231" max="6" man="1"/>
    <brk id="266"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EF785-0272-4C14-845F-D20E22C3A9CC}">
  <sheetPr>
    <pageSetUpPr fitToPage="1"/>
  </sheetPr>
  <dimension ref="A1:M1666"/>
  <sheetViews>
    <sheetView zoomScaleNormal="100" zoomScaleSheetLayoutView="100" workbookViewId="0">
      <selection activeCell="H3" sqref="H3"/>
    </sheetView>
  </sheetViews>
  <sheetFormatPr defaultRowHeight="12.75" x14ac:dyDescent="0.2"/>
  <cols>
    <col min="1" max="1" width="8.28515625" style="419" customWidth="1"/>
    <col min="2" max="2" width="10" style="419" customWidth="1"/>
    <col min="3" max="3" width="80.7109375" style="419" customWidth="1"/>
    <col min="4" max="6" width="15.7109375" style="421" customWidth="1"/>
    <col min="7" max="7" width="9.85546875" style="421" customWidth="1"/>
    <col min="8" max="16384" width="9.140625" style="421"/>
  </cols>
  <sheetData>
    <row r="1" spans="1:7" s="115" customFormat="1" x14ac:dyDescent="0.2">
      <c r="A1" s="110"/>
      <c r="B1" s="110"/>
      <c r="C1" s="111"/>
      <c r="D1" s="112"/>
      <c r="E1" s="112"/>
      <c r="F1" s="113"/>
      <c r="G1" s="114"/>
    </row>
    <row r="2" spans="1:7" s="115" customFormat="1" ht="18" customHeight="1" x14ac:dyDescent="0.2">
      <c r="A2" s="985" t="s">
        <v>3680</v>
      </c>
      <c r="B2" s="985"/>
      <c r="C2" s="985"/>
      <c r="D2" s="985"/>
      <c r="E2" s="985"/>
      <c r="F2" s="985"/>
      <c r="G2" s="985"/>
    </row>
    <row r="3" spans="1:7" s="115" customFormat="1" x14ac:dyDescent="0.2">
      <c r="A3" s="116"/>
      <c r="B3" s="116"/>
      <c r="C3" s="117"/>
      <c r="D3" s="118"/>
      <c r="E3" s="118"/>
      <c r="F3" s="118"/>
      <c r="G3" s="119"/>
    </row>
    <row r="4" spans="1:7" s="115" customFormat="1" ht="18" customHeight="1" x14ac:dyDescent="0.2">
      <c r="A4" s="986" t="s">
        <v>169</v>
      </c>
      <c r="B4" s="986"/>
      <c r="C4" s="986"/>
      <c r="D4" s="986"/>
      <c r="E4" s="986"/>
      <c r="F4" s="986"/>
      <c r="G4" s="986"/>
    </row>
    <row r="5" spans="1:7" s="115" customFormat="1" ht="15" x14ac:dyDescent="0.2">
      <c r="A5" s="397"/>
      <c r="B5" s="397"/>
      <c r="C5" s="120"/>
      <c r="D5" s="397"/>
      <c r="E5" s="397"/>
      <c r="F5" s="397"/>
      <c r="G5" s="397"/>
    </row>
    <row r="6" spans="1:7" s="115" customFormat="1" ht="18" customHeight="1" x14ac:dyDescent="0.2">
      <c r="A6" s="121" t="s">
        <v>4</v>
      </c>
      <c r="B6" s="397"/>
      <c r="C6" s="122"/>
      <c r="D6" s="123"/>
      <c r="E6" s="123"/>
      <c r="F6" s="123"/>
    </row>
    <row r="7" spans="1:7" s="115" customFormat="1" ht="12.75" customHeight="1" thickBot="1" x14ac:dyDescent="0.25">
      <c r="A7" s="397"/>
      <c r="B7" s="397"/>
      <c r="C7" s="122"/>
      <c r="D7" s="123"/>
      <c r="E7" s="123"/>
      <c r="F7" s="123"/>
      <c r="G7" s="119" t="s">
        <v>2</v>
      </c>
    </row>
    <row r="8" spans="1:7" s="128" customFormat="1" ht="39" customHeight="1" thickBot="1" x14ac:dyDescent="0.25">
      <c r="A8" s="124" t="s">
        <v>62</v>
      </c>
      <c r="B8" s="125" t="s">
        <v>63</v>
      </c>
      <c r="C8" s="125" t="s">
        <v>64</v>
      </c>
      <c r="D8" s="126" t="s">
        <v>65</v>
      </c>
      <c r="E8" s="126" t="s">
        <v>66</v>
      </c>
      <c r="F8" s="126" t="s">
        <v>1</v>
      </c>
      <c r="G8" s="127" t="s">
        <v>67</v>
      </c>
    </row>
    <row r="9" spans="1:7" x14ac:dyDescent="0.2">
      <c r="A9" s="454">
        <v>1019</v>
      </c>
      <c r="B9" s="958">
        <v>5139</v>
      </c>
      <c r="C9" s="959" t="s">
        <v>170</v>
      </c>
      <c r="D9" s="960">
        <v>50</v>
      </c>
      <c r="E9" s="961">
        <v>10</v>
      </c>
      <c r="F9" s="960">
        <v>9.9220000000000006</v>
      </c>
      <c r="G9" s="459">
        <f t="shared" ref="G9:G15" si="0">F9/E9*100</f>
        <v>99.220000000000013</v>
      </c>
    </row>
    <row r="10" spans="1:7" x14ac:dyDescent="0.2">
      <c r="A10" s="454">
        <v>1019</v>
      </c>
      <c r="B10" s="958">
        <v>5169</v>
      </c>
      <c r="C10" s="959" t="s">
        <v>171</v>
      </c>
      <c r="D10" s="960">
        <v>50</v>
      </c>
      <c r="E10" s="961">
        <v>28.5</v>
      </c>
      <c r="F10" s="960">
        <v>0</v>
      </c>
      <c r="G10" s="459">
        <f t="shared" si="0"/>
        <v>0</v>
      </c>
    </row>
    <row r="11" spans="1:7" x14ac:dyDescent="0.2">
      <c r="A11" s="454">
        <v>1019</v>
      </c>
      <c r="B11" s="958">
        <v>5175</v>
      </c>
      <c r="C11" s="959" t="s">
        <v>172</v>
      </c>
      <c r="D11" s="960">
        <v>100</v>
      </c>
      <c r="E11" s="961">
        <v>10</v>
      </c>
      <c r="F11" s="960">
        <v>0</v>
      </c>
      <c r="G11" s="459">
        <f t="shared" si="0"/>
        <v>0</v>
      </c>
    </row>
    <row r="12" spans="1:7" x14ac:dyDescent="0.2">
      <c r="A12" s="454">
        <v>1019</v>
      </c>
      <c r="B12" s="958">
        <v>5212</v>
      </c>
      <c r="C12" s="959" t="s">
        <v>176</v>
      </c>
      <c r="D12" s="960">
        <v>0</v>
      </c>
      <c r="E12" s="961">
        <v>267.5</v>
      </c>
      <c r="F12" s="960">
        <v>141.88999999999999</v>
      </c>
      <c r="G12" s="459">
        <f t="shared" si="0"/>
        <v>53.042990654205603</v>
      </c>
    </row>
    <row r="13" spans="1:7" x14ac:dyDescent="0.2">
      <c r="A13" s="454">
        <v>1019</v>
      </c>
      <c r="B13" s="958">
        <v>5222</v>
      </c>
      <c r="C13" s="959" t="s">
        <v>173</v>
      </c>
      <c r="D13" s="960">
        <v>2800</v>
      </c>
      <c r="E13" s="961">
        <v>1128.3</v>
      </c>
      <c r="F13" s="960">
        <v>675.10900000000004</v>
      </c>
      <c r="G13" s="459">
        <f t="shared" si="0"/>
        <v>59.834175307985468</v>
      </c>
    </row>
    <row r="14" spans="1:7" x14ac:dyDescent="0.2">
      <c r="A14" s="454">
        <v>1019</v>
      </c>
      <c r="B14" s="958">
        <v>5493</v>
      </c>
      <c r="C14" s="959" t="s">
        <v>174</v>
      </c>
      <c r="D14" s="960">
        <v>0</v>
      </c>
      <c r="E14" s="961">
        <v>1221.9000000000001</v>
      </c>
      <c r="F14" s="960">
        <v>680.90800000000002</v>
      </c>
      <c r="G14" s="459">
        <f t="shared" si="0"/>
        <v>55.72534577297651</v>
      </c>
    </row>
    <row r="15" spans="1:7" s="449" customFormat="1" x14ac:dyDescent="0.2">
      <c r="A15" s="460">
        <v>1019</v>
      </c>
      <c r="B15" s="963"/>
      <c r="C15" s="964" t="s">
        <v>175</v>
      </c>
      <c r="D15" s="952">
        <v>3000</v>
      </c>
      <c r="E15" s="953">
        <v>2666.2</v>
      </c>
      <c r="F15" s="952">
        <v>1507.829</v>
      </c>
      <c r="G15" s="954">
        <f t="shared" si="0"/>
        <v>56.553484359762962</v>
      </c>
    </row>
    <row r="16" spans="1:7" x14ac:dyDescent="0.2">
      <c r="A16" s="454"/>
      <c r="B16" s="539"/>
      <c r="C16" s="539"/>
      <c r="D16" s="533"/>
      <c r="E16" s="533"/>
      <c r="F16" s="533"/>
      <c r="G16" s="466"/>
    </row>
    <row r="17" spans="1:7" x14ac:dyDescent="0.2">
      <c r="A17" s="467">
        <v>1039</v>
      </c>
      <c r="B17" s="468">
        <v>5212</v>
      </c>
      <c r="C17" s="469" t="s">
        <v>176</v>
      </c>
      <c r="D17" s="470">
        <v>0</v>
      </c>
      <c r="E17" s="471">
        <v>699.7</v>
      </c>
      <c r="F17" s="470">
        <v>461.9</v>
      </c>
      <c r="G17" s="472">
        <f>F17/E17*100</f>
        <v>66.014006002572529</v>
      </c>
    </row>
    <row r="18" spans="1:7" x14ac:dyDescent="0.2">
      <c r="A18" s="454">
        <v>1039</v>
      </c>
      <c r="B18" s="958">
        <v>5213</v>
      </c>
      <c r="C18" s="959" t="s">
        <v>177</v>
      </c>
      <c r="D18" s="960">
        <v>0</v>
      </c>
      <c r="E18" s="961">
        <v>4326.6000000000004</v>
      </c>
      <c r="F18" s="960">
        <v>2329.6</v>
      </c>
      <c r="G18" s="459">
        <f t="shared" ref="G18:G83" si="1">F18/E18*100</f>
        <v>53.843664771414034</v>
      </c>
    </row>
    <row r="19" spans="1:7" x14ac:dyDescent="0.2">
      <c r="A19" s="454">
        <v>1039</v>
      </c>
      <c r="B19" s="958">
        <v>5221</v>
      </c>
      <c r="C19" s="959" t="s">
        <v>192</v>
      </c>
      <c r="D19" s="960">
        <v>0</v>
      </c>
      <c r="E19" s="961">
        <v>32.200000000000003</v>
      </c>
      <c r="F19" s="960">
        <v>32.200000000000003</v>
      </c>
      <c r="G19" s="459">
        <f t="shared" si="1"/>
        <v>100</v>
      </c>
    </row>
    <row r="20" spans="1:7" x14ac:dyDescent="0.2">
      <c r="A20" s="454">
        <v>1039</v>
      </c>
      <c r="B20" s="958">
        <v>5223</v>
      </c>
      <c r="C20" s="959" t="s">
        <v>178</v>
      </c>
      <c r="D20" s="960">
        <v>0</v>
      </c>
      <c r="E20" s="961">
        <v>1075.5999999999999</v>
      </c>
      <c r="F20" s="960">
        <v>1075.5999999999999</v>
      </c>
      <c r="G20" s="459">
        <f t="shared" si="1"/>
        <v>100</v>
      </c>
    </row>
    <row r="21" spans="1:7" x14ac:dyDescent="0.2">
      <c r="A21" s="454">
        <v>1039</v>
      </c>
      <c r="B21" s="958">
        <v>5321</v>
      </c>
      <c r="C21" s="959" t="s">
        <v>179</v>
      </c>
      <c r="D21" s="960">
        <v>10000</v>
      </c>
      <c r="E21" s="961">
        <v>4616.2</v>
      </c>
      <c r="F21" s="960">
        <v>2147.6999999999998</v>
      </c>
      <c r="G21" s="459">
        <f t="shared" si="1"/>
        <v>46.525280533772367</v>
      </c>
    </row>
    <row r="22" spans="1:7" x14ac:dyDescent="0.2">
      <c r="A22" s="454">
        <v>1039</v>
      </c>
      <c r="B22" s="958">
        <v>5493</v>
      </c>
      <c r="C22" s="959" t="s">
        <v>174</v>
      </c>
      <c r="D22" s="960">
        <v>0</v>
      </c>
      <c r="E22" s="961">
        <v>1174.8</v>
      </c>
      <c r="F22" s="960">
        <v>574.20000000000005</v>
      </c>
      <c r="G22" s="459">
        <f t="shared" si="1"/>
        <v>48.876404494382029</v>
      </c>
    </row>
    <row r="23" spans="1:7" s="449" customFormat="1" x14ac:dyDescent="0.2">
      <c r="A23" s="460">
        <v>1039</v>
      </c>
      <c r="B23" s="963"/>
      <c r="C23" s="964" t="s">
        <v>180</v>
      </c>
      <c r="D23" s="952">
        <v>10000</v>
      </c>
      <c r="E23" s="953">
        <v>11925.1</v>
      </c>
      <c r="F23" s="952">
        <v>6621.2</v>
      </c>
      <c r="G23" s="954">
        <f t="shared" si="1"/>
        <v>55.523224123906715</v>
      </c>
    </row>
    <row r="24" spans="1:7" x14ac:dyDescent="0.2">
      <c r="A24" s="454"/>
      <c r="B24" s="539"/>
      <c r="C24" s="539"/>
      <c r="D24" s="533"/>
      <c r="E24" s="533"/>
      <c r="F24" s="533"/>
      <c r="G24" s="459"/>
    </row>
    <row r="25" spans="1:7" x14ac:dyDescent="0.2">
      <c r="A25" s="441">
        <v>1070</v>
      </c>
      <c r="B25" s="468">
        <v>5222</v>
      </c>
      <c r="C25" s="443" t="s">
        <v>173</v>
      </c>
      <c r="D25" s="470">
        <v>0</v>
      </c>
      <c r="E25" s="470">
        <v>25</v>
      </c>
      <c r="F25" s="470">
        <v>25</v>
      </c>
      <c r="G25" s="472">
        <f t="shared" si="1"/>
        <v>100</v>
      </c>
    </row>
    <row r="26" spans="1:7" s="449" customFormat="1" x14ac:dyDescent="0.2">
      <c r="A26" s="428">
        <v>1070</v>
      </c>
      <c r="B26" s="963"/>
      <c r="C26" s="965" t="s">
        <v>181</v>
      </c>
      <c r="D26" s="952">
        <v>0</v>
      </c>
      <c r="E26" s="952">
        <v>25</v>
      </c>
      <c r="F26" s="952">
        <v>25</v>
      </c>
      <c r="G26" s="954">
        <f t="shared" si="1"/>
        <v>100</v>
      </c>
    </row>
    <row r="27" spans="1:7" x14ac:dyDescent="0.2">
      <c r="A27" s="454"/>
      <c r="B27" s="539"/>
      <c r="C27" s="539"/>
      <c r="D27" s="533"/>
      <c r="E27" s="533"/>
      <c r="F27" s="533"/>
      <c r="G27" s="459"/>
    </row>
    <row r="28" spans="1:7" ht="13.5" customHeight="1" x14ac:dyDescent="0.2">
      <c r="A28" s="987" t="s">
        <v>182</v>
      </c>
      <c r="B28" s="988"/>
      <c r="C28" s="988"/>
      <c r="D28" s="473">
        <v>13000</v>
      </c>
      <c r="E28" s="474">
        <v>14616.3</v>
      </c>
      <c r="F28" s="473">
        <v>8154.0290000000005</v>
      </c>
      <c r="G28" s="475">
        <f t="shared" ref="G28" si="2">F28/E28*100</f>
        <v>55.787230694498611</v>
      </c>
    </row>
    <row r="29" spans="1:7" x14ac:dyDescent="0.2">
      <c r="A29" s="454"/>
      <c r="B29" s="539"/>
      <c r="C29" s="539"/>
      <c r="D29" s="533"/>
      <c r="E29" s="533"/>
      <c r="F29" s="533"/>
      <c r="G29" s="459"/>
    </row>
    <row r="30" spans="1:7" x14ac:dyDescent="0.2">
      <c r="A30" s="467">
        <v>2115</v>
      </c>
      <c r="B30" s="468">
        <v>5169</v>
      </c>
      <c r="C30" s="469" t="s">
        <v>171</v>
      </c>
      <c r="D30" s="470">
        <v>0</v>
      </c>
      <c r="E30" s="471">
        <v>452.54</v>
      </c>
      <c r="F30" s="470">
        <v>271.04000000000002</v>
      </c>
      <c r="G30" s="472">
        <f t="shared" si="1"/>
        <v>59.893048128342251</v>
      </c>
    </row>
    <row r="31" spans="1:7" x14ac:dyDescent="0.2">
      <c r="A31" s="454">
        <v>2115</v>
      </c>
      <c r="B31" s="958">
        <v>5331</v>
      </c>
      <c r="C31" s="959" t="s">
        <v>183</v>
      </c>
      <c r="D31" s="960">
        <v>17299</v>
      </c>
      <c r="E31" s="961">
        <v>22003.15</v>
      </c>
      <c r="F31" s="960">
        <v>22003.15</v>
      </c>
      <c r="G31" s="459">
        <f t="shared" si="1"/>
        <v>100</v>
      </c>
    </row>
    <row r="32" spans="1:7" s="449" customFormat="1" x14ac:dyDescent="0.2">
      <c r="A32" s="460">
        <v>2115</v>
      </c>
      <c r="B32" s="963"/>
      <c r="C32" s="964" t="s">
        <v>184</v>
      </c>
      <c r="D32" s="952">
        <v>17299</v>
      </c>
      <c r="E32" s="953">
        <v>22455.69</v>
      </c>
      <c r="F32" s="952">
        <v>22274.19</v>
      </c>
      <c r="G32" s="954">
        <f t="shared" si="1"/>
        <v>99.191741603130438</v>
      </c>
    </row>
    <row r="33" spans="1:7" x14ac:dyDescent="0.2">
      <c r="A33" s="454"/>
      <c r="B33" s="539"/>
      <c r="C33" s="539"/>
      <c r="D33" s="533"/>
      <c r="E33" s="533"/>
      <c r="F33" s="533"/>
      <c r="G33" s="459"/>
    </row>
    <row r="34" spans="1:7" x14ac:dyDescent="0.2">
      <c r="A34" s="467">
        <v>2141</v>
      </c>
      <c r="B34" s="468">
        <v>5041</v>
      </c>
      <c r="C34" s="469" t="s">
        <v>185</v>
      </c>
      <c r="D34" s="470">
        <v>900</v>
      </c>
      <c r="E34" s="471">
        <v>948</v>
      </c>
      <c r="F34" s="470">
        <v>572.92732000000001</v>
      </c>
      <c r="G34" s="472">
        <f t="shared" si="1"/>
        <v>60.435371308016883</v>
      </c>
    </row>
    <row r="35" spans="1:7" x14ac:dyDescent="0.2">
      <c r="A35" s="454">
        <v>2141</v>
      </c>
      <c r="B35" s="958">
        <v>5137</v>
      </c>
      <c r="C35" s="959" t="s">
        <v>187</v>
      </c>
      <c r="D35" s="960">
        <v>0</v>
      </c>
      <c r="E35" s="961">
        <v>101.04</v>
      </c>
      <c r="F35" s="960">
        <v>101.035</v>
      </c>
      <c r="G35" s="459">
        <f t="shared" si="1"/>
        <v>99.995051464766419</v>
      </c>
    </row>
    <row r="36" spans="1:7" x14ac:dyDescent="0.2">
      <c r="A36" s="454">
        <v>2141</v>
      </c>
      <c r="B36" s="958">
        <v>5139</v>
      </c>
      <c r="C36" s="959" t="s">
        <v>170</v>
      </c>
      <c r="D36" s="960">
        <v>10000</v>
      </c>
      <c r="E36" s="961">
        <v>6751.71</v>
      </c>
      <c r="F36" s="960">
        <v>5338.3294399999995</v>
      </c>
      <c r="G36" s="459">
        <f t="shared" si="1"/>
        <v>79.066331936650116</v>
      </c>
    </row>
    <row r="37" spans="1:7" x14ac:dyDescent="0.2">
      <c r="A37" s="454">
        <v>2141</v>
      </c>
      <c r="B37" s="958">
        <v>5164</v>
      </c>
      <c r="C37" s="959" t="s">
        <v>189</v>
      </c>
      <c r="D37" s="960">
        <v>4000</v>
      </c>
      <c r="E37" s="961">
        <v>48.4</v>
      </c>
      <c r="F37" s="960">
        <v>48.4</v>
      </c>
      <c r="G37" s="459">
        <f t="shared" si="1"/>
        <v>100</v>
      </c>
    </row>
    <row r="38" spans="1:7" x14ac:dyDescent="0.2">
      <c r="A38" s="454">
        <v>2141</v>
      </c>
      <c r="B38" s="958">
        <v>5169</v>
      </c>
      <c r="C38" s="959" t="s">
        <v>171</v>
      </c>
      <c r="D38" s="960">
        <v>5300</v>
      </c>
      <c r="E38" s="961">
        <v>525.84</v>
      </c>
      <c r="F38" s="960">
        <v>477.53219999999999</v>
      </c>
      <c r="G38" s="459">
        <f t="shared" si="1"/>
        <v>90.813213144682777</v>
      </c>
    </row>
    <row r="39" spans="1:7" x14ac:dyDescent="0.2">
      <c r="A39" s="454">
        <v>2141</v>
      </c>
      <c r="B39" s="958">
        <v>5175</v>
      </c>
      <c r="C39" s="959" t="s">
        <v>172</v>
      </c>
      <c r="D39" s="960">
        <v>1500</v>
      </c>
      <c r="E39" s="961">
        <v>376.12</v>
      </c>
      <c r="F39" s="960">
        <v>376.12</v>
      </c>
      <c r="G39" s="459">
        <f t="shared" si="1"/>
        <v>100</v>
      </c>
    </row>
    <row r="40" spans="1:7" x14ac:dyDescent="0.2">
      <c r="A40" s="454">
        <v>2141</v>
      </c>
      <c r="B40" s="958">
        <v>5194</v>
      </c>
      <c r="C40" s="959" t="s">
        <v>191</v>
      </c>
      <c r="D40" s="960">
        <v>355</v>
      </c>
      <c r="E40" s="961">
        <v>355</v>
      </c>
      <c r="F40" s="960">
        <v>263.97060999999997</v>
      </c>
      <c r="G40" s="459">
        <f t="shared" si="1"/>
        <v>74.357918309859144</v>
      </c>
    </row>
    <row r="41" spans="1:7" x14ac:dyDescent="0.2">
      <c r="A41" s="454">
        <v>2141</v>
      </c>
      <c r="B41" s="958">
        <v>5221</v>
      </c>
      <c r="C41" s="959" t="s">
        <v>192</v>
      </c>
      <c r="D41" s="960">
        <v>0</v>
      </c>
      <c r="E41" s="961">
        <v>40</v>
      </c>
      <c r="F41" s="960">
        <v>40</v>
      </c>
      <c r="G41" s="459">
        <f t="shared" si="1"/>
        <v>100</v>
      </c>
    </row>
    <row r="42" spans="1:7" x14ac:dyDescent="0.2">
      <c r="A42" s="454">
        <v>2141</v>
      </c>
      <c r="B42" s="958">
        <v>5222</v>
      </c>
      <c r="C42" s="959" t="s">
        <v>173</v>
      </c>
      <c r="D42" s="960">
        <v>0</v>
      </c>
      <c r="E42" s="961">
        <v>50</v>
      </c>
      <c r="F42" s="960">
        <v>50</v>
      </c>
      <c r="G42" s="459">
        <f t="shared" si="1"/>
        <v>100</v>
      </c>
    </row>
    <row r="43" spans="1:7" s="449" customFormat="1" x14ac:dyDescent="0.2">
      <c r="A43" s="460">
        <v>2141</v>
      </c>
      <c r="B43" s="963"/>
      <c r="C43" s="964" t="s">
        <v>193</v>
      </c>
      <c r="D43" s="952">
        <v>22055</v>
      </c>
      <c r="E43" s="953">
        <v>9196.11</v>
      </c>
      <c r="F43" s="952">
        <v>7268.3145700000005</v>
      </c>
      <c r="G43" s="954">
        <f t="shared" si="1"/>
        <v>79.036838076099571</v>
      </c>
    </row>
    <row r="44" spans="1:7" x14ac:dyDescent="0.2">
      <c r="A44" s="454"/>
      <c r="B44" s="539"/>
      <c r="C44" s="539"/>
      <c r="D44" s="533"/>
      <c r="E44" s="533"/>
      <c r="F44" s="533"/>
      <c r="G44" s="459"/>
    </row>
    <row r="45" spans="1:7" x14ac:dyDescent="0.2">
      <c r="A45" s="467">
        <v>2143</v>
      </c>
      <c r="B45" s="468">
        <v>5041</v>
      </c>
      <c r="C45" s="469" t="s">
        <v>185</v>
      </c>
      <c r="D45" s="470">
        <v>3000</v>
      </c>
      <c r="E45" s="471">
        <v>3727.19</v>
      </c>
      <c r="F45" s="470">
        <v>3296.5805699999996</v>
      </c>
      <c r="G45" s="472">
        <f t="shared" si="1"/>
        <v>88.446807648657554</v>
      </c>
    </row>
    <row r="46" spans="1:7" x14ac:dyDescent="0.2">
      <c r="A46" s="454">
        <v>2143</v>
      </c>
      <c r="B46" s="958">
        <v>5137</v>
      </c>
      <c r="C46" s="959" t="s">
        <v>187</v>
      </c>
      <c r="D46" s="960">
        <v>100</v>
      </c>
      <c r="E46" s="961">
        <v>3339.6</v>
      </c>
      <c r="F46" s="960">
        <v>3108.6800499999999</v>
      </c>
      <c r="G46" s="459">
        <f t="shared" si="1"/>
        <v>93.085400946221114</v>
      </c>
    </row>
    <row r="47" spans="1:7" x14ac:dyDescent="0.2">
      <c r="A47" s="454">
        <v>2143</v>
      </c>
      <c r="B47" s="958">
        <v>5139</v>
      </c>
      <c r="C47" s="959" t="s">
        <v>170</v>
      </c>
      <c r="D47" s="960">
        <v>1450</v>
      </c>
      <c r="E47" s="961">
        <v>2531.0100000000002</v>
      </c>
      <c r="F47" s="960">
        <v>1761.1525000000001</v>
      </c>
      <c r="G47" s="459">
        <f t="shared" si="1"/>
        <v>69.582992560282264</v>
      </c>
    </row>
    <row r="48" spans="1:7" x14ac:dyDescent="0.2">
      <c r="A48" s="454">
        <v>2143</v>
      </c>
      <c r="B48" s="958">
        <v>5151</v>
      </c>
      <c r="C48" s="959" t="s">
        <v>200</v>
      </c>
      <c r="D48" s="960">
        <v>7</v>
      </c>
      <c r="E48" s="961">
        <v>1.86</v>
      </c>
      <c r="F48" s="960">
        <v>1.8554999999999999</v>
      </c>
      <c r="G48" s="459">
        <f t="shared" si="1"/>
        <v>99.758064516129025</v>
      </c>
    </row>
    <row r="49" spans="1:7" x14ac:dyDescent="0.2">
      <c r="A49" s="454">
        <v>2143</v>
      </c>
      <c r="B49" s="958">
        <v>5152</v>
      </c>
      <c r="C49" s="959" t="s">
        <v>201</v>
      </c>
      <c r="D49" s="960">
        <v>50</v>
      </c>
      <c r="E49" s="961">
        <v>111.57</v>
      </c>
      <c r="F49" s="960">
        <v>111.56658</v>
      </c>
      <c r="G49" s="459">
        <f t="shared" si="1"/>
        <v>99.996934659854801</v>
      </c>
    </row>
    <row r="50" spans="1:7" x14ac:dyDescent="0.2">
      <c r="A50" s="454">
        <v>2143</v>
      </c>
      <c r="B50" s="958">
        <v>5154</v>
      </c>
      <c r="C50" s="959" t="s">
        <v>202</v>
      </c>
      <c r="D50" s="960">
        <v>20</v>
      </c>
      <c r="E50" s="961">
        <v>19.62</v>
      </c>
      <c r="F50" s="960">
        <v>19.61964</v>
      </c>
      <c r="G50" s="459">
        <f t="shared" si="1"/>
        <v>99.998165137614677</v>
      </c>
    </row>
    <row r="51" spans="1:7" x14ac:dyDescent="0.2">
      <c r="A51" s="454">
        <v>2143</v>
      </c>
      <c r="B51" s="958">
        <v>5163</v>
      </c>
      <c r="C51" s="959" t="s">
        <v>203</v>
      </c>
      <c r="D51" s="960">
        <v>0</v>
      </c>
      <c r="E51" s="961">
        <v>2</v>
      </c>
      <c r="F51" s="960">
        <v>1.0640000000000001</v>
      </c>
      <c r="G51" s="459">
        <f t="shared" si="1"/>
        <v>53.2</v>
      </c>
    </row>
    <row r="52" spans="1:7" x14ac:dyDescent="0.2">
      <c r="A52" s="454">
        <v>2143</v>
      </c>
      <c r="B52" s="958">
        <v>5164</v>
      </c>
      <c r="C52" s="959" t="s">
        <v>189</v>
      </c>
      <c r="D52" s="960">
        <v>6886</v>
      </c>
      <c r="E52" s="961">
        <v>9712.0300000000007</v>
      </c>
      <c r="F52" s="960">
        <v>9544.8650699999998</v>
      </c>
      <c r="G52" s="459">
        <f t="shared" si="1"/>
        <v>98.27878486783915</v>
      </c>
    </row>
    <row r="53" spans="1:7" x14ac:dyDescent="0.2">
      <c r="A53" s="454">
        <v>2143</v>
      </c>
      <c r="B53" s="958">
        <v>5166</v>
      </c>
      <c r="C53" s="959" t="s">
        <v>204</v>
      </c>
      <c r="D53" s="960">
        <v>200</v>
      </c>
      <c r="E53" s="961">
        <v>85.47</v>
      </c>
      <c r="F53" s="960">
        <v>43.267000000000003</v>
      </c>
      <c r="G53" s="459">
        <f t="shared" si="1"/>
        <v>50.622440622440621</v>
      </c>
    </row>
    <row r="54" spans="1:7" x14ac:dyDescent="0.2">
      <c r="A54" s="454">
        <v>2143</v>
      </c>
      <c r="B54" s="958">
        <v>5167</v>
      </c>
      <c r="C54" s="959" t="s">
        <v>205</v>
      </c>
      <c r="D54" s="960">
        <v>20</v>
      </c>
      <c r="E54" s="961">
        <v>20</v>
      </c>
      <c r="F54" s="960">
        <v>0</v>
      </c>
      <c r="G54" s="459">
        <f t="shared" si="1"/>
        <v>0</v>
      </c>
    </row>
    <row r="55" spans="1:7" x14ac:dyDescent="0.2">
      <c r="A55" s="454">
        <v>2143</v>
      </c>
      <c r="B55" s="958">
        <v>5168</v>
      </c>
      <c r="C55" s="959" t="s">
        <v>206</v>
      </c>
      <c r="D55" s="960">
        <v>500</v>
      </c>
      <c r="E55" s="961">
        <v>325.51</v>
      </c>
      <c r="F55" s="960">
        <v>189.208</v>
      </c>
      <c r="G55" s="459">
        <f t="shared" si="1"/>
        <v>58.126632054314761</v>
      </c>
    </row>
    <row r="56" spans="1:7" x14ac:dyDescent="0.2">
      <c r="A56" s="454">
        <v>2143</v>
      </c>
      <c r="B56" s="958">
        <v>5169</v>
      </c>
      <c r="C56" s="959" t="s">
        <v>171</v>
      </c>
      <c r="D56" s="960">
        <v>22625</v>
      </c>
      <c r="E56" s="961">
        <v>20759.29</v>
      </c>
      <c r="F56" s="960">
        <v>15941.049669999999</v>
      </c>
      <c r="G56" s="459">
        <f t="shared" si="1"/>
        <v>76.789956063044542</v>
      </c>
    </row>
    <row r="57" spans="1:7" x14ac:dyDescent="0.2">
      <c r="A57" s="454">
        <v>2143</v>
      </c>
      <c r="B57" s="958">
        <v>5171</v>
      </c>
      <c r="C57" s="959" t="s">
        <v>207</v>
      </c>
      <c r="D57" s="960">
        <v>120</v>
      </c>
      <c r="E57" s="961">
        <v>281.8</v>
      </c>
      <c r="F57" s="960">
        <v>72.4071</v>
      </c>
      <c r="G57" s="459">
        <f t="shared" si="1"/>
        <v>25.694499645138396</v>
      </c>
    </row>
    <row r="58" spans="1:7" x14ac:dyDescent="0.2">
      <c r="A58" s="454">
        <v>2143</v>
      </c>
      <c r="B58" s="958">
        <v>5172</v>
      </c>
      <c r="C58" s="959" t="s">
        <v>236</v>
      </c>
      <c r="D58" s="960">
        <v>0</v>
      </c>
      <c r="E58" s="961">
        <v>16.600000000000001</v>
      </c>
      <c r="F58" s="960">
        <v>16.597090000000001</v>
      </c>
      <c r="G58" s="459">
        <f t="shared" si="1"/>
        <v>99.982469879518078</v>
      </c>
    </row>
    <row r="59" spans="1:7" x14ac:dyDescent="0.2">
      <c r="A59" s="454">
        <v>2143</v>
      </c>
      <c r="B59" s="958">
        <v>5173</v>
      </c>
      <c r="C59" s="959" t="s">
        <v>190</v>
      </c>
      <c r="D59" s="960">
        <v>200</v>
      </c>
      <c r="E59" s="961">
        <v>200</v>
      </c>
      <c r="F59" s="960">
        <v>72.590090000000004</v>
      </c>
      <c r="G59" s="459">
        <f t="shared" si="1"/>
        <v>36.295045000000002</v>
      </c>
    </row>
    <row r="60" spans="1:7" x14ac:dyDescent="0.2">
      <c r="A60" s="454">
        <v>2143</v>
      </c>
      <c r="B60" s="958">
        <v>5175</v>
      </c>
      <c r="C60" s="959" t="s">
        <v>172</v>
      </c>
      <c r="D60" s="960">
        <v>700</v>
      </c>
      <c r="E60" s="961">
        <v>948.23</v>
      </c>
      <c r="F60" s="960">
        <v>722.66079999999999</v>
      </c>
      <c r="G60" s="459">
        <f t="shared" si="1"/>
        <v>76.211552049608215</v>
      </c>
    </row>
    <row r="61" spans="1:7" x14ac:dyDescent="0.2">
      <c r="A61" s="454">
        <v>2143</v>
      </c>
      <c r="B61" s="958">
        <v>5179</v>
      </c>
      <c r="C61" s="959" t="s">
        <v>208</v>
      </c>
      <c r="D61" s="960">
        <v>140</v>
      </c>
      <c r="E61" s="961">
        <v>167.05</v>
      </c>
      <c r="F61" s="960">
        <v>127.05</v>
      </c>
      <c r="G61" s="459">
        <f t="shared" si="1"/>
        <v>76.055073331337923</v>
      </c>
    </row>
    <row r="62" spans="1:7" x14ac:dyDescent="0.2">
      <c r="A62" s="454">
        <v>2143</v>
      </c>
      <c r="B62" s="958">
        <v>5194</v>
      </c>
      <c r="C62" s="959" t="s">
        <v>191</v>
      </c>
      <c r="D62" s="960">
        <v>20</v>
      </c>
      <c r="E62" s="961">
        <v>20</v>
      </c>
      <c r="F62" s="960">
        <v>0</v>
      </c>
      <c r="G62" s="459">
        <f t="shared" si="1"/>
        <v>0</v>
      </c>
    </row>
    <row r="63" spans="1:7" x14ac:dyDescent="0.2">
      <c r="A63" s="454">
        <v>2143</v>
      </c>
      <c r="B63" s="958">
        <v>5212</v>
      </c>
      <c r="C63" s="959" t="s">
        <v>176</v>
      </c>
      <c r="D63" s="960">
        <v>327</v>
      </c>
      <c r="E63" s="961">
        <v>658.58</v>
      </c>
      <c r="F63" s="960">
        <v>654.25486000000001</v>
      </c>
      <c r="G63" s="459">
        <f t="shared" si="1"/>
        <v>99.343262777490963</v>
      </c>
    </row>
    <row r="64" spans="1:7" x14ac:dyDescent="0.2">
      <c r="A64" s="454">
        <v>2143</v>
      </c>
      <c r="B64" s="958">
        <v>5213</v>
      </c>
      <c r="C64" s="959" t="s">
        <v>177</v>
      </c>
      <c r="D64" s="960">
        <v>11106</v>
      </c>
      <c r="E64" s="961">
        <v>17927.97</v>
      </c>
      <c r="F64" s="960">
        <v>14264.329270000002</v>
      </c>
      <c r="G64" s="459">
        <f t="shared" si="1"/>
        <v>79.564664989957038</v>
      </c>
    </row>
    <row r="65" spans="1:7" x14ac:dyDescent="0.2">
      <c r="A65" s="454">
        <v>2143</v>
      </c>
      <c r="B65" s="958">
        <v>5219</v>
      </c>
      <c r="C65" s="959" t="s">
        <v>209</v>
      </c>
      <c r="D65" s="960">
        <v>0</v>
      </c>
      <c r="E65" s="961">
        <v>250</v>
      </c>
      <c r="F65" s="960">
        <v>250</v>
      </c>
      <c r="G65" s="459">
        <f t="shared" si="1"/>
        <v>100</v>
      </c>
    </row>
    <row r="66" spans="1:7" x14ac:dyDescent="0.2">
      <c r="A66" s="454">
        <v>2143</v>
      </c>
      <c r="B66" s="958">
        <v>5221</v>
      </c>
      <c r="C66" s="959" t="s">
        <v>192</v>
      </c>
      <c r="D66" s="960">
        <v>3720</v>
      </c>
      <c r="E66" s="961">
        <v>4393</v>
      </c>
      <c r="F66" s="960">
        <v>3531.9171699999997</v>
      </c>
      <c r="G66" s="459">
        <f t="shared" si="1"/>
        <v>80.398751877987706</v>
      </c>
    </row>
    <row r="67" spans="1:7" x14ac:dyDescent="0.2">
      <c r="A67" s="454">
        <v>2143</v>
      </c>
      <c r="B67" s="958">
        <v>5222</v>
      </c>
      <c r="C67" s="959" t="s">
        <v>173</v>
      </c>
      <c r="D67" s="960">
        <v>16578</v>
      </c>
      <c r="E67" s="961">
        <v>20223.810000000001</v>
      </c>
      <c r="F67" s="960">
        <v>19697.038100000002</v>
      </c>
      <c r="G67" s="459">
        <f t="shared" si="1"/>
        <v>97.39528852377471</v>
      </c>
    </row>
    <row r="68" spans="1:7" x14ac:dyDescent="0.2">
      <c r="A68" s="454">
        <v>2143</v>
      </c>
      <c r="B68" s="958">
        <v>5321</v>
      </c>
      <c r="C68" s="959" t="s">
        <v>179</v>
      </c>
      <c r="D68" s="960">
        <v>2786</v>
      </c>
      <c r="E68" s="961">
        <v>14155.58</v>
      </c>
      <c r="F68" s="960">
        <v>13219.07403</v>
      </c>
      <c r="G68" s="459">
        <f t="shared" si="1"/>
        <v>93.384192170154819</v>
      </c>
    </row>
    <row r="69" spans="1:7" x14ac:dyDescent="0.2">
      <c r="A69" s="454">
        <v>2143</v>
      </c>
      <c r="B69" s="958">
        <v>5329</v>
      </c>
      <c r="C69" s="959" t="s">
        <v>210</v>
      </c>
      <c r="D69" s="960">
        <v>560</v>
      </c>
      <c r="E69" s="961">
        <v>1380</v>
      </c>
      <c r="F69" s="960">
        <v>1000.2</v>
      </c>
      <c r="G69" s="459">
        <f t="shared" si="1"/>
        <v>72.478260869565219</v>
      </c>
    </row>
    <row r="70" spans="1:7" x14ac:dyDescent="0.2">
      <c r="A70" s="454">
        <v>2143</v>
      </c>
      <c r="B70" s="958">
        <v>5331</v>
      </c>
      <c r="C70" s="959" t="s">
        <v>183</v>
      </c>
      <c r="D70" s="960">
        <v>0</v>
      </c>
      <c r="E70" s="961">
        <v>220</v>
      </c>
      <c r="F70" s="960">
        <v>220</v>
      </c>
      <c r="G70" s="459">
        <f t="shared" si="1"/>
        <v>100</v>
      </c>
    </row>
    <row r="71" spans="1:7" x14ac:dyDescent="0.2">
      <c r="A71" s="454">
        <v>2143</v>
      </c>
      <c r="B71" s="958">
        <v>5332</v>
      </c>
      <c r="C71" s="959" t="s">
        <v>211</v>
      </c>
      <c r="D71" s="960">
        <v>500</v>
      </c>
      <c r="E71" s="961">
        <v>500</v>
      </c>
      <c r="F71" s="960">
        <v>500</v>
      </c>
      <c r="G71" s="459">
        <f t="shared" si="1"/>
        <v>100</v>
      </c>
    </row>
    <row r="72" spans="1:7" x14ac:dyDescent="0.2">
      <c r="A72" s="454">
        <v>2143</v>
      </c>
      <c r="B72" s="958">
        <v>5339</v>
      </c>
      <c r="C72" s="959" t="s">
        <v>212</v>
      </c>
      <c r="D72" s="960">
        <v>347</v>
      </c>
      <c r="E72" s="961">
        <v>1729.66</v>
      </c>
      <c r="F72" s="960">
        <v>1604.36627</v>
      </c>
      <c r="G72" s="459">
        <f t="shared" si="1"/>
        <v>92.756164217245001</v>
      </c>
    </row>
    <row r="73" spans="1:7" x14ac:dyDescent="0.2">
      <c r="A73" s="454">
        <v>2143</v>
      </c>
      <c r="B73" s="958">
        <v>5362</v>
      </c>
      <c r="C73" s="959" t="s">
        <v>213</v>
      </c>
      <c r="D73" s="960">
        <v>8</v>
      </c>
      <c r="E73" s="961">
        <v>8</v>
      </c>
      <c r="F73" s="960">
        <v>7.5030000000000001</v>
      </c>
      <c r="G73" s="459">
        <f t="shared" si="1"/>
        <v>93.787499999999994</v>
      </c>
    </row>
    <row r="74" spans="1:7" x14ac:dyDescent="0.2">
      <c r="A74" s="454">
        <v>2143</v>
      </c>
      <c r="B74" s="958">
        <v>5494</v>
      </c>
      <c r="C74" s="959" t="s">
        <v>214</v>
      </c>
      <c r="D74" s="960">
        <v>30</v>
      </c>
      <c r="E74" s="961">
        <v>30</v>
      </c>
      <c r="F74" s="960">
        <v>0</v>
      </c>
      <c r="G74" s="459">
        <f t="shared" si="1"/>
        <v>0</v>
      </c>
    </row>
    <row r="75" spans="1:7" s="449" customFormat="1" x14ac:dyDescent="0.2">
      <c r="A75" s="460">
        <v>2143</v>
      </c>
      <c r="B75" s="963"/>
      <c r="C75" s="964" t="s">
        <v>0</v>
      </c>
      <c r="D75" s="952">
        <v>72000</v>
      </c>
      <c r="E75" s="953">
        <v>103745.43</v>
      </c>
      <c r="F75" s="952">
        <v>89978.896359999984</v>
      </c>
      <c r="G75" s="954">
        <f t="shared" si="1"/>
        <v>86.730467414323684</v>
      </c>
    </row>
    <row r="76" spans="1:7" x14ac:dyDescent="0.2">
      <c r="A76" s="454"/>
      <c r="B76" s="539"/>
      <c r="C76" s="539"/>
      <c r="D76" s="533"/>
      <c r="E76" s="533"/>
      <c r="F76" s="533"/>
      <c r="G76" s="459"/>
    </row>
    <row r="77" spans="1:7" x14ac:dyDescent="0.2">
      <c r="A77" s="467">
        <v>2199</v>
      </c>
      <c r="B77" s="468">
        <v>5222</v>
      </c>
      <c r="C77" s="469" t="s">
        <v>173</v>
      </c>
      <c r="D77" s="470">
        <v>400</v>
      </c>
      <c r="E77" s="471">
        <v>400</v>
      </c>
      <c r="F77" s="470">
        <v>400</v>
      </c>
      <c r="G77" s="472">
        <f t="shared" si="1"/>
        <v>100</v>
      </c>
    </row>
    <row r="78" spans="1:7" s="449" customFormat="1" x14ac:dyDescent="0.2">
      <c r="A78" s="460">
        <v>2199</v>
      </c>
      <c r="B78" s="963"/>
      <c r="C78" s="964" t="s">
        <v>216</v>
      </c>
      <c r="D78" s="952">
        <v>400</v>
      </c>
      <c r="E78" s="953">
        <v>400</v>
      </c>
      <c r="F78" s="952">
        <v>400</v>
      </c>
      <c r="G78" s="954">
        <f t="shared" si="1"/>
        <v>100</v>
      </c>
    </row>
    <row r="79" spans="1:7" x14ac:dyDescent="0.2">
      <c r="A79" s="454"/>
      <c r="B79" s="539"/>
      <c r="C79" s="539"/>
      <c r="D79" s="533"/>
      <c r="E79" s="533"/>
      <c r="F79" s="533"/>
      <c r="G79" s="459"/>
    </row>
    <row r="80" spans="1:7" x14ac:dyDescent="0.2">
      <c r="A80" s="467">
        <v>2212</v>
      </c>
      <c r="B80" s="468">
        <v>5137</v>
      </c>
      <c r="C80" s="469" t="s">
        <v>187</v>
      </c>
      <c r="D80" s="470">
        <v>81</v>
      </c>
      <c r="E80" s="471">
        <v>77.040000000000006</v>
      </c>
      <c r="F80" s="470">
        <v>55.465369999999993</v>
      </c>
      <c r="G80" s="472">
        <f t="shared" si="1"/>
        <v>71.995547767393546</v>
      </c>
    </row>
    <row r="81" spans="1:7" x14ac:dyDescent="0.2">
      <c r="A81" s="454">
        <v>2212</v>
      </c>
      <c r="B81" s="958">
        <v>5154</v>
      </c>
      <c r="C81" s="959" t="s">
        <v>202</v>
      </c>
      <c r="D81" s="960">
        <v>60</v>
      </c>
      <c r="E81" s="961">
        <v>60</v>
      </c>
      <c r="F81" s="960">
        <v>54.960479999999997</v>
      </c>
      <c r="G81" s="459">
        <f t="shared" si="1"/>
        <v>91.600799999999992</v>
      </c>
    </row>
    <row r="82" spans="1:7" x14ac:dyDescent="0.2">
      <c r="A82" s="454">
        <v>2212</v>
      </c>
      <c r="B82" s="958">
        <v>5169</v>
      </c>
      <c r="C82" s="959" t="s">
        <v>171</v>
      </c>
      <c r="D82" s="960">
        <v>500</v>
      </c>
      <c r="E82" s="961">
        <v>988.86</v>
      </c>
      <c r="F82" s="960">
        <v>481.822</v>
      </c>
      <c r="G82" s="459">
        <f t="shared" si="1"/>
        <v>48.724996460570758</v>
      </c>
    </row>
    <row r="83" spans="1:7" x14ac:dyDescent="0.2">
      <c r="A83" s="454">
        <v>2212</v>
      </c>
      <c r="B83" s="958">
        <v>5171</v>
      </c>
      <c r="C83" s="959" t="s">
        <v>207</v>
      </c>
      <c r="D83" s="960">
        <v>240</v>
      </c>
      <c r="E83" s="961">
        <v>40</v>
      </c>
      <c r="F83" s="960">
        <v>0</v>
      </c>
      <c r="G83" s="459">
        <f t="shared" si="1"/>
        <v>0</v>
      </c>
    </row>
    <row r="84" spans="1:7" x14ac:dyDescent="0.2">
      <c r="A84" s="454">
        <v>2212</v>
      </c>
      <c r="B84" s="958">
        <v>5331</v>
      </c>
      <c r="C84" s="959" t="s">
        <v>183</v>
      </c>
      <c r="D84" s="960">
        <v>805879</v>
      </c>
      <c r="E84" s="961">
        <v>784119</v>
      </c>
      <c r="F84" s="960">
        <v>784083.5</v>
      </c>
      <c r="G84" s="459">
        <f t="shared" ref="G84:G147" si="3">F84/E84*100</f>
        <v>99.995472625966215</v>
      </c>
    </row>
    <row r="85" spans="1:7" x14ac:dyDescent="0.2">
      <c r="A85" s="454">
        <v>2212</v>
      </c>
      <c r="B85" s="958">
        <v>5336</v>
      </c>
      <c r="C85" s="959" t="s">
        <v>217</v>
      </c>
      <c r="D85" s="960">
        <v>0</v>
      </c>
      <c r="E85" s="961">
        <v>209639.04300000001</v>
      </c>
      <c r="F85" s="960">
        <v>209639.04300000001</v>
      </c>
      <c r="G85" s="459">
        <f t="shared" si="3"/>
        <v>100</v>
      </c>
    </row>
    <row r="86" spans="1:7" s="449" customFormat="1" x14ac:dyDescent="0.2">
      <c r="A86" s="460">
        <v>2212</v>
      </c>
      <c r="B86" s="963"/>
      <c r="C86" s="964" t="s">
        <v>82</v>
      </c>
      <c r="D86" s="952">
        <v>806760</v>
      </c>
      <c r="E86" s="953">
        <v>994923.94299999997</v>
      </c>
      <c r="F86" s="952">
        <v>994314.79084999987</v>
      </c>
      <c r="G86" s="954">
        <f t="shared" si="3"/>
        <v>99.938773998325615</v>
      </c>
    </row>
    <row r="87" spans="1:7" x14ac:dyDescent="0.2">
      <c r="A87" s="454"/>
      <c r="B87" s="539"/>
      <c r="C87" s="539"/>
      <c r="D87" s="533"/>
      <c r="E87" s="533"/>
      <c r="F87" s="533"/>
      <c r="G87" s="459"/>
    </row>
    <row r="88" spans="1:7" x14ac:dyDescent="0.2">
      <c r="A88" s="467">
        <v>2219</v>
      </c>
      <c r="B88" s="468">
        <v>5139</v>
      </c>
      <c r="C88" s="469" t="s">
        <v>170</v>
      </c>
      <c r="D88" s="470">
        <v>0</v>
      </c>
      <c r="E88" s="471">
        <v>20</v>
      </c>
      <c r="F88" s="470">
        <v>2.7830000000000004</v>
      </c>
      <c r="G88" s="472">
        <f t="shared" si="3"/>
        <v>13.915000000000003</v>
      </c>
    </row>
    <row r="89" spans="1:7" x14ac:dyDescent="0.2">
      <c r="A89" s="454">
        <v>2219</v>
      </c>
      <c r="B89" s="958">
        <v>5166</v>
      </c>
      <c r="C89" s="959" t="s">
        <v>204</v>
      </c>
      <c r="D89" s="960">
        <v>1500</v>
      </c>
      <c r="E89" s="961">
        <v>0</v>
      </c>
      <c r="F89" s="960">
        <v>0</v>
      </c>
      <c r="G89" s="476" t="s">
        <v>188</v>
      </c>
    </row>
    <row r="90" spans="1:7" x14ac:dyDescent="0.2">
      <c r="A90" s="454">
        <v>2219</v>
      </c>
      <c r="B90" s="958">
        <v>5168</v>
      </c>
      <c r="C90" s="959" t="s">
        <v>206</v>
      </c>
      <c r="D90" s="960">
        <v>0</v>
      </c>
      <c r="E90" s="961">
        <v>430.97</v>
      </c>
      <c r="F90" s="960">
        <v>0</v>
      </c>
      <c r="G90" s="459">
        <f t="shared" si="3"/>
        <v>0</v>
      </c>
    </row>
    <row r="91" spans="1:7" x14ac:dyDescent="0.2">
      <c r="A91" s="454">
        <v>2219</v>
      </c>
      <c r="B91" s="958">
        <v>5169</v>
      </c>
      <c r="C91" s="959" t="s">
        <v>171</v>
      </c>
      <c r="D91" s="960">
        <v>200</v>
      </c>
      <c r="E91" s="961">
        <v>542.42999999999995</v>
      </c>
      <c r="F91" s="960">
        <v>342.43</v>
      </c>
      <c r="G91" s="459">
        <f t="shared" si="3"/>
        <v>63.128882989510174</v>
      </c>
    </row>
    <row r="92" spans="1:7" x14ac:dyDescent="0.2">
      <c r="A92" s="454">
        <v>2219</v>
      </c>
      <c r="B92" s="958">
        <v>5321</v>
      </c>
      <c r="C92" s="959" t="s">
        <v>179</v>
      </c>
      <c r="D92" s="960">
        <v>0</v>
      </c>
      <c r="E92" s="961">
        <v>500</v>
      </c>
      <c r="F92" s="960">
        <v>0</v>
      </c>
      <c r="G92" s="459">
        <f t="shared" si="3"/>
        <v>0</v>
      </c>
    </row>
    <row r="93" spans="1:7" s="449" customFormat="1" x14ac:dyDescent="0.2">
      <c r="A93" s="460">
        <v>2219</v>
      </c>
      <c r="B93" s="963"/>
      <c r="C93" s="964" t="s">
        <v>218</v>
      </c>
      <c r="D93" s="952">
        <v>1700</v>
      </c>
      <c r="E93" s="953">
        <v>1493.4</v>
      </c>
      <c r="F93" s="952">
        <v>345.21300000000002</v>
      </c>
      <c r="G93" s="954">
        <f t="shared" si="3"/>
        <v>23.115910004017678</v>
      </c>
    </row>
    <row r="94" spans="1:7" x14ac:dyDescent="0.2">
      <c r="A94" s="454"/>
      <c r="B94" s="539"/>
      <c r="C94" s="539"/>
      <c r="D94" s="533"/>
      <c r="E94" s="533"/>
      <c r="F94" s="533"/>
      <c r="G94" s="459"/>
    </row>
    <row r="95" spans="1:7" x14ac:dyDescent="0.2">
      <c r="A95" s="467">
        <v>2223</v>
      </c>
      <c r="B95" s="468">
        <v>5339</v>
      </c>
      <c r="C95" s="469" t="s">
        <v>212</v>
      </c>
      <c r="D95" s="470">
        <v>850</v>
      </c>
      <c r="E95" s="471">
        <v>850</v>
      </c>
      <c r="F95" s="470">
        <v>850</v>
      </c>
      <c r="G95" s="472">
        <f t="shared" si="3"/>
        <v>100</v>
      </c>
    </row>
    <row r="96" spans="1:7" s="449" customFormat="1" x14ac:dyDescent="0.2">
      <c r="A96" s="460">
        <v>2223</v>
      </c>
      <c r="B96" s="963"/>
      <c r="C96" s="964" t="s">
        <v>219</v>
      </c>
      <c r="D96" s="952">
        <v>850</v>
      </c>
      <c r="E96" s="953">
        <v>850</v>
      </c>
      <c r="F96" s="952">
        <v>850</v>
      </c>
      <c r="G96" s="954">
        <f t="shared" si="3"/>
        <v>100</v>
      </c>
    </row>
    <row r="97" spans="1:7" x14ac:dyDescent="0.2">
      <c r="A97" s="454"/>
      <c r="B97" s="539"/>
      <c r="C97" s="539"/>
      <c r="D97" s="533"/>
      <c r="E97" s="533"/>
      <c r="F97" s="533"/>
      <c r="G97" s="459"/>
    </row>
    <row r="98" spans="1:7" x14ac:dyDescent="0.2">
      <c r="A98" s="467">
        <v>2229</v>
      </c>
      <c r="B98" s="468">
        <v>5909</v>
      </c>
      <c r="C98" s="469" t="s">
        <v>228</v>
      </c>
      <c r="D98" s="470">
        <v>0</v>
      </c>
      <c r="E98" s="471">
        <v>7.2</v>
      </c>
      <c r="F98" s="470">
        <v>7.2</v>
      </c>
      <c r="G98" s="472">
        <f t="shared" si="3"/>
        <v>100</v>
      </c>
    </row>
    <row r="99" spans="1:7" s="449" customFormat="1" x14ac:dyDescent="0.2">
      <c r="A99" s="460">
        <v>2229</v>
      </c>
      <c r="B99" s="963"/>
      <c r="C99" s="964" t="s">
        <v>83</v>
      </c>
      <c r="D99" s="952">
        <v>0</v>
      </c>
      <c r="E99" s="953">
        <v>7.2</v>
      </c>
      <c r="F99" s="952">
        <v>7.2</v>
      </c>
      <c r="G99" s="954">
        <f t="shared" si="3"/>
        <v>100</v>
      </c>
    </row>
    <row r="100" spans="1:7" x14ac:dyDescent="0.2">
      <c r="A100" s="454"/>
      <c r="B100" s="539"/>
      <c r="C100" s="539"/>
      <c r="D100" s="533"/>
      <c r="E100" s="533"/>
      <c r="F100" s="533"/>
      <c r="G100" s="459"/>
    </row>
    <row r="101" spans="1:7" x14ac:dyDescent="0.2">
      <c r="A101" s="467">
        <v>2241</v>
      </c>
      <c r="B101" s="468">
        <v>5169</v>
      </c>
      <c r="C101" s="469" t="s">
        <v>171</v>
      </c>
      <c r="D101" s="470">
        <v>8200</v>
      </c>
      <c r="E101" s="471">
        <v>267.01</v>
      </c>
      <c r="F101" s="470">
        <v>267.00513000000001</v>
      </c>
      <c r="G101" s="472">
        <f t="shared" si="3"/>
        <v>99.99817609827349</v>
      </c>
    </row>
    <row r="102" spans="1:7" s="449" customFormat="1" x14ac:dyDescent="0.2">
      <c r="A102" s="460">
        <v>2241</v>
      </c>
      <c r="B102" s="963"/>
      <c r="C102" s="964" t="s">
        <v>220</v>
      </c>
      <c r="D102" s="952">
        <v>8200</v>
      </c>
      <c r="E102" s="953">
        <v>267.01</v>
      </c>
      <c r="F102" s="952">
        <v>267.00513000000001</v>
      </c>
      <c r="G102" s="954">
        <f t="shared" si="3"/>
        <v>99.99817609827349</v>
      </c>
    </row>
    <row r="103" spans="1:7" x14ac:dyDescent="0.2">
      <c r="A103" s="454"/>
      <c r="B103" s="539"/>
      <c r="C103" s="539"/>
      <c r="D103" s="533"/>
      <c r="E103" s="533"/>
      <c r="F103" s="533"/>
      <c r="G103" s="459"/>
    </row>
    <row r="104" spans="1:7" x14ac:dyDescent="0.2">
      <c r="A104" s="467">
        <v>2251</v>
      </c>
      <c r="B104" s="468">
        <v>5166</v>
      </c>
      <c r="C104" s="469" t="s">
        <v>204</v>
      </c>
      <c r="D104" s="470">
        <v>0</v>
      </c>
      <c r="E104" s="471">
        <v>2741.56</v>
      </c>
      <c r="F104" s="470">
        <v>1733.1704999999999</v>
      </c>
      <c r="G104" s="472">
        <f t="shared" si="3"/>
        <v>63.218404849793551</v>
      </c>
    </row>
    <row r="105" spans="1:7" x14ac:dyDescent="0.2">
      <c r="A105" s="454">
        <v>2251</v>
      </c>
      <c r="B105" s="958">
        <v>5169</v>
      </c>
      <c r="C105" s="959" t="s">
        <v>171</v>
      </c>
      <c r="D105" s="960">
        <v>0</v>
      </c>
      <c r="E105" s="961">
        <v>199.5</v>
      </c>
      <c r="F105" s="960">
        <v>199.5</v>
      </c>
      <c r="G105" s="459">
        <f t="shared" si="3"/>
        <v>100</v>
      </c>
    </row>
    <row r="106" spans="1:7" x14ac:dyDescent="0.2">
      <c r="A106" s="454">
        <v>2251</v>
      </c>
      <c r="B106" s="958">
        <v>5171</v>
      </c>
      <c r="C106" s="959" t="s">
        <v>207</v>
      </c>
      <c r="D106" s="960">
        <v>8954</v>
      </c>
      <c r="E106" s="961">
        <v>544.30999999999995</v>
      </c>
      <c r="F106" s="960">
        <v>447.22257000000002</v>
      </c>
      <c r="G106" s="459">
        <f t="shared" si="3"/>
        <v>82.163210302952365</v>
      </c>
    </row>
    <row r="107" spans="1:7" x14ac:dyDescent="0.2">
      <c r="A107" s="454">
        <v>2251</v>
      </c>
      <c r="B107" s="958">
        <v>5213</v>
      </c>
      <c r="C107" s="959" t="s">
        <v>177</v>
      </c>
      <c r="D107" s="960">
        <v>54000</v>
      </c>
      <c r="E107" s="961">
        <v>51600</v>
      </c>
      <c r="F107" s="960">
        <v>51600</v>
      </c>
      <c r="G107" s="459">
        <f t="shared" si="3"/>
        <v>100</v>
      </c>
    </row>
    <row r="108" spans="1:7" s="449" customFormat="1" x14ac:dyDescent="0.2">
      <c r="A108" s="460">
        <v>2251</v>
      </c>
      <c r="B108" s="963"/>
      <c r="C108" s="964" t="s">
        <v>85</v>
      </c>
      <c r="D108" s="952">
        <v>62954</v>
      </c>
      <c r="E108" s="953">
        <v>55085.37</v>
      </c>
      <c r="F108" s="952">
        <v>53979.893069999998</v>
      </c>
      <c r="G108" s="954">
        <f t="shared" si="3"/>
        <v>97.993156930778525</v>
      </c>
    </row>
    <row r="109" spans="1:7" x14ac:dyDescent="0.2">
      <c r="A109" s="454"/>
      <c r="B109" s="539"/>
      <c r="C109" s="539"/>
      <c r="D109" s="533"/>
      <c r="E109" s="533"/>
      <c r="F109" s="533"/>
      <c r="G109" s="459"/>
    </row>
    <row r="110" spans="1:7" x14ac:dyDescent="0.2">
      <c r="A110" s="467">
        <v>2292</v>
      </c>
      <c r="B110" s="468">
        <v>5166</v>
      </c>
      <c r="C110" s="469" t="s">
        <v>204</v>
      </c>
      <c r="D110" s="470">
        <v>254</v>
      </c>
      <c r="E110" s="471">
        <v>859.1</v>
      </c>
      <c r="F110" s="470">
        <v>469.48</v>
      </c>
      <c r="G110" s="472">
        <f t="shared" si="3"/>
        <v>54.647887323943664</v>
      </c>
    </row>
    <row r="111" spans="1:7" x14ac:dyDescent="0.2">
      <c r="A111" s="454">
        <v>2292</v>
      </c>
      <c r="B111" s="958">
        <v>5169</v>
      </c>
      <c r="C111" s="959" t="s">
        <v>171</v>
      </c>
      <c r="D111" s="960">
        <v>0</v>
      </c>
      <c r="E111" s="961">
        <v>126.9</v>
      </c>
      <c r="F111" s="960">
        <v>62.500129999999999</v>
      </c>
      <c r="G111" s="459">
        <f t="shared" si="3"/>
        <v>49.251481481481477</v>
      </c>
    </row>
    <row r="112" spans="1:7" x14ac:dyDescent="0.2">
      <c r="A112" s="454">
        <v>2292</v>
      </c>
      <c r="B112" s="958">
        <v>5193</v>
      </c>
      <c r="C112" s="959" t="s">
        <v>222</v>
      </c>
      <c r="D112" s="960">
        <v>845346</v>
      </c>
      <c r="E112" s="961">
        <v>1007562.77</v>
      </c>
      <c r="F112" s="960">
        <v>975096.24824999995</v>
      </c>
      <c r="G112" s="459">
        <f t="shared" si="3"/>
        <v>96.777717208626115</v>
      </c>
    </row>
    <row r="113" spans="1:7" x14ac:dyDescent="0.2">
      <c r="A113" s="454">
        <v>2292</v>
      </c>
      <c r="B113" s="958">
        <v>5321</v>
      </c>
      <c r="C113" s="959" t="s">
        <v>179</v>
      </c>
      <c r="D113" s="960">
        <v>41450</v>
      </c>
      <c r="E113" s="961">
        <v>44884.31</v>
      </c>
      <c r="F113" s="960">
        <v>44883.87</v>
      </c>
      <c r="G113" s="459">
        <f t="shared" si="3"/>
        <v>99.999019701984963</v>
      </c>
    </row>
    <row r="114" spans="1:7" x14ac:dyDescent="0.2">
      <c r="A114" s="454">
        <v>2292</v>
      </c>
      <c r="B114" s="958">
        <v>5323</v>
      </c>
      <c r="C114" s="959" t="s">
        <v>223</v>
      </c>
      <c r="D114" s="960">
        <v>9628</v>
      </c>
      <c r="E114" s="961">
        <v>9106</v>
      </c>
      <c r="F114" s="960">
        <v>9105.7683099999995</v>
      </c>
      <c r="G114" s="459">
        <f t="shared" si="3"/>
        <v>99.99745563364813</v>
      </c>
    </row>
    <row r="115" spans="1:7" s="449" customFormat="1" x14ac:dyDescent="0.2">
      <c r="A115" s="460">
        <v>2292</v>
      </c>
      <c r="B115" s="963"/>
      <c r="C115" s="964" t="s">
        <v>3682</v>
      </c>
      <c r="D115" s="952">
        <v>896678</v>
      </c>
      <c r="E115" s="953">
        <v>1062539.08</v>
      </c>
      <c r="F115" s="952">
        <v>1029617.8666899999</v>
      </c>
      <c r="G115" s="954">
        <f t="shared" si="3"/>
        <v>96.90164682601602</v>
      </c>
    </row>
    <row r="116" spans="1:7" x14ac:dyDescent="0.2">
      <c r="A116" s="454"/>
      <c r="B116" s="539"/>
      <c r="C116" s="539"/>
      <c r="D116" s="533"/>
      <c r="E116" s="533"/>
      <c r="F116" s="533"/>
      <c r="G116" s="459"/>
    </row>
    <row r="117" spans="1:7" x14ac:dyDescent="0.2">
      <c r="A117" s="467">
        <v>2293</v>
      </c>
      <c r="B117" s="468">
        <v>5166</v>
      </c>
      <c r="C117" s="469" t="s">
        <v>204</v>
      </c>
      <c r="D117" s="470">
        <v>3000</v>
      </c>
      <c r="E117" s="471">
        <v>955.6</v>
      </c>
      <c r="F117" s="470">
        <v>514.55250000000001</v>
      </c>
      <c r="G117" s="472">
        <f t="shared" si="3"/>
        <v>53.846012976140642</v>
      </c>
    </row>
    <row r="118" spans="1:7" x14ac:dyDescent="0.2">
      <c r="A118" s="454">
        <v>2293</v>
      </c>
      <c r="B118" s="958">
        <v>5169</v>
      </c>
      <c r="C118" s="959" t="s">
        <v>171</v>
      </c>
      <c r="D118" s="960">
        <v>20000</v>
      </c>
      <c r="E118" s="961">
        <v>92</v>
      </c>
      <c r="F118" s="960">
        <v>91.96</v>
      </c>
      <c r="G118" s="459">
        <f t="shared" si="3"/>
        <v>99.956521739130437</v>
      </c>
    </row>
    <row r="119" spans="1:7" x14ac:dyDescent="0.2">
      <c r="A119" s="454">
        <v>2293</v>
      </c>
      <c r="B119" s="958">
        <v>5193</v>
      </c>
      <c r="C119" s="959" t="s">
        <v>222</v>
      </c>
      <c r="D119" s="960">
        <v>57000</v>
      </c>
      <c r="E119" s="961">
        <v>0</v>
      </c>
      <c r="F119" s="960">
        <v>0</v>
      </c>
      <c r="G119" s="476" t="s">
        <v>188</v>
      </c>
    </row>
    <row r="120" spans="1:7" s="449" customFormat="1" x14ac:dyDescent="0.2">
      <c r="A120" s="460">
        <v>2293</v>
      </c>
      <c r="B120" s="963"/>
      <c r="C120" s="964" t="s">
        <v>224</v>
      </c>
      <c r="D120" s="952">
        <v>80000</v>
      </c>
      <c r="E120" s="953">
        <v>1047.5999999999999</v>
      </c>
      <c r="F120" s="952">
        <v>606.51250000000005</v>
      </c>
      <c r="G120" s="954">
        <f t="shared" si="3"/>
        <v>57.895427644138998</v>
      </c>
    </row>
    <row r="121" spans="1:7" x14ac:dyDescent="0.2">
      <c r="A121" s="454"/>
      <c r="B121" s="539"/>
      <c r="C121" s="539"/>
      <c r="D121" s="533"/>
      <c r="E121" s="533"/>
      <c r="F121" s="533"/>
      <c r="G121" s="459"/>
    </row>
    <row r="122" spans="1:7" x14ac:dyDescent="0.2">
      <c r="A122" s="467">
        <v>2294</v>
      </c>
      <c r="B122" s="468">
        <v>5166</v>
      </c>
      <c r="C122" s="469" t="s">
        <v>204</v>
      </c>
      <c r="D122" s="470">
        <v>250</v>
      </c>
      <c r="E122" s="471">
        <v>824.6</v>
      </c>
      <c r="F122" s="470">
        <v>161.898</v>
      </c>
      <c r="G122" s="472">
        <f t="shared" si="3"/>
        <v>19.633519282076158</v>
      </c>
    </row>
    <row r="123" spans="1:7" x14ac:dyDescent="0.2">
      <c r="A123" s="454">
        <v>2294</v>
      </c>
      <c r="B123" s="958">
        <v>5192</v>
      </c>
      <c r="C123" s="959" t="s">
        <v>221</v>
      </c>
      <c r="D123" s="960">
        <v>1000</v>
      </c>
      <c r="E123" s="961">
        <v>737</v>
      </c>
      <c r="F123" s="960">
        <v>200</v>
      </c>
      <c r="G123" s="459">
        <f t="shared" si="3"/>
        <v>27.137042062415194</v>
      </c>
    </row>
    <row r="124" spans="1:7" x14ac:dyDescent="0.2">
      <c r="A124" s="454">
        <v>2294</v>
      </c>
      <c r="B124" s="958">
        <v>5193</v>
      </c>
      <c r="C124" s="959" t="s">
        <v>222</v>
      </c>
      <c r="D124" s="960">
        <v>1042065</v>
      </c>
      <c r="E124" s="961">
        <v>1062545</v>
      </c>
      <c r="F124" s="960">
        <v>1042544.439</v>
      </c>
      <c r="G124" s="459">
        <f t="shared" si="3"/>
        <v>98.117673980866698</v>
      </c>
    </row>
    <row r="125" spans="1:7" s="449" customFormat="1" x14ac:dyDescent="0.2">
      <c r="A125" s="460">
        <v>2294</v>
      </c>
      <c r="B125" s="963"/>
      <c r="C125" s="964" t="s">
        <v>3683</v>
      </c>
      <c r="D125" s="952">
        <v>1043315</v>
      </c>
      <c r="E125" s="953">
        <v>1064106.6000000001</v>
      </c>
      <c r="F125" s="952">
        <v>1042906.3370000001</v>
      </c>
      <c r="G125" s="954">
        <f t="shared" si="3"/>
        <v>98.00769368407262</v>
      </c>
    </row>
    <row r="126" spans="1:7" x14ac:dyDescent="0.2">
      <c r="A126" s="454"/>
      <c r="B126" s="539"/>
      <c r="C126" s="539"/>
      <c r="D126" s="533"/>
      <c r="E126" s="533"/>
      <c r="F126" s="533"/>
      <c r="G126" s="459"/>
    </row>
    <row r="127" spans="1:7" x14ac:dyDescent="0.2">
      <c r="A127" s="467">
        <v>2299</v>
      </c>
      <c r="B127" s="468">
        <v>5011</v>
      </c>
      <c r="C127" s="469" t="s">
        <v>194</v>
      </c>
      <c r="D127" s="470">
        <v>0</v>
      </c>
      <c r="E127" s="471">
        <v>150</v>
      </c>
      <c r="F127" s="470">
        <v>85.910049999999984</v>
      </c>
      <c r="G127" s="472">
        <f t="shared" si="3"/>
        <v>57.273366666666661</v>
      </c>
    </row>
    <row r="128" spans="1:7" x14ac:dyDescent="0.2">
      <c r="A128" s="454">
        <v>2299</v>
      </c>
      <c r="B128" s="958">
        <v>5021</v>
      </c>
      <c r="C128" s="959" t="s">
        <v>195</v>
      </c>
      <c r="D128" s="960">
        <v>0</v>
      </c>
      <c r="E128" s="961">
        <v>150</v>
      </c>
      <c r="F128" s="960">
        <v>150</v>
      </c>
      <c r="G128" s="459">
        <f t="shared" si="3"/>
        <v>100</v>
      </c>
    </row>
    <row r="129" spans="1:7" x14ac:dyDescent="0.2">
      <c r="A129" s="454">
        <v>2299</v>
      </c>
      <c r="B129" s="958">
        <v>5031</v>
      </c>
      <c r="C129" s="959" t="s">
        <v>196</v>
      </c>
      <c r="D129" s="960">
        <v>0</v>
      </c>
      <c r="E129" s="961">
        <v>74.400000000000006</v>
      </c>
      <c r="F129" s="960">
        <v>58.505740000000003</v>
      </c>
      <c r="G129" s="459">
        <f t="shared" si="3"/>
        <v>78.636747311827961</v>
      </c>
    </row>
    <row r="130" spans="1:7" x14ac:dyDescent="0.2">
      <c r="A130" s="454">
        <v>2299</v>
      </c>
      <c r="B130" s="958">
        <v>5032</v>
      </c>
      <c r="C130" s="959" t="s">
        <v>197</v>
      </c>
      <c r="D130" s="960">
        <v>0</v>
      </c>
      <c r="E130" s="961">
        <v>27</v>
      </c>
      <c r="F130" s="960">
        <v>21.231870000000001</v>
      </c>
      <c r="G130" s="459">
        <f t="shared" si="3"/>
        <v>78.63655555555556</v>
      </c>
    </row>
    <row r="131" spans="1:7" x14ac:dyDescent="0.2">
      <c r="A131" s="454">
        <v>2299</v>
      </c>
      <c r="B131" s="958">
        <v>5038</v>
      </c>
      <c r="C131" s="959" t="s">
        <v>198</v>
      </c>
      <c r="D131" s="960">
        <v>0</v>
      </c>
      <c r="E131" s="961">
        <v>1.23</v>
      </c>
      <c r="F131" s="960">
        <v>0.99082999999999999</v>
      </c>
      <c r="G131" s="459">
        <f t="shared" si="3"/>
        <v>80.555284552845535</v>
      </c>
    </row>
    <row r="132" spans="1:7" x14ac:dyDescent="0.2">
      <c r="A132" s="454">
        <v>2299</v>
      </c>
      <c r="B132" s="958">
        <v>5042</v>
      </c>
      <c r="C132" s="959" t="s">
        <v>225</v>
      </c>
      <c r="D132" s="960">
        <v>2</v>
      </c>
      <c r="E132" s="961">
        <v>2</v>
      </c>
      <c r="F132" s="960">
        <v>1.028</v>
      </c>
      <c r="G132" s="459">
        <f t="shared" si="3"/>
        <v>51.4</v>
      </c>
    </row>
    <row r="133" spans="1:7" x14ac:dyDescent="0.2">
      <c r="A133" s="454">
        <v>2299</v>
      </c>
      <c r="B133" s="958">
        <v>5136</v>
      </c>
      <c r="C133" s="959" t="s">
        <v>226</v>
      </c>
      <c r="D133" s="960">
        <v>100</v>
      </c>
      <c r="E133" s="961">
        <v>100</v>
      </c>
      <c r="F133" s="960">
        <v>0</v>
      </c>
      <c r="G133" s="459">
        <f t="shared" si="3"/>
        <v>0</v>
      </c>
    </row>
    <row r="134" spans="1:7" x14ac:dyDescent="0.2">
      <c r="A134" s="454">
        <v>2299</v>
      </c>
      <c r="B134" s="958">
        <v>5139</v>
      </c>
      <c r="C134" s="959" t="s">
        <v>170</v>
      </c>
      <c r="D134" s="960">
        <v>250</v>
      </c>
      <c r="E134" s="961">
        <v>277.08999999999997</v>
      </c>
      <c r="F134" s="960">
        <v>42.107999999999997</v>
      </c>
      <c r="G134" s="459">
        <f t="shared" si="3"/>
        <v>15.196506550218341</v>
      </c>
    </row>
    <row r="135" spans="1:7" x14ac:dyDescent="0.2">
      <c r="A135" s="454">
        <v>2299</v>
      </c>
      <c r="B135" s="958">
        <v>5163</v>
      </c>
      <c r="C135" s="959" t="s">
        <v>203</v>
      </c>
      <c r="D135" s="960">
        <v>0</v>
      </c>
      <c r="E135" s="961">
        <v>0.67</v>
      </c>
      <c r="F135" s="960">
        <v>0.66549999999999998</v>
      </c>
      <c r="G135" s="459">
        <f t="shared" si="3"/>
        <v>99.328358208955208</v>
      </c>
    </row>
    <row r="136" spans="1:7" x14ac:dyDescent="0.2">
      <c r="A136" s="454">
        <v>2299</v>
      </c>
      <c r="B136" s="958">
        <v>5164</v>
      </c>
      <c r="C136" s="959" t="s">
        <v>189</v>
      </c>
      <c r="D136" s="960">
        <v>220</v>
      </c>
      <c r="E136" s="961">
        <v>322.64</v>
      </c>
      <c r="F136" s="960">
        <v>225.83138</v>
      </c>
      <c r="G136" s="459">
        <f t="shared" si="3"/>
        <v>69.994848747830389</v>
      </c>
    </row>
    <row r="137" spans="1:7" x14ac:dyDescent="0.2">
      <c r="A137" s="454">
        <v>2299</v>
      </c>
      <c r="B137" s="958">
        <v>5166</v>
      </c>
      <c r="C137" s="959" t="s">
        <v>204</v>
      </c>
      <c r="D137" s="960">
        <v>800</v>
      </c>
      <c r="E137" s="961">
        <v>4781.7299999999996</v>
      </c>
      <c r="F137" s="960">
        <v>2464.53937</v>
      </c>
      <c r="G137" s="459">
        <f t="shared" si="3"/>
        <v>51.540747177276849</v>
      </c>
    </row>
    <row r="138" spans="1:7" x14ac:dyDescent="0.2">
      <c r="A138" s="454">
        <v>2299</v>
      </c>
      <c r="B138" s="958">
        <v>5168</v>
      </c>
      <c r="C138" s="959" t="s">
        <v>206</v>
      </c>
      <c r="D138" s="960">
        <v>741</v>
      </c>
      <c r="E138" s="961">
        <v>661</v>
      </c>
      <c r="F138" s="960">
        <v>630.08494000000007</v>
      </c>
      <c r="G138" s="459">
        <f t="shared" si="3"/>
        <v>95.322986384266272</v>
      </c>
    </row>
    <row r="139" spans="1:7" x14ac:dyDescent="0.2">
      <c r="A139" s="454">
        <v>2299</v>
      </c>
      <c r="B139" s="958">
        <v>5169</v>
      </c>
      <c r="C139" s="959" t="s">
        <v>171</v>
      </c>
      <c r="D139" s="960">
        <v>9766</v>
      </c>
      <c r="E139" s="961">
        <v>7262.9179999999997</v>
      </c>
      <c r="F139" s="960">
        <v>4704.9141600000003</v>
      </c>
      <c r="G139" s="459">
        <f t="shared" si="3"/>
        <v>64.779943267981281</v>
      </c>
    </row>
    <row r="140" spans="1:7" x14ac:dyDescent="0.2">
      <c r="A140" s="454">
        <v>2299</v>
      </c>
      <c r="B140" s="958">
        <v>5173</v>
      </c>
      <c r="C140" s="959" t="s">
        <v>190</v>
      </c>
      <c r="D140" s="960">
        <v>200</v>
      </c>
      <c r="E140" s="961">
        <v>200</v>
      </c>
      <c r="F140" s="960">
        <v>0</v>
      </c>
      <c r="G140" s="459">
        <f t="shared" si="3"/>
        <v>0</v>
      </c>
    </row>
    <row r="141" spans="1:7" x14ac:dyDescent="0.2">
      <c r="A141" s="454">
        <v>2299</v>
      </c>
      <c r="B141" s="958">
        <v>5175</v>
      </c>
      <c r="C141" s="959" t="s">
        <v>172</v>
      </c>
      <c r="D141" s="960">
        <v>350</v>
      </c>
      <c r="E141" s="961">
        <v>198.7</v>
      </c>
      <c r="F141" s="960">
        <v>0</v>
      </c>
      <c r="G141" s="459">
        <f t="shared" si="3"/>
        <v>0</v>
      </c>
    </row>
    <row r="142" spans="1:7" x14ac:dyDescent="0.2">
      <c r="A142" s="454">
        <v>2299</v>
      </c>
      <c r="B142" s="958">
        <v>5213</v>
      </c>
      <c r="C142" s="959" t="s">
        <v>177</v>
      </c>
      <c r="D142" s="960">
        <v>0</v>
      </c>
      <c r="E142" s="961">
        <v>14.4</v>
      </c>
      <c r="F142" s="960">
        <v>14.4</v>
      </c>
      <c r="G142" s="459">
        <f t="shared" si="3"/>
        <v>100</v>
      </c>
    </row>
    <row r="143" spans="1:7" x14ac:dyDescent="0.2">
      <c r="A143" s="454">
        <v>2299</v>
      </c>
      <c r="B143" s="958">
        <v>5221</v>
      </c>
      <c r="C143" s="959" t="s">
        <v>192</v>
      </c>
      <c r="D143" s="960">
        <v>0</v>
      </c>
      <c r="E143" s="961">
        <v>200</v>
      </c>
      <c r="F143" s="960">
        <v>200</v>
      </c>
      <c r="G143" s="459">
        <f t="shared" si="3"/>
        <v>100</v>
      </c>
    </row>
    <row r="144" spans="1:7" x14ac:dyDescent="0.2">
      <c r="A144" s="454">
        <v>2299</v>
      </c>
      <c r="B144" s="958">
        <v>5222</v>
      </c>
      <c r="C144" s="959" t="s">
        <v>173</v>
      </c>
      <c r="D144" s="960">
        <v>5000</v>
      </c>
      <c r="E144" s="961">
        <v>575.52</v>
      </c>
      <c r="F144" s="960">
        <v>575.51291000000003</v>
      </c>
      <c r="G144" s="459">
        <f t="shared" si="3"/>
        <v>99.998768070614403</v>
      </c>
    </row>
    <row r="145" spans="1:7" x14ac:dyDescent="0.2">
      <c r="A145" s="454">
        <v>2299</v>
      </c>
      <c r="B145" s="958">
        <v>5321</v>
      </c>
      <c r="C145" s="959" t="s">
        <v>179</v>
      </c>
      <c r="D145" s="960">
        <v>0</v>
      </c>
      <c r="E145" s="961">
        <v>100</v>
      </c>
      <c r="F145" s="960">
        <v>33.587520000000005</v>
      </c>
      <c r="G145" s="459">
        <f t="shared" si="3"/>
        <v>33.587520000000005</v>
      </c>
    </row>
    <row r="146" spans="1:7" x14ac:dyDescent="0.2">
      <c r="A146" s="454">
        <v>2299</v>
      </c>
      <c r="B146" s="958">
        <v>5332</v>
      </c>
      <c r="C146" s="959" t="s">
        <v>211</v>
      </c>
      <c r="D146" s="960">
        <v>0</v>
      </c>
      <c r="E146" s="961">
        <v>59.85</v>
      </c>
      <c r="F146" s="960">
        <v>59.84666</v>
      </c>
      <c r="G146" s="459">
        <f t="shared" si="3"/>
        <v>99.994419381787807</v>
      </c>
    </row>
    <row r="147" spans="1:7" x14ac:dyDescent="0.2">
      <c r="A147" s="454">
        <v>2299</v>
      </c>
      <c r="B147" s="958">
        <v>5909</v>
      </c>
      <c r="C147" s="959" t="s">
        <v>228</v>
      </c>
      <c r="D147" s="960">
        <v>0</v>
      </c>
      <c r="E147" s="961">
        <v>15</v>
      </c>
      <c r="F147" s="960">
        <v>15</v>
      </c>
      <c r="G147" s="459">
        <f t="shared" si="3"/>
        <v>100</v>
      </c>
    </row>
    <row r="148" spans="1:7" s="449" customFormat="1" x14ac:dyDescent="0.2">
      <c r="A148" s="460">
        <v>2299</v>
      </c>
      <c r="B148" s="963"/>
      <c r="C148" s="964" t="s">
        <v>86</v>
      </c>
      <c r="D148" s="952">
        <v>17429</v>
      </c>
      <c r="E148" s="953">
        <v>15174.147999999999</v>
      </c>
      <c r="F148" s="952">
        <v>9284.156930000001</v>
      </c>
      <c r="G148" s="954">
        <f t="shared" ref="G148:G213" si="4">F148/E148*100</f>
        <v>61.184040975480144</v>
      </c>
    </row>
    <row r="149" spans="1:7" x14ac:dyDescent="0.2">
      <c r="A149" s="454"/>
      <c r="B149" s="539"/>
      <c r="C149" s="539"/>
      <c r="D149" s="533"/>
      <c r="E149" s="533"/>
      <c r="F149" s="533"/>
      <c r="G149" s="459"/>
    </row>
    <row r="150" spans="1:7" x14ac:dyDescent="0.2">
      <c r="A150" s="467">
        <v>2321</v>
      </c>
      <c r="B150" s="468">
        <v>5321</v>
      </c>
      <c r="C150" s="469" t="s">
        <v>179</v>
      </c>
      <c r="D150" s="470">
        <v>2000</v>
      </c>
      <c r="E150" s="471">
        <v>3126.15</v>
      </c>
      <c r="F150" s="470">
        <v>2047.47426</v>
      </c>
      <c r="G150" s="472">
        <f t="shared" si="4"/>
        <v>65.495074132719154</v>
      </c>
    </row>
    <row r="151" spans="1:7" s="449" customFormat="1" x14ac:dyDescent="0.2">
      <c r="A151" s="460">
        <v>2321</v>
      </c>
      <c r="B151" s="963"/>
      <c r="C151" s="964" t="s">
        <v>227</v>
      </c>
      <c r="D151" s="952">
        <v>2000</v>
      </c>
      <c r="E151" s="953">
        <v>3126.15</v>
      </c>
      <c r="F151" s="952">
        <v>2047.4742599999997</v>
      </c>
      <c r="G151" s="954">
        <f t="shared" si="4"/>
        <v>65.495074132719139</v>
      </c>
    </row>
    <row r="152" spans="1:7" x14ac:dyDescent="0.2">
      <c r="A152" s="454"/>
      <c r="B152" s="539"/>
      <c r="C152" s="539"/>
      <c r="D152" s="533"/>
      <c r="E152" s="533"/>
      <c r="F152" s="533"/>
      <c r="G152" s="459"/>
    </row>
    <row r="153" spans="1:7" x14ac:dyDescent="0.2">
      <c r="A153" s="467">
        <v>2369</v>
      </c>
      <c r="B153" s="468">
        <v>5169</v>
      </c>
      <c r="C153" s="469" t="s">
        <v>171</v>
      </c>
      <c r="D153" s="470">
        <v>1500</v>
      </c>
      <c r="E153" s="471">
        <v>694.05600000000004</v>
      </c>
      <c r="F153" s="470">
        <v>0</v>
      </c>
      <c r="G153" s="472">
        <f t="shared" si="4"/>
        <v>0</v>
      </c>
    </row>
    <row r="154" spans="1:7" s="449" customFormat="1" x14ac:dyDescent="0.2">
      <c r="A154" s="460">
        <v>2369</v>
      </c>
      <c r="B154" s="963"/>
      <c r="C154" s="964" t="s">
        <v>87</v>
      </c>
      <c r="D154" s="952">
        <v>1500</v>
      </c>
      <c r="E154" s="953">
        <v>694.05600000000004</v>
      </c>
      <c r="F154" s="952">
        <v>0</v>
      </c>
      <c r="G154" s="954">
        <f t="shared" si="4"/>
        <v>0</v>
      </c>
    </row>
    <row r="155" spans="1:7" x14ac:dyDescent="0.2">
      <c r="A155" s="454"/>
      <c r="B155" s="539"/>
      <c r="C155" s="539"/>
      <c r="D155" s="533"/>
      <c r="E155" s="533"/>
      <c r="F155" s="533"/>
      <c r="G155" s="459"/>
    </row>
    <row r="156" spans="1:7" x14ac:dyDescent="0.2">
      <c r="A156" s="467">
        <v>2399</v>
      </c>
      <c r="B156" s="468">
        <v>5321</v>
      </c>
      <c r="C156" s="469" t="s">
        <v>179</v>
      </c>
      <c r="D156" s="470">
        <v>0</v>
      </c>
      <c r="E156" s="471">
        <v>10200</v>
      </c>
      <c r="F156" s="470">
        <v>4720.2427800000005</v>
      </c>
      <c r="G156" s="472">
        <f t="shared" si="4"/>
        <v>46.276890000000002</v>
      </c>
    </row>
    <row r="157" spans="1:7" s="449" customFormat="1" x14ac:dyDescent="0.2">
      <c r="A157" s="460">
        <v>2399</v>
      </c>
      <c r="B157" s="963"/>
      <c r="C157" s="964" t="s">
        <v>88</v>
      </c>
      <c r="D157" s="952">
        <v>0</v>
      </c>
      <c r="E157" s="953">
        <v>10200</v>
      </c>
      <c r="F157" s="952">
        <v>4720.2427800000005</v>
      </c>
      <c r="G157" s="954">
        <f t="shared" si="4"/>
        <v>46.276890000000002</v>
      </c>
    </row>
    <row r="158" spans="1:7" x14ac:dyDescent="0.2">
      <c r="A158" s="454"/>
      <c r="B158" s="539"/>
      <c r="C158" s="539"/>
      <c r="D158" s="533"/>
      <c r="E158" s="533"/>
      <c r="F158" s="533"/>
      <c r="G158" s="459"/>
    </row>
    <row r="159" spans="1:7" ht="13.5" customHeight="1" x14ac:dyDescent="0.2">
      <c r="A159" s="987" t="s">
        <v>229</v>
      </c>
      <c r="B159" s="988"/>
      <c r="C159" s="988"/>
      <c r="D159" s="473">
        <v>3033140</v>
      </c>
      <c r="E159" s="474">
        <v>3345311.787</v>
      </c>
      <c r="F159" s="473">
        <v>3258868.09314</v>
      </c>
      <c r="G159" s="475">
        <f t="shared" ref="G159" si="5">F159/E159*100</f>
        <v>97.415974971423495</v>
      </c>
    </row>
    <row r="160" spans="1:7" x14ac:dyDescent="0.2">
      <c r="A160" s="454"/>
      <c r="B160" s="539"/>
      <c r="C160" s="539"/>
      <c r="D160" s="533"/>
      <c r="E160" s="533"/>
      <c r="F160" s="533"/>
      <c r="G160" s="459"/>
    </row>
    <row r="161" spans="1:7" x14ac:dyDescent="0.2">
      <c r="A161" s="467">
        <v>3111</v>
      </c>
      <c r="B161" s="468">
        <v>5212</v>
      </c>
      <c r="C161" s="469" t="s">
        <v>176</v>
      </c>
      <c r="D161" s="470">
        <v>0</v>
      </c>
      <c r="E161" s="471">
        <v>3257.5279999999998</v>
      </c>
      <c r="F161" s="470">
        <v>3257.5279999999998</v>
      </c>
      <c r="G161" s="472">
        <f t="shared" si="4"/>
        <v>100</v>
      </c>
    </row>
    <row r="162" spans="1:7" x14ac:dyDescent="0.2">
      <c r="A162" s="454">
        <v>3111</v>
      </c>
      <c r="B162" s="958">
        <v>5213</v>
      </c>
      <c r="C162" s="959" t="s">
        <v>177</v>
      </c>
      <c r="D162" s="960">
        <v>0</v>
      </c>
      <c r="E162" s="961">
        <v>51699.144</v>
      </c>
      <c r="F162" s="960">
        <v>51699.144</v>
      </c>
      <c r="G162" s="459">
        <f t="shared" si="4"/>
        <v>100</v>
      </c>
    </row>
    <row r="163" spans="1:7" x14ac:dyDescent="0.2">
      <c r="A163" s="454">
        <v>3111</v>
      </c>
      <c r="B163" s="958">
        <v>5222</v>
      </c>
      <c r="C163" s="959" t="s">
        <v>173</v>
      </c>
      <c r="D163" s="960">
        <v>0</v>
      </c>
      <c r="E163" s="961">
        <v>1459.8240000000001</v>
      </c>
      <c r="F163" s="960">
        <v>1459.8240000000001</v>
      </c>
      <c r="G163" s="459">
        <f t="shared" si="4"/>
        <v>100</v>
      </c>
    </row>
    <row r="164" spans="1:7" x14ac:dyDescent="0.2">
      <c r="A164" s="454">
        <v>3111</v>
      </c>
      <c r="B164" s="958">
        <v>5331</v>
      </c>
      <c r="C164" s="959" t="s">
        <v>183</v>
      </c>
      <c r="D164" s="960">
        <v>965</v>
      </c>
      <c r="E164" s="961">
        <v>965</v>
      </c>
      <c r="F164" s="960">
        <v>965</v>
      </c>
      <c r="G164" s="459">
        <f t="shared" si="4"/>
        <v>100</v>
      </c>
    </row>
    <row r="165" spans="1:7" x14ac:dyDescent="0.2">
      <c r="A165" s="454">
        <v>3111</v>
      </c>
      <c r="B165" s="958">
        <v>5339</v>
      </c>
      <c r="C165" s="959" t="s">
        <v>212</v>
      </c>
      <c r="D165" s="960">
        <v>0</v>
      </c>
      <c r="E165" s="961">
        <v>2431692.9440000001</v>
      </c>
      <c r="F165" s="960">
        <v>2431692.9440000001</v>
      </c>
      <c r="G165" s="459">
        <f t="shared" si="4"/>
        <v>100</v>
      </c>
    </row>
    <row r="166" spans="1:7" s="449" customFormat="1" x14ac:dyDescent="0.2">
      <c r="A166" s="460">
        <v>3111</v>
      </c>
      <c r="B166" s="963"/>
      <c r="C166" s="964" t="s">
        <v>230</v>
      </c>
      <c r="D166" s="952">
        <v>965</v>
      </c>
      <c r="E166" s="953">
        <v>2489074.44</v>
      </c>
      <c r="F166" s="952">
        <v>2489074.44</v>
      </c>
      <c r="G166" s="954">
        <f t="shared" si="4"/>
        <v>100</v>
      </c>
    </row>
    <row r="167" spans="1:7" x14ac:dyDescent="0.2">
      <c r="A167" s="454"/>
      <c r="B167" s="539"/>
      <c r="C167" s="539"/>
      <c r="D167" s="533"/>
      <c r="E167" s="533"/>
      <c r="F167" s="533"/>
      <c r="G167" s="459"/>
    </row>
    <row r="168" spans="1:7" x14ac:dyDescent="0.2">
      <c r="A168" s="467">
        <v>3112</v>
      </c>
      <c r="B168" s="468">
        <v>5213</v>
      </c>
      <c r="C168" s="469" t="s">
        <v>177</v>
      </c>
      <c r="D168" s="470">
        <v>0</v>
      </c>
      <c r="E168" s="471">
        <v>5259.9539999999997</v>
      </c>
      <c r="F168" s="470">
        <v>5259.9539999999997</v>
      </c>
      <c r="G168" s="472">
        <f t="shared" si="4"/>
        <v>100</v>
      </c>
    </row>
    <row r="169" spans="1:7" x14ac:dyDescent="0.2">
      <c r="A169" s="454">
        <v>3112</v>
      </c>
      <c r="B169" s="958">
        <v>5331</v>
      </c>
      <c r="C169" s="959" t="s">
        <v>183</v>
      </c>
      <c r="D169" s="960">
        <v>6952</v>
      </c>
      <c r="E169" s="961">
        <v>9042.8259999999991</v>
      </c>
      <c r="F169" s="960">
        <v>9042.8224499999997</v>
      </c>
      <c r="G169" s="459">
        <f t="shared" si="4"/>
        <v>99.999960742360855</v>
      </c>
    </row>
    <row r="170" spans="1:7" x14ac:dyDescent="0.2">
      <c r="A170" s="454">
        <v>3112</v>
      </c>
      <c r="B170" s="958">
        <v>5336</v>
      </c>
      <c r="C170" s="959" t="s">
        <v>217</v>
      </c>
      <c r="D170" s="960">
        <v>0</v>
      </c>
      <c r="E170" s="961">
        <v>93594.154999999999</v>
      </c>
      <c r="F170" s="960">
        <v>93594.153999999995</v>
      </c>
      <c r="G170" s="459">
        <f t="shared" si="4"/>
        <v>99.999998931557215</v>
      </c>
    </row>
    <row r="171" spans="1:7" s="449" customFormat="1" x14ac:dyDescent="0.2">
      <c r="A171" s="460">
        <v>3112</v>
      </c>
      <c r="B171" s="963"/>
      <c r="C171" s="964" t="s">
        <v>231</v>
      </c>
      <c r="D171" s="952">
        <v>6952</v>
      </c>
      <c r="E171" s="953">
        <v>107896.935</v>
      </c>
      <c r="F171" s="952">
        <v>107896.93045</v>
      </c>
      <c r="G171" s="954">
        <f t="shared" si="4"/>
        <v>99.999995783012736</v>
      </c>
    </row>
    <row r="172" spans="1:7" x14ac:dyDescent="0.2">
      <c r="A172" s="454"/>
      <c r="B172" s="539"/>
      <c r="C172" s="539"/>
      <c r="D172" s="533"/>
      <c r="E172" s="533"/>
      <c r="F172" s="533"/>
      <c r="G172" s="459"/>
    </row>
    <row r="173" spans="1:7" x14ac:dyDescent="0.2">
      <c r="A173" s="467">
        <v>3113</v>
      </c>
      <c r="B173" s="468">
        <v>5212</v>
      </c>
      <c r="C173" s="469" t="s">
        <v>176</v>
      </c>
      <c r="D173" s="470">
        <v>0</v>
      </c>
      <c r="E173" s="471">
        <v>206.03200000000001</v>
      </c>
      <c r="F173" s="470">
        <v>206.03200000000001</v>
      </c>
      <c r="G173" s="472">
        <f t="shared" si="4"/>
        <v>100</v>
      </c>
    </row>
    <row r="174" spans="1:7" x14ac:dyDescent="0.2">
      <c r="A174" s="454">
        <v>3113</v>
      </c>
      <c r="B174" s="958">
        <v>5213</v>
      </c>
      <c r="C174" s="959" t="s">
        <v>177</v>
      </c>
      <c r="D174" s="960">
        <v>0</v>
      </c>
      <c r="E174" s="961">
        <v>60335.572999999997</v>
      </c>
      <c r="F174" s="960">
        <v>60335.572999999997</v>
      </c>
      <c r="G174" s="459">
        <f t="shared" si="4"/>
        <v>100</v>
      </c>
    </row>
    <row r="175" spans="1:7" x14ac:dyDescent="0.2">
      <c r="A175" s="454">
        <v>3113</v>
      </c>
      <c r="B175" s="958">
        <v>5331</v>
      </c>
      <c r="C175" s="959" t="s">
        <v>183</v>
      </c>
      <c r="D175" s="960">
        <v>4661</v>
      </c>
      <c r="E175" s="961">
        <v>4874.0879999999997</v>
      </c>
      <c r="F175" s="960">
        <v>4874.0873000000001</v>
      </c>
      <c r="G175" s="459">
        <f t="shared" si="4"/>
        <v>99.999985638338913</v>
      </c>
    </row>
    <row r="176" spans="1:7" x14ac:dyDescent="0.2">
      <c r="A176" s="454">
        <v>3113</v>
      </c>
      <c r="B176" s="958">
        <v>5336</v>
      </c>
      <c r="C176" s="959" t="s">
        <v>217</v>
      </c>
      <c r="D176" s="960">
        <v>0</v>
      </c>
      <c r="E176" s="961">
        <v>50892.957999999999</v>
      </c>
      <c r="F176" s="960">
        <v>50892.957999999999</v>
      </c>
      <c r="G176" s="459">
        <f t="shared" si="4"/>
        <v>100</v>
      </c>
    </row>
    <row r="177" spans="1:7" x14ac:dyDescent="0.2">
      <c r="A177" s="454">
        <v>3113</v>
      </c>
      <c r="B177" s="958">
        <v>5339</v>
      </c>
      <c r="C177" s="959" t="s">
        <v>212</v>
      </c>
      <c r="D177" s="960">
        <v>0</v>
      </c>
      <c r="E177" s="961">
        <v>6215476.1299999999</v>
      </c>
      <c r="F177" s="960">
        <v>6215476.1277600005</v>
      </c>
      <c r="G177" s="459">
        <f t="shared" si="4"/>
        <v>99.999999963960946</v>
      </c>
    </row>
    <row r="178" spans="1:7" s="449" customFormat="1" x14ac:dyDescent="0.2">
      <c r="A178" s="460">
        <v>3113</v>
      </c>
      <c r="B178" s="963"/>
      <c r="C178" s="964" t="s">
        <v>232</v>
      </c>
      <c r="D178" s="952">
        <v>4661</v>
      </c>
      <c r="E178" s="953">
        <v>6331784.7810000004</v>
      </c>
      <c r="F178" s="952">
        <v>6331784.7780599995</v>
      </c>
      <c r="G178" s="954">
        <f t="shared" si="4"/>
        <v>99.999999953567581</v>
      </c>
    </row>
    <row r="179" spans="1:7" x14ac:dyDescent="0.2">
      <c r="A179" s="454"/>
      <c r="B179" s="539"/>
      <c r="C179" s="539"/>
      <c r="D179" s="533"/>
      <c r="E179" s="533"/>
      <c r="F179" s="533"/>
      <c r="G179" s="459"/>
    </row>
    <row r="180" spans="1:7" x14ac:dyDescent="0.2">
      <c r="A180" s="467">
        <v>3114</v>
      </c>
      <c r="B180" s="468">
        <v>5167</v>
      </c>
      <c r="C180" s="469" t="s">
        <v>205</v>
      </c>
      <c r="D180" s="470">
        <v>0</v>
      </c>
      <c r="E180" s="471">
        <v>3.64</v>
      </c>
      <c r="F180" s="470">
        <v>3.63</v>
      </c>
      <c r="G180" s="472">
        <f t="shared" si="4"/>
        <v>99.725274725274716</v>
      </c>
    </row>
    <row r="181" spans="1:7" x14ac:dyDescent="0.2">
      <c r="A181" s="454">
        <v>3114</v>
      </c>
      <c r="B181" s="958">
        <v>5213</v>
      </c>
      <c r="C181" s="959" t="s">
        <v>177</v>
      </c>
      <c r="D181" s="960">
        <v>0</v>
      </c>
      <c r="E181" s="961">
        <v>81274.221999999994</v>
      </c>
      <c r="F181" s="960">
        <v>81274.221999999994</v>
      </c>
      <c r="G181" s="459">
        <f t="shared" si="4"/>
        <v>100</v>
      </c>
    </row>
    <row r="182" spans="1:7" x14ac:dyDescent="0.2">
      <c r="A182" s="454">
        <v>3114</v>
      </c>
      <c r="B182" s="958">
        <v>5331</v>
      </c>
      <c r="C182" s="959" t="s">
        <v>183</v>
      </c>
      <c r="D182" s="960">
        <v>42390</v>
      </c>
      <c r="E182" s="961">
        <v>49875.309000000001</v>
      </c>
      <c r="F182" s="960">
        <v>47571.749550000008</v>
      </c>
      <c r="G182" s="459">
        <f t="shared" si="4"/>
        <v>95.381363050803373</v>
      </c>
    </row>
    <row r="183" spans="1:7" x14ac:dyDescent="0.2">
      <c r="A183" s="454">
        <v>3114</v>
      </c>
      <c r="B183" s="958">
        <v>5336</v>
      </c>
      <c r="C183" s="959" t="s">
        <v>217</v>
      </c>
      <c r="D183" s="960">
        <v>0</v>
      </c>
      <c r="E183" s="961">
        <v>475496.973</v>
      </c>
      <c r="F183" s="960">
        <v>475496.96641000011</v>
      </c>
      <c r="G183" s="459">
        <f t="shared" si="4"/>
        <v>99.999998614081633</v>
      </c>
    </row>
    <row r="184" spans="1:7" x14ac:dyDescent="0.2">
      <c r="A184" s="454">
        <v>3114</v>
      </c>
      <c r="B184" s="958">
        <v>5339</v>
      </c>
      <c r="C184" s="959" t="s">
        <v>212</v>
      </c>
      <c r="D184" s="960">
        <v>0</v>
      </c>
      <c r="E184" s="961">
        <v>30299.357</v>
      </c>
      <c r="F184" s="960">
        <v>30299.357</v>
      </c>
      <c r="G184" s="459">
        <f t="shared" si="4"/>
        <v>100</v>
      </c>
    </row>
    <row r="185" spans="1:7" x14ac:dyDescent="0.2">
      <c r="A185" s="454">
        <v>3114</v>
      </c>
      <c r="B185" s="958">
        <v>5651</v>
      </c>
      <c r="C185" s="959" t="s">
        <v>233</v>
      </c>
      <c r="D185" s="960">
        <v>0</v>
      </c>
      <c r="E185" s="961">
        <v>3240</v>
      </c>
      <c r="F185" s="960">
        <v>3240</v>
      </c>
      <c r="G185" s="459">
        <f t="shared" si="4"/>
        <v>100</v>
      </c>
    </row>
    <row r="186" spans="1:7" s="449" customFormat="1" x14ac:dyDescent="0.2">
      <c r="A186" s="460">
        <v>3114</v>
      </c>
      <c r="B186" s="963"/>
      <c r="C186" s="964" t="s">
        <v>234</v>
      </c>
      <c r="D186" s="952">
        <v>42390</v>
      </c>
      <c r="E186" s="953">
        <v>640189.50100000005</v>
      </c>
      <c r="F186" s="952">
        <v>637885.92496000009</v>
      </c>
      <c r="G186" s="954">
        <f t="shared" si="4"/>
        <v>99.640172786901118</v>
      </c>
    </row>
    <row r="187" spans="1:7" x14ac:dyDescent="0.2">
      <c r="A187" s="454"/>
      <c r="B187" s="539"/>
      <c r="C187" s="539"/>
      <c r="D187" s="533"/>
      <c r="E187" s="533"/>
      <c r="F187" s="533"/>
      <c r="G187" s="459"/>
    </row>
    <row r="188" spans="1:7" x14ac:dyDescent="0.2">
      <c r="A188" s="467">
        <v>3117</v>
      </c>
      <c r="B188" s="468">
        <v>5212</v>
      </c>
      <c r="C188" s="469" t="s">
        <v>176</v>
      </c>
      <c r="D188" s="470">
        <v>0</v>
      </c>
      <c r="E188" s="471">
        <v>7094.8339999999998</v>
      </c>
      <c r="F188" s="470">
        <v>7094.8339999999998</v>
      </c>
      <c r="G188" s="472">
        <f t="shared" si="4"/>
        <v>100</v>
      </c>
    </row>
    <row r="189" spans="1:7" x14ac:dyDescent="0.2">
      <c r="A189" s="454">
        <v>3117</v>
      </c>
      <c r="B189" s="958">
        <v>5213</v>
      </c>
      <c r="C189" s="959" t="s">
        <v>177</v>
      </c>
      <c r="D189" s="960">
        <v>0</v>
      </c>
      <c r="E189" s="961">
        <v>7950.8580000000002</v>
      </c>
      <c r="F189" s="960">
        <v>7950.8580000000002</v>
      </c>
      <c r="G189" s="459">
        <f t="shared" si="4"/>
        <v>100</v>
      </c>
    </row>
    <row r="190" spans="1:7" x14ac:dyDescent="0.2">
      <c r="A190" s="454">
        <v>3117</v>
      </c>
      <c r="B190" s="958">
        <v>5339</v>
      </c>
      <c r="C190" s="959" t="s">
        <v>212</v>
      </c>
      <c r="D190" s="960">
        <v>0</v>
      </c>
      <c r="E190" s="961">
        <v>587042.78799999994</v>
      </c>
      <c r="F190" s="960">
        <v>587042.78496000008</v>
      </c>
      <c r="G190" s="459">
        <f t="shared" si="4"/>
        <v>99.999999482150201</v>
      </c>
    </row>
    <row r="191" spans="1:7" s="449" customFormat="1" x14ac:dyDescent="0.2">
      <c r="A191" s="460">
        <v>3117</v>
      </c>
      <c r="B191" s="963"/>
      <c r="C191" s="964" t="s">
        <v>235</v>
      </c>
      <c r="D191" s="952">
        <v>0</v>
      </c>
      <c r="E191" s="953">
        <v>602088.48</v>
      </c>
      <c r="F191" s="952">
        <v>602088.47695999988</v>
      </c>
      <c r="G191" s="954">
        <f t="shared" si="4"/>
        <v>99.999999495090805</v>
      </c>
    </row>
    <row r="192" spans="1:7" x14ac:dyDescent="0.2">
      <c r="A192" s="454"/>
      <c r="B192" s="539"/>
      <c r="C192" s="539"/>
      <c r="D192" s="533"/>
      <c r="E192" s="533"/>
      <c r="F192" s="533"/>
      <c r="G192" s="459"/>
    </row>
    <row r="193" spans="1:7" x14ac:dyDescent="0.2">
      <c r="A193" s="467">
        <v>3121</v>
      </c>
      <c r="B193" s="468">
        <v>5137</v>
      </c>
      <c r="C193" s="469" t="s">
        <v>187</v>
      </c>
      <c r="D193" s="470">
        <v>0</v>
      </c>
      <c r="E193" s="471">
        <v>281.7</v>
      </c>
      <c r="F193" s="470">
        <v>257.47406999999998</v>
      </c>
      <c r="G193" s="472">
        <f t="shared" si="4"/>
        <v>91.400095846645371</v>
      </c>
    </row>
    <row r="194" spans="1:7" x14ac:dyDescent="0.2">
      <c r="A194" s="454">
        <v>3121</v>
      </c>
      <c r="B194" s="958">
        <v>5139</v>
      </c>
      <c r="C194" s="959" t="s">
        <v>170</v>
      </c>
      <c r="D194" s="960">
        <v>0</v>
      </c>
      <c r="E194" s="961">
        <v>5.09</v>
      </c>
      <c r="F194" s="960">
        <v>5.0819999999999999</v>
      </c>
      <c r="G194" s="459">
        <f t="shared" si="4"/>
        <v>99.842829076620816</v>
      </c>
    </row>
    <row r="195" spans="1:7" x14ac:dyDescent="0.2">
      <c r="A195" s="454">
        <v>3121</v>
      </c>
      <c r="B195" s="958">
        <v>5169</v>
      </c>
      <c r="C195" s="959" t="s">
        <v>171</v>
      </c>
      <c r="D195" s="960">
        <v>0</v>
      </c>
      <c r="E195" s="961">
        <v>594.70000000000005</v>
      </c>
      <c r="F195" s="960">
        <v>594.65449999999998</v>
      </c>
      <c r="G195" s="459">
        <f t="shared" si="4"/>
        <v>99.99234908357154</v>
      </c>
    </row>
    <row r="196" spans="1:7" x14ac:dyDescent="0.2">
      <c r="A196" s="454">
        <v>3121</v>
      </c>
      <c r="B196" s="958">
        <v>5171</v>
      </c>
      <c r="C196" s="959" t="s">
        <v>207</v>
      </c>
      <c r="D196" s="960">
        <v>0</v>
      </c>
      <c r="E196" s="961">
        <v>18853.36</v>
      </c>
      <c r="F196" s="960">
        <v>18853.319049999998</v>
      </c>
      <c r="G196" s="459">
        <f t="shared" si="4"/>
        <v>99.999782797336906</v>
      </c>
    </row>
    <row r="197" spans="1:7" x14ac:dyDescent="0.2">
      <c r="A197" s="454">
        <v>3121</v>
      </c>
      <c r="B197" s="958">
        <v>5213</v>
      </c>
      <c r="C197" s="959" t="s">
        <v>177</v>
      </c>
      <c r="D197" s="960">
        <v>0</v>
      </c>
      <c r="E197" s="961">
        <v>54346.654000000002</v>
      </c>
      <c r="F197" s="960">
        <v>54346.654000000002</v>
      </c>
      <c r="G197" s="459">
        <f t="shared" si="4"/>
        <v>100</v>
      </c>
    </row>
    <row r="198" spans="1:7" x14ac:dyDescent="0.2">
      <c r="A198" s="454">
        <v>3121</v>
      </c>
      <c r="B198" s="958">
        <v>5331</v>
      </c>
      <c r="C198" s="959" t="s">
        <v>183</v>
      </c>
      <c r="D198" s="960">
        <v>113859</v>
      </c>
      <c r="E198" s="961">
        <v>110758.37699999999</v>
      </c>
      <c r="F198" s="960">
        <v>110758.17645</v>
      </c>
      <c r="G198" s="459">
        <f t="shared" si="4"/>
        <v>99.99981893017447</v>
      </c>
    </row>
    <row r="199" spans="1:7" x14ac:dyDescent="0.2">
      <c r="A199" s="454">
        <v>3121</v>
      </c>
      <c r="B199" s="958">
        <v>5336</v>
      </c>
      <c r="C199" s="959" t="s">
        <v>217</v>
      </c>
      <c r="D199" s="960">
        <v>0</v>
      </c>
      <c r="E199" s="961">
        <v>846833.09400000004</v>
      </c>
      <c r="F199" s="960">
        <v>846833.08236999984</v>
      </c>
      <c r="G199" s="459">
        <f t="shared" si="4"/>
        <v>99.999998626647894</v>
      </c>
    </row>
    <row r="200" spans="1:7" x14ac:dyDescent="0.2">
      <c r="A200" s="454">
        <v>3121</v>
      </c>
      <c r="B200" s="958">
        <v>5339</v>
      </c>
      <c r="C200" s="959" t="s">
        <v>212</v>
      </c>
      <c r="D200" s="960">
        <v>0</v>
      </c>
      <c r="E200" s="961">
        <v>11519.14</v>
      </c>
      <c r="F200" s="960">
        <v>11519.14</v>
      </c>
      <c r="G200" s="459">
        <f t="shared" si="4"/>
        <v>100</v>
      </c>
    </row>
    <row r="201" spans="1:7" x14ac:dyDescent="0.2">
      <c r="A201" s="454">
        <v>3121</v>
      </c>
      <c r="B201" s="958">
        <v>5651</v>
      </c>
      <c r="C201" s="959" t="s">
        <v>233</v>
      </c>
      <c r="D201" s="960">
        <v>0</v>
      </c>
      <c r="E201" s="961">
        <v>7996</v>
      </c>
      <c r="F201" s="960">
        <v>7996</v>
      </c>
      <c r="G201" s="459">
        <f t="shared" si="4"/>
        <v>100</v>
      </c>
    </row>
    <row r="202" spans="1:7" s="449" customFormat="1" x14ac:dyDescent="0.2">
      <c r="A202" s="460">
        <v>3121</v>
      </c>
      <c r="B202" s="963"/>
      <c r="C202" s="964" t="s">
        <v>89</v>
      </c>
      <c r="D202" s="952">
        <v>113859</v>
      </c>
      <c r="E202" s="953">
        <v>1051188.115</v>
      </c>
      <c r="F202" s="952">
        <v>1051163.5824399998</v>
      </c>
      <c r="G202" s="954">
        <f t="shared" si="4"/>
        <v>99.997666206490536</v>
      </c>
    </row>
    <row r="203" spans="1:7" x14ac:dyDescent="0.2">
      <c r="A203" s="454"/>
      <c r="B203" s="539"/>
      <c r="C203" s="539"/>
      <c r="D203" s="533"/>
      <c r="E203" s="533"/>
      <c r="F203" s="533"/>
      <c r="G203" s="459"/>
    </row>
    <row r="204" spans="1:7" x14ac:dyDescent="0.2">
      <c r="A204" s="467">
        <v>3122</v>
      </c>
      <c r="B204" s="468">
        <v>5123</v>
      </c>
      <c r="C204" s="469" t="s">
        <v>199</v>
      </c>
      <c r="D204" s="470">
        <v>100</v>
      </c>
      <c r="E204" s="471">
        <v>100</v>
      </c>
      <c r="F204" s="470">
        <v>0.88934000000000013</v>
      </c>
      <c r="G204" s="472">
        <f t="shared" si="4"/>
        <v>0.88934000000000013</v>
      </c>
    </row>
    <row r="205" spans="1:7" x14ac:dyDescent="0.2">
      <c r="A205" s="454">
        <v>3122</v>
      </c>
      <c r="B205" s="958">
        <v>5136</v>
      </c>
      <c r="C205" s="959" t="s">
        <v>226</v>
      </c>
      <c r="D205" s="960">
        <v>0</v>
      </c>
      <c r="E205" s="961">
        <v>20</v>
      </c>
      <c r="F205" s="960">
        <v>0</v>
      </c>
      <c r="G205" s="459">
        <f t="shared" si="4"/>
        <v>0</v>
      </c>
    </row>
    <row r="206" spans="1:7" x14ac:dyDescent="0.2">
      <c r="A206" s="454">
        <v>3122</v>
      </c>
      <c r="B206" s="958">
        <v>5137</v>
      </c>
      <c r="C206" s="959" t="s">
        <v>187</v>
      </c>
      <c r="D206" s="960">
        <v>6000</v>
      </c>
      <c r="E206" s="961">
        <v>7971.1</v>
      </c>
      <c r="F206" s="960">
        <v>643.41074000000003</v>
      </c>
      <c r="G206" s="459">
        <f t="shared" si="4"/>
        <v>8.0717936043958805</v>
      </c>
    </row>
    <row r="207" spans="1:7" x14ac:dyDescent="0.2">
      <c r="A207" s="454">
        <v>3122</v>
      </c>
      <c r="B207" s="958">
        <v>5139</v>
      </c>
      <c r="C207" s="959" t="s">
        <v>170</v>
      </c>
      <c r="D207" s="960">
        <v>0</v>
      </c>
      <c r="E207" s="961">
        <v>20</v>
      </c>
      <c r="F207" s="960">
        <v>16.698</v>
      </c>
      <c r="G207" s="459">
        <f t="shared" si="4"/>
        <v>83.49</v>
      </c>
    </row>
    <row r="208" spans="1:7" x14ac:dyDescent="0.2">
      <c r="A208" s="454">
        <v>3122</v>
      </c>
      <c r="B208" s="958">
        <v>5167</v>
      </c>
      <c r="C208" s="959" t="s">
        <v>205</v>
      </c>
      <c r="D208" s="960">
        <v>0</v>
      </c>
      <c r="E208" s="961">
        <v>10</v>
      </c>
      <c r="F208" s="960">
        <v>2.9039999999999999</v>
      </c>
      <c r="G208" s="459">
        <f t="shared" si="4"/>
        <v>29.04</v>
      </c>
    </row>
    <row r="209" spans="1:7" x14ac:dyDescent="0.2">
      <c r="A209" s="454">
        <v>3122</v>
      </c>
      <c r="B209" s="958">
        <v>5169</v>
      </c>
      <c r="C209" s="959" t="s">
        <v>171</v>
      </c>
      <c r="D209" s="960">
        <v>200</v>
      </c>
      <c r="E209" s="961">
        <v>652.99</v>
      </c>
      <c r="F209" s="960">
        <v>537.68722000000002</v>
      </c>
      <c r="G209" s="459">
        <f t="shared" si="4"/>
        <v>82.342336023522563</v>
      </c>
    </row>
    <row r="210" spans="1:7" x14ac:dyDescent="0.2">
      <c r="A210" s="454">
        <v>3122</v>
      </c>
      <c r="B210" s="958">
        <v>5171</v>
      </c>
      <c r="C210" s="959" t="s">
        <v>207</v>
      </c>
      <c r="D210" s="960">
        <v>4000</v>
      </c>
      <c r="E210" s="961">
        <v>0</v>
      </c>
      <c r="F210" s="960">
        <v>0</v>
      </c>
      <c r="G210" s="476" t="s">
        <v>188</v>
      </c>
    </row>
    <row r="211" spans="1:7" x14ac:dyDescent="0.2">
      <c r="A211" s="454">
        <v>3122</v>
      </c>
      <c r="B211" s="958">
        <v>5213</v>
      </c>
      <c r="C211" s="959" t="s">
        <v>177</v>
      </c>
      <c r="D211" s="960">
        <v>0</v>
      </c>
      <c r="E211" s="961">
        <v>213720.76</v>
      </c>
      <c r="F211" s="960">
        <v>213720.76</v>
      </c>
      <c r="G211" s="459">
        <f t="shared" si="4"/>
        <v>100</v>
      </c>
    </row>
    <row r="212" spans="1:7" x14ac:dyDescent="0.2">
      <c r="A212" s="454">
        <v>3122</v>
      </c>
      <c r="B212" s="958">
        <v>5331</v>
      </c>
      <c r="C212" s="959" t="s">
        <v>183</v>
      </c>
      <c r="D212" s="960">
        <v>207816</v>
      </c>
      <c r="E212" s="961">
        <v>111319.18</v>
      </c>
      <c r="F212" s="960">
        <v>108135.78630999998</v>
      </c>
      <c r="G212" s="459">
        <f t="shared" si="4"/>
        <v>97.140300808899227</v>
      </c>
    </row>
    <row r="213" spans="1:7" x14ac:dyDescent="0.2">
      <c r="A213" s="454">
        <v>3122</v>
      </c>
      <c r="B213" s="958">
        <v>5336</v>
      </c>
      <c r="C213" s="959" t="s">
        <v>217</v>
      </c>
      <c r="D213" s="960">
        <v>0</v>
      </c>
      <c r="E213" s="961">
        <v>690769.27500000002</v>
      </c>
      <c r="F213" s="960">
        <v>690769.27050999994</v>
      </c>
      <c r="G213" s="459">
        <f t="shared" si="4"/>
        <v>99.999999350000039</v>
      </c>
    </row>
    <row r="214" spans="1:7" x14ac:dyDescent="0.2">
      <c r="A214" s="454">
        <v>3122</v>
      </c>
      <c r="B214" s="958">
        <v>5651</v>
      </c>
      <c r="C214" s="959" t="s">
        <v>233</v>
      </c>
      <c r="D214" s="960">
        <v>0</v>
      </c>
      <c r="E214" s="961">
        <v>3521</v>
      </c>
      <c r="F214" s="960">
        <v>2271</v>
      </c>
      <c r="G214" s="459">
        <f t="shared" ref="G214:G277" si="6">F214/E214*100</f>
        <v>64.498721953990341</v>
      </c>
    </row>
    <row r="215" spans="1:7" s="449" customFormat="1" x14ac:dyDescent="0.2">
      <c r="A215" s="460">
        <v>3122</v>
      </c>
      <c r="B215" s="963"/>
      <c r="C215" s="964" t="s">
        <v>90</v>
      </c>
      <c r="D215" s="952">
        <v>218116</v>
      </c>
      <c r="E215" s="953">
        <v>1028104.3050000001</v>
      </c>
      <c r="F215" s="952">
        <v>1016098.4061199999</v>
      </c>
      <c r="G215" s="954">
        <f t="shared" si="6"/>
        <v>98.832229490567087</v>
      </c>
    </row>
    <row r="216" spans="1:7" x14ac:dyDescent="0.2">
      <c r="A216" s="454"/>
      <c r="B216" s="539"/>
      <c r="C216" s="539"/>
      <c r="D216" s="533"/>
      <c r="E216" s="533"/>
      <c r="F216" s="533"/>
      <c r="G216" s="459"/>
    </row>
    <row r="217" spans="1:7" x14ac:dyDescent="0.2">
      <c r="A217" s="467">
        <v>3123</v>
      </c>
      <c r="B217" s="468">
        <v>5167</v>
      </c>
      <c r="C217" s="469" t="s">
        <v>205</v>
      </c>
      <c r="D217" s="470">
        <v>0</v>
      </c>
      <c r="E217" s="471">
        <v>12.3</v>
      </c>
      <c r="F217" s="470">
        <v>0</v>
      </c>
      <c r="G217" s="472">
        <f t="shared" si="6"/>
        <v>0</v>
      </c>
    </row>
    <row r="218" spans="1:7" x14ac:dyDescent="0.2">
      <c r="A218" s="454">
        <v>3123</v>
      </c>
      <c r="B218" s="958">
        <v>5169</v>
      </c>
      <c r="C218" s="959" t="s">
        <v>171</v>
      </c>
      <c r="D218" s="960">
        <v>200</v>
      </c>
      <c r="E218" s="961">
        <v>0</v>
      </c>
      <c r="F218" s="960">
        <v>0</v>
      </c>
      <c r="G218" s="476" t="s">
        <v>188</v>
      </c>
    </row>
    <row r="219" spans="1:7" x14ac:dyDescent="0.2">
      <c r="A219" s="454">
        <v>3123</v>
      </c>
      <c r="B219" s="958">
        <v>5213</v>
      </c>
      <c r="C219" s="959" t="s">
        <v>177</v>
      </c>
      <c r="D219" s="960">
        <v>0</v>
      </c>
      <c r="E219" s="961">
        <v>43367.489000000001</v>
      </c>
      <c r="F219" s="960">
        <v>43367.489000000001</v>
      </c>
      <c r="G219" s="459">
        <f t="shared" si="6"/>
        <v>100</v>
      </c>
    </row>
    <row r="220" spans="1:7" x14ac:dyDescent="0.2">
      <c r="A220" s="454">
        <v>3123</v>
      </c>
      <c r="B220" s="958">
        <v>5331</v>
      </c>
      <c r="C220" s="959" t="s">
        <v>183</v>
      </c>
      <c r="D220" s="960">
        <v>167723</v>
      </c>
      <c r="E220" s="961">
        <v>0</v>
      </c>
      <c r="F220" s="960">
        <v>0</v>
      </c>
      <c r="G220" s="476" t="s">
        <v>188</v>
      </c>
    </row>
    <row r="221" spans="1:7" s="449" customFormat="1" x14ac:dyDescent="0.2">
      <c r="A221" s="460">
        <v>3123</v>
      </c>
      <c r="B221" s="963"/>
      <c r="C221" s="964" t="s">
        <v>92</v>
      </c>
      <c r="D221" s="952">
        <v>167923</v>
      </c>
      <c r="E221" s="953">
        <v>43379.788999999997</v>
      </c>
      <c r="F221" s="952">
        <v>43367.489000000001</v>
      </c>
      <c r="G221" s="954">
        <f t="shared" si="6"/>
        <v>99.971645781863998</v>
      </c>
    </row>
    <row r="222" spans="1:7" x14ac:dyDescent="0.2">
      <c r="A222" s="454"/>
      <c r="B222" s="539"/>
      <c r="C222" s="539"/>
      <c r="D222" s="533"/>
      <c r="E222" s="533"/>
      <c r="F222" s="533"/>
      <c r="G222" s="459"/>
    </row>
    <row r="223" spans="1:7" x14ac:dyDescent="0.2">
      <c r="A223" s="467">
        <v>3124</v>
      </c>
      <c r="B223" s="468">
        <v>5331</v>
      </c>
      <c r="C223" s="469" t="s">
        <v>183</v>
      </c>
      <c r="D223" s="470">
        <v>27700</v>
      </c>
      <c r="E223" s="471">
        <v>22779.312000000002</v>
      </c>
      <c r="F223" s="470">
        <v>20509.718710000001</v>
      </c>
      <c r="G223" s="472">
        <f t="shared" si="6"/>
        <v>90.036602993101809</v>
      </c>
    </row>
    <row r="224" spans="1:7" x14ac:dyDescent="0.2">
      <c r="A224" s="454">
        <v>3124</v>
      </c>
      <c r="B224" s="958">
        <v>5336</v>
      </c>
      <c r="C224" s="959" t="s">
        <v>217</v>
      </c>
      <c r="D224" s="960">
        <v>0</v>
      </c>
      <c r="E224" s="961">
        <v>132195.587</v>
      </c>
      <c r="F224" s="960">
        <v>132195.58600000001</v>
      </c>
      <c r="G224" s="459">
        <f t="shared" si="6"/>
        <v>99.999999243545105</v>
      </c>
    </row>
    <row r="225" spans="1:7" s="449" customFormat="1" x14ac:dyDescent="0.2">
      <c r="A225" s="460">
        <v>3124</v>
      </c>
      <c r="B225" s="963"/>
      <c r="C225" s="964" t="s">
        <v>237</v>
      </c>
      <c r="D225" s="952">
        <v>27700</v>
      </c>
      <c r="E225" s="953">
        <v>154974.899</v>
      </c>
      <c r="F225" s="952">
        <v>152705.30471</v>
      </c>
      <c r="G225" s="954">
        <f t="shared" si="6"/>
        <v>98.535508456759828</v>
      </c>
    </row>
    <row r="226" spans="1:7" x14ac:dyDescent="0.2">
      <c r="A226" s="454"/>
      <c r="B226" s="539"/>
      <c r="C226" s="539"/>
      <c r="D226" s="533"/>
      <c r="E226" s="533"/>
      <c r="F226" s="533"/>
      <c r="G226" s="459"/>
    </row>
    <row r="227" spans="1:7" x14ac:dyDescent="0.2">
      <c r="A227" s="467">
        <v>3125</v>
      </c>
      <c r="B227" s="468">
        <v>5137</v>
      </c>
      <c r="C227" s="469" t="s">
        <v>187</v>
      </c>
      <c r="D227" s="470">
        <v>0</v>
      </c>
      <c r="E227" s="471">
        <v>1000</v>
      </c>
      <c r="F227" s="470">
        <v>989.19320999999991</v>
      </c>
      <c r="G227" s="472">
        <f t="shared" si="6"/>
        <v>98.919320999999997</v>
      </c>
    </row>
    <row r="228" spans="1:7" x14ac:dyDescent="0.2">
      <c r="A228" s="454">
        <v>3125</v>
      </c>
      <c r="B228" s="958">
        <v>5139</v>
      </c>
      <c r="C228" s="959" t="s">
        <v>170</v>
      </c>
      <c r="D228" s="960">
        <v>0</v>
      </c>
      <c r="E228" s="961">
        <v>20</v>
      </c>
      <c r="F228" s="960">
        <v>9.6496899999999997</v>
      </c>
      <c r="G228" s="459">
        <f t="shared" si="6"/>
        <v>48.248449999999998</v>
      </c>
    </row>
    <row r="229" spans="1:7" x14ac:dyDescent="0.2">
      <c r="A229" s="454">
        <v>3125</v>
      </c>
      <c r="B229" s="958">
        <v>5213</v>
      </c>
      <c r="C229" s="959" t="s">
        <v>177</v>
      </c>
      <c r="D229" s="960">
        <v>0</v>
      </c>
      <c r="E229" s="961">
        <v>998.65700000000004</v>
      </c>
      <c r="F229" s="960">
        <v>998.65700000000004</v>
      </c>
      <c r="G229" s="459">
        <f t="shared" si="6"/>
        <v>100</v>
      </c>
    </row>
    <row r="230" spans="1:7" x14ac:dyDescent="0.2">
      <c r="A230" s="454">
        <v>3125</v>
      </c>
      <c r="B230" s="958">
        <v>5221</v>
      </c>
      <c r="C230" s="959" t="s">
        <v>192</v>
      </c>
      <c r="D230" s="960">
        <v>0</v>
      </c>
      <c r="E230" s="961">
        <v>3430.7020000000002</v>
      </c>
      <c r="F230" s="960">
        <v>3430.7020000000002</v>
      </c>
      <c r="G230" s="459">
        <f t="shared" si="6"/>
        <v>100</v>
      </c>
    </row>
    <row r="231" spans="1:7" x14ac:dyDescent="0.2">
      <c r="A231" s="454">
        <v>3125</v>
      </c>
      <c r="B231" s="958">
        <v>5331</v>
      </c>
      <c r="C231" s="959" t="s">
        <v>183</v>
      </c>
      <c r="D231" s="960">
        <v>12677</v>
      </c>
      <c r="E231" s="961">
        <v>13485.9</v>
      </c>
      <c r="F231" s="960">
        <v>13485.9</v>
      </c>
      <c r="G231" s="459">
        <f t="shared" si="6"/>
        <v>100</v>
      </c>
    </row>
    <row r="232" spans="1:7" x14ac:dyDescent="0.2">
      <c r="A232" s="454">
        <v>3125</v>
      </c>
      <c r="B232" s="958">
        <v>5336</v>
      </c>
      <c r="C232" s="959" t="s">
        <v>217</v>
      </c>
      <c r="D232" s="960">
        <v>0</v>
      </c>
      <c r="E232" s="961">
        <v>3338.5030000000002</v>
      </c>
      <c r="F232" s="960">
        <v>3338.5017900000003</v>
      </c>
      <c r="G232" s="459">
        <f t="shared" si="6"/>
        <v>99.999963756210491</v>
      </c>
    </row>
    <row r="233" spans="1:7" x14ac:dyDescent="0.2">
      <c r="A233" s="454">
        <v>3125</v>
      </c>
      <c r="B233" s="958">
        <v>5651</v>
      </c>
      <c r="C233" s="959" t="s">
        <v>233</v>
      </c>
      <c r="D233" s="960">
        <v>0</v>
      </c>
      <c r="E233" s="961">
        <v>3251</v>
      </c>
      <c r="F233" s="960">
        <v>3251</v>
      </c>
      <c r="G233" s="459">
        <f t="shared" si="6"/>
        <v>100</v>
      </c>
    </row>
    <row r="234" spans="1:7" s="449" customFormat="1" x14ac:dyDescent="0.2">
      <c r="A234" s="460">
        <v>3125</v>
      </c>
      <c r="B234" s="963"/>
      <c r="C234" s="964" t="s">
        <v>238</v>
      </c>
      <c r="D234" s="952">
        <v>12677</v>
      </c>
      <c r="E234" s="953">
        <v>25524.761999999999</v>
      </c>
      <c r="F234" s="952">
        <v>25503.60369</v>
      </c>
      <c r="G234" s="954">
        <f t="shared" si="6"/>
        <v>99.917106729535817</v>
      </c>
    </row>
    <row r="235" spans="1:7" x14ac:dyDescent="0.2">
      <c r="A235" s="454"/>
      <c r="B235" s="539"/>
      <c r="C235" s="539"/>
      <c r="D235" s="533"/>
      <c r="E235" s="533"/>
      <c r="F235" s="533"/>
      <c r="G235" s="459"/>
    </row>
    <row r="236" spans="1:7" x14ac:dyDescent="0.2">
      <c r="A236" s="467">
        <v>3126</v>
      </c>
      <c r="B236" s="468">
        <v>5331</v>
      </c>
      <c r="C236" s="469" t="s">
        <v>183</v>
      </c>
      <c r="D236" s="470">
        <v>7726</v>
      </c>
      <c r="E236" s="471">
        <v>7514</v>
      </c>
      <c r="F236" s="470">
        <v>7514</v>
      </c>
      <c r="G236" s="472">
        <f t="shared" si="6"/>
        <v>100</v>
      </c>
    </row>
    <row r="237" spans="1:7" x14ac:dyDescent="0.2">
      <c r="A237" s="454">
        <v>3126</v>
      </c>
      <c r="B237" s="958">
        <v>5336</v>
      </c>
      <c r="C237" s="959" t="s">
        <v>217</v>
      </c>
      <c r="D237" s="960">
        <v>0</v>
      </c>
      <c r="E237" s="961">
        <v>94057.279999999999</v>
      </c>
      <c r="F237" s="960">
        <v>94057.278999999995</v>
      </c>
      <c r="G237" s="459">
        <f t="shared" si="6"/>
        <v>99.999998936818074</v>
      </c>
    </row>
    <row r="238" spans="1:7" s="449" customFormat="1" x14ac:dyDescent="0.2">
      <c r="A238" s="460">
        <v>3126</v>
      </c>
      <c r="B238" s="963"/>
      <c r="C238" s="964" t="s">
        <v>239</v>
      </c>
      <c r="D238" s="952">
        <v>7726</v>
      </c>
      <c r="E238" s="953">
        <v>101571.28</v>
      </c>
      <c r="F238" s="952">
        <v>101571.27899999999</v>
      </c>
      <c r="G238" s="954">
        <f t="shared" si="6"/>
        <v>99.999999015469726</v>
      </c>
    </row>
    <row r="239" spans="1:7" x14ac:dyDescent="0.2">
      <c r="A239" s="454"/>
      <c r="B239" s="539"/>
      <c r="C239" s="539"/>
      <c r="D239" s="533"/>
      <c r="E239" s="533"/>
      <c r="F239" s="533"/>
      <c r="G239" s="459"/>
    </row>
    <row r="240" spans="1:7" x14ac:dyDescent="0.2">
      <c r="A240" s="467">
        <v>3127</v>
      </c>
      <c r="B240" s="468">
        <v>5213</v>
      </c>
      <c r="C240" s="469" t="s">
        <v>177</v>
      </c>
      <c r="D240" s="470">
        <v>0</v>
      </c>
      <c r="E240" s="471">
        <v>197560.05900000001</v>
      </c>
      <c r="F240" s="470">
        <v>197560.05900000001</v>
      </c>
      <c r="G240" s="472">
        <f t="shared" si="6"/>
        <v>100</v>
      </c>
    </row>
    <row r="241" spans="1:7" x14ac:dyDescent="0.2">
      <c r="A241" s="454">
        <v>3127</v>
      </c>
      <c r="B241" s="958">
        <v>5221</v>
      </c>
      <c r="C241" s="959" t="s">
        <v>192</v>
      </c>
      <c r="D241" s="960">
        <v>0</v>
      </c>
      <c r="E241" s="961">
        <v>32172.866999999998</v>
      </c>
      <c r="F241" s="960">
        <v>32172.866999999998</v>
      </c>
      <c r="G241" s="459">
        <f t="shared" si="6"/>
        <v>100</v>
      </c>
    </row>
    <row r="242" spans="1:7" x14ac:dyDescent="0.2">
      <c r="A242" s="454">
        <v>3127</v>
      </c>
      <c r="B242" s="958">
        <v>5331</v>
      </c>
      <c r="C242" s="959" t="s">
        <v>183</v>
      </c>
      <c r="D242" s="960">
        <v>0</v>
      </c>
      <c r="E242" s="961">
        <v>316289.74800000002</v>
      </c>
      <c r="F242" s="960">
        <v>315489.73920999997</v>
      </c>
      <c r="G242" s="459">
        <f t="shared" si="6"/>
        <v>99.747064583958604</v>
      </c>
    </row>
    <row r="243" spans="1:7" x14ac:dyDescent="0.2">
      <c r="A243" s="454">
        <v>3127</v>
      </c>
      <c r="B243" s="958">
        <v>5336</v>
      </c>
      <c r="C243" s="959" t="s">
        <v>217</v>
      </c>
      <c r="D243" s="960">
        <v>0</v>
      </c>
      <c r="E243" s="961">
        <v>1666450.226</v>
      </c>
      <c r="F243" s="960">
        <v>1666450.21337</v>
      </c>
      <c r="G243" s="459">
        <f t="shared" si="6"/>
        <v>99.99999924210158</v>
      </c>
    </row>
    <row r="244" spans="1:7" x14ac:dyDescent="0.2">
      <c r="A244" s="454">
        <v>3127</v>
      </c>
      <c r="B244" s="958">
        <v>5651</v>
      </c>
      <c r="C244" s="959" t="s">
        <v>233</v>
      </c>
      <c r="D244" s="960">
        <v>0</v>
      </c>
      <c r="E244" s="961">
        <v>1778</v>
      </c>
      <c r="F244" s="960">
        <v>1778</v>
      </c>
      <c r="G244" s="459">
        <f t="shared" si="6"/>
        <v>100</v>
      </c>
    </row>
    <row r="245" spans="1:7" s="449" customFormat="1" x14ac:dyDescent="0.2">
      <c r="A245" s="460">
        <v>3127</v>
      </c>
      <c r="B245" s="963"/>
      <c r="C245" s="964" t="s">
        <v>3684</v>
      </c>
      <c r="D245" s="952">
        <v>0</v>
      </c>
      <c r="E245" s="953">
        <v>2214250.9</v>
      </c>
      <c r="F245" s="952">
        <v>2213450.8785799998</v>
      </c>
      <c r="G245" s="954">
        <f t="shared" si="6"/>
        <v>99.963869432321331</v>
      </c>
    </row>
    <row r="246" spans="1:7" x14ac:dyDescent="0.2">
      <c r="A246" s="454"/>
      <c r="B246" s="539"/>
      <c r="C246" s="539"/>
      <c r="D246" s="533"/>
      <c r="E246" s="533"/>
      <c r="F246" s="533"/>
      <c r="G246" s="459"/>
    </row>
    <row r="247" spans="1:7" x14ac:dyDescent="0.2">
      <c r="A247" s="467">
        <v>3133</v>
      </c>
      <c r="B247" s="468">
        <v>5171</v>
      </c>
      <c r="C247" s="469" t="s">
        <v>207</v>
      </c>
      <c r="D247" s="470">
        <v>0</v>
      </c>
      <c r="E247" s="471">
        <v>1010.05</v>
      </c>
      <c r="F247" s="470">
        <v>1010.04914</v>
      </c>
      <c r="G247" s="472">
        <f t="shared" si="6"/>
        <v>99.999914855700212</v>
      </c>
    </row>
    <row r="248" spans="1:7" x14ac:dyDescent="0.2">
      <c r="A248" s="454">
        <v>3133</v>
      </c>
      <c r="B248" s="958">
        <v>5331</v>
      </c>
      <c r="C248" s="959" t="s">
        <v>183</v>
      </c>
      <c r="D248" s="960">
        <v>74843</v>
      </c>
      <c r="E248" s="961">
        <v>88955.73</v>
      </c>
      <c r="F248" s="960">
        <v>78658.571859999996</v>
      </c>
      <c r="G248" s="459">
        <f t="shared" si="6"/>
        <v>88.42440150848067</v>
      </c>
    </row>
    <row r="249" spans="1:7" x14ac:dyDescent="0.2">
      <c r="A249" s="454">
        <v>3133</v>
      </c>
      <c r="B249" s="958">
        <v>5336</v>
      </c>
      <c r="C249" s="959" t="s">
        <v>217</v>
      </c>
      <c r="D249" s="960">
        <v>0</v>
      </c>
      <c r="E249" s="961">
        <v>288236.02600000001</v>
      </c>
      <c r="F249" s="960">
        <v>288236.02600000001</v>
      </c>
      <c r="G249" s="459">
        <f t="shared" si="6"/>
        <v>100</v>
      </c>
    </row>
    <row r="250" spans="1:7" s="449" customFormat="1" x14ac:dyDescent="0.2">
      <c r="A250" s="460">
        <v>3133</v>
      </c>
      <c r="B250" s="963"/>
      <c r="C250" s="964" t="s">
        <v>240</v>
      </c>
      <c r="D250" s="952">
        <v>74843</v>
      </c>
      <c r="E250" s="953">
        <v>378201.80599999998</v>
      </c>
      <c r="F250" s="952">
        <v>367904.64699999994</v>
      </c>
      <c r="G250" s="954">
        <f t="shared" si="6"/>
        <v>97.277337432915374</v>
      </c>
    </row>
    <row r="251" spans="1:7" x14ac:dyDescent="0.2">
      <c r="A251" s="454"/>
      <c r="B251" s="539"/>
      <c r="C251" s="539"/>
      <c r="D251" s="533"/>
      <c r="E251" s="533"/>
      <c r="F251" s="533"/>
      <c r="G251" s="459"/>
    </row>
    <row r="252" spans="1:7" x14ac:dyDescent="0.2">
      <c r="A252" s="467">
        <v>3141</v>
      </c>
      <c r="B252" s="468">
        <v>5011</v>
      </c>
      <c r="C252" s="469" t="s">
        <v>194</v>
      </c>
      <c r="D252" s="470">
        <v>0</v>
      </c>
      <c r="E252" s="471">
        <v>179.9</v>
      </c>
      <c r="F252" s="470">
        <v>179.89125000000001</v>
      </c>
      <c r="G252" s="472">
        <f t="shared" si="6"/>
        <v>99.995136186770424</v>
      </c>
    </row>
    <row r="253" spans="1:7" x14ac:dyDescent="0.2">
      <c r="A253" s="454">
        <v>3141</v>
      </c>
      <c r="B253" s="958">
        <v>5031</v>
      </c>
      <c r="C253" s="959" t="s">
        <v>196</v>
      </c>
      <c r="D253" s="960">
        <v>0</v>
      </c>
      <c r="E253" s="961">
        <v>44.62</v>
      </c>
      <c r="F253" s="960">
        <v>44.613030000000002</v>
      </c>
      <c r="G253" s="459">
        <f t="shared" si="6"/>
        <v>99.984379202151501</v>
      </c>
    </row>
    <row r="254" spans="1:7" x14ac:dyDescent="0.2">
      <c r="A254" s="454">
        <v>3141</v>
      </c>
      <c r="B254" s="958">
        <v>5032</v>
      </c>
      <c r="C254" s="959" t="s">
        <v>197</v>
      </c>
      <c r="D254" s="960">
        <v>0</v>
      </c>
      <c r="E254" s="961">
        <v>16.2</v>
      </c>
      <c r="F254" s="960">
        <v>16.19013</v>
      </c>
      <c r="G254" s="459">
        <f t="shared" si="6"/>
        <v>99.939074074074071</v>
      </c>
    </row>
    <row r="255" spans="1:7" x14ac:dyDescent="0.2">
      <c r="A255" s="454">
        <v>3141</v>
      </c>
      <c r="B255" s="958">
        <v>5038</v>
      </c>
      <c r="C255" s="959" t="s">
        <v>198</v>
      </c>
      <c r="D255" s="960">
        <v>0</v>
      </c>
      <c r="E255" s="961">
        <v>0.76</v>
      </c>
      <c r="F255" s="960">
        <v>0.75558999999999998</v>
      </c>
      <c r="G255" s="459">
        <f t="shared" si="6"/>
        <v>99.419736842105252</v>
      </c>
    </row>
    <row r="256" spans="1:7" x14ac:dyDescent="0.2">
      <c r="A256" s="454">
        <v>3141</v>
      </c>
      <c r="B256" s="958">
        <v>5169</v>
      </c>
      <c r="C256" s="959" t="s">
        <v>171</v>
      </c>
      <c r="D256" s="960">
        <v>0</v>
      </c>
      <c r="E256" s="961">
        <v>200</v>
      </c>
      <c r="F256" s="960">
        <v>0</v>
      </c>
      <c r="G256" s="459">
        <f t="shared" si="6"/>
        <v>0</v>
      </c>
    </row>
    <row r="257" spans="1:7" x14ac:dyDescent="0.2">
      <c r="A257" s="454">
        <v>3141</v>
      </c>
      <c r="B257" s="958">
        <v>5212</v>
      </c>
      <c r="C257" s="959" t="s">
        <v>176</v>
      </c>
      <c r="D257" s="960">
        <v>0</v>
      </c>
      <c r="E257" s="961">
        <v>134.922</v>
      </c>
      <c r="F257" s="960">
        <v>134.922</v>
      </c>
      <c r="G257" s="459">
        <f t="shared" si="6"/>
        <v>100</v>
      </c>
    </row>
    <row r="258" spans="1:7" x14ac:dyDescent="0.2">
      <c r="A258" s="454">
        <v>3141</v>
      </c>
      <c r="B258" s="958">
        <v>5213</v>
      </c>
      <c r="C258" s="959" t="s">
        <v>177</v>
      </c>
      <c r="D258" s="960">
        <v>0</v>
      </c>
      <c r="E258" s="961">
        <v>14711.732</v>
      </c>
      <c r="F258" s="960">
        <v>14711.7248</v>
      </c>
      <c r="G258" s="459">
        <f t="shared" si="6"/>
        <v>99.999951059467378</v>
      </c>
    </row>
    <row r="259" spans="1:7" x14ac:dyDescent="0.2">
      <c r="A259" s="454">
        <v>3141</v>
      </c>
      <c r="B259" s="958">
        <v>5221</v>
      </c>
      <c r="C259" s="959" t="s">
        <v>192</v>
      </c>
      <c r="D259" s="960">
        <v>0</v>
      </c>
      <c r="E259" s="961">
        <v>527.03</v>
      </c>
      <c r="F259" s="960">
        <v>527.03</v>
      </c>
      <c r="G259" s="459">
        <f t="shared" si="6"/>
        <v>100</v>
      </c>
    </row>
    <row r="260" spans="1:7" x14ac:dyDescent="0.2">
      <c r="A260" s="454">
        <v>3141</v>
      </c>
      <c r="B260" s="958">
        <v>5222</v>
      </c>
      <c r="C260" s="959" t="s">
        <v>173</v>
      </c>
      <c r="D260" s="960">
        <v>0</v>
      </c>
      <c r="E260" s="961">
        <v>58.103999999999999</v>
      </c>
      <c r="F260" s="960">
        <v>58.103999999999999</v>
      </c>
      <c r="G260" s="459">
        <f t="shared" si="6"/>
        <v>100</v>
      </c>
    </row>
    <row r="261" spans="1:7" x14ac:dyDescent="0.2">
      <c r="A261" s="454">
        <v>3141</v>
      </c>
      <c r="B261" s="958">
        <v>5223</v>
      </c>
      <c r="C261" s="959" t="s">
        <v>178</v>
      </c>
      <c r="D261" s="960">
        <v>0</v>
      </c>
      <c r="E261" s="961">
        <v>689.67</v>
      </c>
      <c r="F261" s="960">
        <v>447.44679000000002</v>
      </c>
      <c r="G261" s="459">
        <f t="shared" si="6"/>
        <v>64.878389664622219</v>
      </c>
    </row>
    <row r="262" spans="1:7" x14ac:dyDescent="0.2">
      <c r="A262" s="454">
        <v>3141</v>
      </c>
      <c r="B262" s="958">
        <v>5321</v>
      </c>
      <c r="C262" s="959" t="s">
        <v>179</v>
      </c>
      <c r="D262" s="960">
        <v>0</v>
      </c>
      <c r="E262" s="961">
        <v>27161.73</v>
      </c>
      <c r="F262" s="960">
        <v>15656.869620000001</v>
      </c>
      <c r="G262" s="459">
        <f t="shared" si="6"/>
        <v>57.643123689102282</v>
      </c>
    </row>
    <row r="263" spans="1:7" x14ac:dyDescent="0.2">
      <c r="A263" s="454">
        <v>3141</v>
      </c>
      <c r="B263" s="958">
        <v>5331</v>
      </c>
      <c r="C263" s="959" t="s">
        <v>183</v>
      </c>
      <c r="D263" s="960">
        <v>31932</v>
      </c>
      <c r="E263" s="961">
        <v>31932</v>
      </c>
      <c r="F263" s="960">
        <v>31932</v>
      </c>
      <c r="G263" s="459">
        <f t="shared" si="6"/>
        <v>100</v>
      </c>
    </row>
    <row r="264" spans="1:7" x14ac:dyDescent="0.2">
      <c r="A264" s="454">
        <v>3141</v>
      </c>
      <c r="B264" s="958">
        <v>5336</v>
      </c>
      <c r="C264" s="959" t="s">
        <v>217</v>
      </c>
      <c r="D264" s="960">
        <v>0</v>
      </c>
      <c r="E264" s="961">
        <v>143005.894</v>
      </c>
      <c r="F264" s="960">
        <v>143005.82181999998</v>
      </c>
      <c r="G264" s="459">
        <f t="shared" si="6"/>
        <v>99.999949526555866</v>
      </c>
    </row>
    <row r="265" spans="1:7" x14ac:dyDescent="0.2">
      <c r="A265" s="454">
        <v>3141</v>
      </c>
      <c r="B265" s="958">
        <v>5339</v>
      </c>
      <c r="C265" s="959" t="s">
        <v>212</v>
      </c>
      <c r="D265" s="960">
        <v>0</v>
      </c>
      <c r="E265" s="961">
        <v>879330.91500000004</v>
      </c>
      <c r="F265" s="960">
        <v>879330.91500000004</v>
      </c>
      <c r="G265" s="459">
        <f t="shared" si="6"/>
        <v>100</v>
      </c>
    </row>
    <row r="266" spans="1:7" s="449" customFormat="1" x14ac:dyDescent="0.2">
      <c r="A266" s="460">
        <v>3141</v>
      </c>
      <c r="B266" s="963"/>
      <c r="C266" s="964" t="s">
        <v>241</v>
      </c>
      <c r="D266" s="952">
        <v>31932</v>
      </c>
      <c r="E266" s="953">
        <v>1097993.477</v>
      </c>
      <c r="F266" s="952">
        <v>1086046.28403</v>
      </c>
      <c r="G266" s="954">
        <f t="shared" si="6"/>
        <v>98.91190674441502</v>
      </c>
    </row>
    <row r="267" spans="1:7" x14ac:dyDescent="0.2">
      <c r="A267" s="454"/>
      <c r="B267" s="539"/>
      <c r="C267" s="539"/>
      <c r="D267" s="533"/>
      <c r="E267" s="533"/>
      <c r="F267" s="533"/>
      <c r="G267" s="459"/>
    </row>
    <row r="268" spans="1:7" x14ac:dyDescent="0.2">
      <c r="A268" s="467">
        <v>3143</v>
      </c>
      <c r="B268" s="468">
        <v>5212</v>
      </c>
      <c r="C268" s="469" t="s">
        <v>176</v>
      </c>
      <c r="D268" s="470">
        <v>0</v>
      </c>
      <c r="E268" s="471">
        <v>1265.3889999999999</v>
      </c>
      <c r="F268" s="470">
        <v>1265.3889999999999</v>
      </c>
      <c r="G268" s="472">
        <f t="shared" si="6"/>
        <v>100</v>
      </c>
    </row>
    <row r="269" spans="1:7" x14ac:dyDescent="0.2">
      <c r="A269" s="454">
        <v>3143</v>
      </c>
      <c r="B269" s="958">
        <v>5213</v>
      </c>
      <c r="C269" s="959" t="s">
        <v>177</v>
      </c>
      <c r="D269" s="960">
        <v>0</v>
      </c>
      <c r="E269" s="961">
        <v>18054.866000000002</v>
      </c>
      <c r="F269" s="960">
        <v>18054.866000000002</v>
      </c>
      <c r="G269" s="459">
        <f t="shared" si="6"/>
        <v>100</v>
      </c>
    </row>
    <row r="270" spans="1:7" x14ac:dyDescent="0.2">
      <c r="A270" s="454">
        <v>3143</v>
      </c>
      <c r="B270" s="958">
        <v>5331</v>
      </c>
      <c r="C270" s="959" t="s">
        <v>183</v>
      </c>
      <c r="D270" s="960">
        <v>1912</v>
      </c>
      <c r="E270" s="961">
        <v>1912</v>
      </c>
      <c r="F270" s="960">
        <v>1912</v>
      </c>
      <c r="G270" s="459">
        <f t="shared" si="6"/>
        <v>100</v>
      </c>
    </row>
    <row r="271" spans="1:7" x14ac:dyDescent="0.2">
      <c r="A271" s="454">
        <v>3143</v>
      </c>
      <c r="B271" s="958">
        <v>5336</v>
      </c>
      <c r="C271" s="959" t="s">
        <v>217</v>
      </c>
      <c r="D271" s="960">
        <v>0</v>
      </c>
      <c r="E271" s="961">
        <v>46383.775999999998</v>
      </c>
      <c r="F271" s="960">
        <v>46383.775999999998</v>
      </c>
      <c r="G271" s="459">
        <f t="shared" si="6"/>
        <v>100</v>
      </c>
    </row>
    <row r="272" spans="1:7" x14ac:dyDescent="0.2">
      <c r="A272" s="454">
        <v>3143</v>
      </c>
      <c r="B272" s="958">
        <v>5339</v>
      </c>
      <c r="C272" s="959" t="s">
        <v>212</v>
      </c>
      <c r="D272" s="960">
        <v>0</v>
      </c>
      <c r="E272" s="961">
        <v>637819.66899999999</v>
      </c>
      <c r="F272" s="960">
        <v>637819.66899999999</v>
      </c>
      <c r="G272" s="459">
        <f t="shared" si="6"/>
        <v>100</v>
      </c>
    </row>
    <row r="273" spans="1:7" s="449" customFormat="1" x14ac:dyDescent="0.2">
      <c r="A273" s="460">
        <v>3143</v>
      </c>
      <c r="B273" s="963"/>
      <c r="C273" s="964" t="s">
        <v>242</v>
      </c>
      <c r="D273" s="952">
        <v>1912</v>
      </c>
      <c r="E273" s="953">
        <v>705435.7</v>
      </c>
      <c r="F273" s="952">
        <v>705435.7</v>
      </c>
      <c r="G273" s="954">
        <f t="shared" si="6"/>
        <v>100</v>
      </c>
    </row>
    <row r="274" spans="1:7" x14ac:dyDescent="0.2">
      <c r="A274" s="454"/>
      <c r="B274" s="539"/>
      <c r="C274" s="539"/>
      <c r="D274" s="533"/>
      <c r="E274" s="533"/>
      <c r="F274" s="533"/>
      <c r="G274" s="459"/>
    </row>
    <row r="275" spans="1:7" x14ac:dyDescent="0.2">
      <c r="A275" s="467">
        <v>3145</v>
      </c>
      <c r="B275" s="468">
        <v>5331</v>
      </c>
      <c r="C275" s="469" t="s">
        <v>183</v>
      </c>
      <c r="D275" s="470">
        <v>490</v>
      </c>
      <c r="E275" s="471">
        <v>490</v>
      </c>
      <c r="F275" s="470">
        <v>490</v>
      </c>
      <c r="G275" s="472">
        <f t="shared" si="6"/>
        <v>100</v>
      </c>
    </row>
    <row r="276" spans="1:7" x14ac:dyDescent="0.2">
      <c r="A276" s="454">
        <v>3145</v>
      </c>
      <c r="B276" s="958">
        <v>5336</v>
      </c>
      <c r="C276" s="959" t="s">
        <v>217</v>
      </c>
      <c r="D276" s="960">
        <v>0</v>
      </c>
      <c r="E276" s="961">
        <v>10331.223</v>
      </c>
      <c r="F276" s="960">
        <v>10331.223</v>
      </c>
      <c r="G276" s="459">
        <f t="shared" si="6"/>
        <v>100</v>
      </c>
    </row>
    <row r="277" spans="1:7" s="449" customFormat="1" x14ac:dyDescent="0.2">
      <c r="A277" s="460">
        <v>3145</v>
      </c>
      <c r="B277" s="963"/>
      <c r="C277" s="964" t="s">
        <v>243</v>
      </c>
      <c r="D277" s="952">
        <v>490</v>
      </c>
      <c r="E277" s="953">
        <v>10821.223</v>
      </c>
      <c r="F277" s="952">
        <v>10821.223</v>
      </c>
      <c r="G277" s="954">
        <f t="shared" si="6"/>
        <v>100</v>
      </c>
    </row>
    <row r="278" spans="1:7" x14ac:dyDescent="0.2">
      <c r="A278" s="454"/>
      <c r="B278" s="539"/>
      <c r="C278" s="539"/>
      <c r="D278" s="533"/>
      <c r="E278" s="533"/>
      <c r="F278" s="533"/>
      <c r="G278" s="459"/>
    </row>
    <row r="279" spans="1:7" x14ac:dyDescent="0.2">
      <c r="A279" s="467">
        <v>3146</v>
      </c>
      <c r="B279" s="468">
        <v>5221</v>
      </c>
      <c r="C279" s="469" t="s">
        <v>192</v>
      </c>
      <c r="D279" s="470">
        <v>0</v>
      </c>
      <c r="E279" s="471">
        <v>3014.529</v>
      </c>
      <c r="F279" s="470">
        <v>3014.529</v>
      </c>
      <c r="G279" s="472">
        <f t="shared" ref="G279:G342" si="7">F279/E279*100</f>
        <v>100</v>
      </c>
    </row>
    <row r="280" spans="1:7" x14ac:dyDescent="0.2">
      <c r="A280" s="454">
        <v>3146</v>
      </c>
      <c r="B280" s="958">
        <v>5331</v>
      </c>
      <c r="C280" s="959" t="s">
        <v>183</v>
      </c>
      <c r="D280" s="960">
        <v>8999</v>
      </c>
      <c r="E280" s="961">
        <v>8591</v>
      </c>
      <c r="F280" s="960">
        <v>8591</v>
      </c>
      <c r="G280" s="459">
        <f t="shared" si="7"/>
        <v>100</v>
      </c>
    </row>
    <row r="281" spans="1:7" x14ac:dyDescent="0.2">
      <c r="A281" s="454">
        <v>3146</v>
      </c>
      <c r="B281" s="958">
        <v>5336</v>
      </c>
      <c r="C281" s="959" t="s">
        <v>217</v>
      </c>
      <c r="D281" s="960">
        <v>0</v>
      </c>
      <c r="E281" s="961">
        <v>161590.40299999999</v>
      </c>
      <c r="F281" s="960">
        <v>161590.40299999999</v>
      </c>
      <c r="G281" s="459">
        <f t="shared" si="7"/>
        <v>100</v>
      </c>
    </row>
    <row r="282" spans="1:7" s="449" customFormat="1" x14ac:dyDescent="0.2">
      <c r="A282" s="460">
        <v>3146</v>
      </c>
      <c r="B282" s="963"/>
      <c r="C282" s="964" t="s">
        <v>244</v>
      </c>
      <c r="D282" s="952">
        <v>8999</v>
      </c>
      <c r="E282" s="953">
        <v>173195.932</v>
      </c>
      <c r="F282" s="952">
        <v>173195.932</v>
      </c>
      <c r="G282" s="954">
        <f t="shared" si="7"/>
        <v>100</v>
      </c>
    </row>
    <row r="283" spans="1:7" x14ac:dyDescent="0.2">
      <c r="A283" s="454"/>
      <c r="B283" s="539"/>
      <c r="C283" s="539"/>
      <c r="D283" s="533"/>
      <c r="E283" s="533"/>
      <c r="F283" s="533"/>
      <c r="G283" s="459"/>
    </row>
    <row r="284" spans="1:7" x14ac:dyDescent="0.2">
      <c r="A284" s="467">
        <v>3147</v>
      </c>
      <c r="B284" s="468">
        <v>5213</v>
      </c>
      <c r="C284" s="469" t="s">
        <v>177</v>
      </c>
      <c r="D284" s="470">
        <v>0</v>
      </c>
      <c r="E284" s="471">
        <v>1018.712</v>
      </c>
      <c r="F284" s="470">
        <v>1018.712</v>
      </c>
      <c r="G284" s="472">
        <f t="shared" si="7"/>
        <v>100</v>
      </c>
    </row>
    <row r="285" spans="1:7" x14ac:dyDescent="0.2">
      <c r="A285" s="454">
        <v>3147</v>
      </c>
      <c r="B285" s="958">
        <v>5221</v>
      </c>
      <c r="C285" s="959" t="s">
        <v>192</v>
      </c>
      <c r="D285" s="960">
        <v>0</v>
      </c>
      <c r="E285" s="961">
        <v>948.45600000000002</v>
      </c>
      <c r="F285" s="960">
        <v>948.45600000000002</v>
      </c>
      <c r="G285" s="459">
        <f t="shared" si="7"/>
        <v>100</v>
      </c>
    </row>
    <row r="286" spans="1:7" x14ac:dyDescent="0.2">
      <c r="A286" s="454">
        <v>3147</v>
      </c>
      <c r="B286" s="958">
        <v>5331</v>
      </c>
      <c r="C286" s="959" t="s">
        <v>183</v>
      </c>
      <c r="D286" s="960">
        <v>16603</v>
      </c>
      <c r="E286" s="961">
        <v>16475</v>
      </c>
      <c r="F286" s="960">
        <v>16475</v>
      </c>
      <c r="G286" s="459">
        <f t="shared" si="7"/>
        <v>100</v>
      </c>
    </row>
    <row r="287" spans="1:7" x14ac:dyDescent="0.2">
      <c r="A287" s="454">
        <v>3147</v>
      </c>
      <c r="B287" s="958">
        <v>5336</v>
      </c>
      <c r="C287" s="959" t="s">
        <v>217</v>
      </c>
      <c r="D287" s="960">
        <v>0</v>
      </c>
      <c r="E287" s="961">
        <v>70357.150999999998</v>
      </c>
      <c r="F287" s="960">
        <v>70357.150999999998</v>
      </c>
      <c r="G287" s="459">
        <f t="shared" si="7"/>
        <v>100</v>
      </c>
    </row>
    <row r="288" spans="1:7" s="449" customFormat="1" x14ac:dyDescent="0.2">
      <c r="A288" s="460">
        <v>3147</v>
      </c>
      <c r="B288" s="963"/>
      <c r="C288" s="964" t="s">
        <v>245</v>
      </c>
      <c r="D288" s="952">
        <v>16603</v>
      </c>
      <c r="E288" s="953">
        <v>88799.319000000003</v>
      </c>
      <c r="F288" s="952">
        <v>88799.319000000003</v>
      </c>
      <c r="G288" s="954">
        <f t="shared" si="7"/>
        <v>100</v>
      </c>
    </row>
    <row r="289" spans="1:7" x14ac:dyDescent="0.2">
      <c r="A289" s="454"/>
      <c r="B289" s="539"/>
      <c r="C289" s="539"/>
      <c r="D289" s="533"/>
      <c r="E289" s="533"/>
      <c r="F289" s="533"/>
      <c r="G289" s="459"/>
    </row>
    <row r="290" spans="1:7" x14ac:dyDescent="0.2">
      <c r="A290" s="467">
        <v>3149</v>
      </c>
      <c r="B290" s="468">
        <v>5331</v>
      </c>
      <c r="C290" s="469" t="s">
        <v>183</v>
      </c>
      <c r="D290" s="470">
        <v>5131</v>
      </c>
      <c r="E290" s="471">
        <v>5925.0680000000002</v>
      </c>
      <c r="F290" s="470">
        <v>5925.0680000000002</v>
      </c>
      <c r="G290" s="472">
        <f t="shared" si="7"/>
        <v>100</v>
      </c>
    </row>
    <row r="291" spans="1:7" s="449" customFormat="1" x14ac:dyDescent="0.2">
      <c r="A291" s="460">
        <v>3149</v>
      </c>
      <c r="B291" s="963"/>
      <c r="C291" s="964" t="s">
        <v>246</v>
      </c>
      <c r="D291" s="952">
        <v>5131</v>
      </c>
      <c r="E291" s="953">
        <v>5925.0680000000002</v>
      </c>
      <c r="F291" s="952">
        <v>5925.0680000000002</v>
      </c>
      <c r="G291" s="954">
        <f t="shared" si="7"/>
        <v>100</v>
      </c>
    </row>
    <row r="292" spans="1:7" x14ac:dyDescent="0.2">
      <c r="A292" s="454"/>
      <c r="B292" s="539"/>
      <c r="C292" s="539"/>
      <c r="D292" s="533"/>
      <c r="E292" s="533"/>
      <c r="F292" s="533"/>
      <c r="G292" s="459"/>
    </row>
    <row r="293" spans="1:7" x14ac:dyDescent="0.2">
      <c r="A293" s="467">
        <v>3150</v>
      </c>
      <c r="B293" s="468">
        <v>5212</v>
      </c>
      <c r="C293" s="469" t="s">
        <v>176</v>
      </c>
      <c r="D293" s="470">
        <v>0</v>
      </c>
      <c r="E293" s="471">
        <v>11989.688</v>
      </c>
      <c r="F293" s="470">
        <v>11989.688</v>
      </c>
      <c r="G293" s="472">
        <f t="shared" si="7"/>
        <v>100</v>
      </c>
    </row>
    <row r="294" spans="1:7" x14ac:dyDescent="0.2">
      <c r="A294" s="454">
        <v>3150</v>
      </c>
      <c r="B294" s="958">
        <v>5213</v>
      </c>
      <c r="C294" s="959" t="s">
        <v>177</v>
      </c>
      <c r="D294" s="960">
        <v>0</v>
      </c>
      <c r="E294" s="961">
        <v>52913.19</v>
      </c>
      <c r="F294" s="960">
        <v>52913.19</v>
      </c>
      <c r="G294" s="459">
        <f t="shared" si="7"/>
        <v>100</v>
      </c>
    </row>
    <row r="295" spans="1:7" x14ac:dyDescent="0.2">
      <c r="A295" s="454">
        <v>3150</v>
      </c>
      <c r="B295" s="958">
        <v>5331</v>
      </c>
      <c r="C295" s="959" t="s">
        <v>183</v>
      </c>
      <c r="D295" s="960">
        <v>4737</v>
      </c>
      <c r="E295" s="961">
        <v>4737</v>
      </c>
      <c r="F295" s="960">
        <v>4737</v>
      </c>
      <c r="G295" s="459">
        <f t="shared" si="7"/>
        <v>100</v>
      </c>
    </row>
    <row r="296" spans="1:7" x14ac:dyDescent="0.2">
      <c r="A296" s="454">
        <v>3150</v>
      </c>
      <c r="B296" s="958">
        <v>5336</v>
      </c>
      <c r="C296" s="959" t="s">
        <v>217</v>
      </c>
      <c r="D296" s="960">
        <v>0</v>
      </c>
      <c r="E296" s="961">
        <v>49836.781000000003</v>
      </c>
      <c r="F296" s="960">
        <v>49836.781000000003</v>
      </c>
      <c r="G296" s="459">
        <f t="shared" si="7"/>
        <v>100</v>
      </c>
    </row>
    <row r="297" spans="1:7" s="449" customFormat="1" x14ac:dyDescent="0.2">
      <c r="A297" s="460">
        <v>3150</v>
      </c>
      <c r="B297" s="963"/>
      <c r="C297" s="964" t="s">
        <v>247</v>
      </c>
      <c r="D297" s="952">
        <v>4737</v>
      </c>
      <c r="E297" s="953">
        <v>119476.659</v>
      </c>
      <c r="F297" s="952">
        <v>119476.659</v>
      </c>
      <c r="G297" s="954">
        <f t="shared" si="7"/>
        <v>100</v>
      </c>
    </row>
    <row r="298" spans="1:7" x14ac:dyDescent="0.2">
      <c r="A298" s="454"/>
      <c r="B298" s="539"/>
      <c r="C298" s="539"/>
      <c r="D298" s="533"/>
      <c r="E298" s="533"/>
      <c r="F298" s="533"/>
      <c r="G298" s="459"/>
    </row>
    <row r="299" spans="1:7" x14ac:dyDescent="0.2">
      <c r="A299" s="467">
        <v>3231</v>
      </c>
      <c r="B299" s="468">
        <v>5213</v>
      </c>
      <c r="C299" s="469" t="s">
        <v>177</v>
      </c>
      <c r="D299" s="470">
        <v>0</v>
      </c>
      <c r="E299" s="471">
        <v>39940.508999999998</v>
      </c>
      <c r="F299" s="470">
        <v>39940.508999999998</v>
      </c>
      <c r="G299" s="472">
        <f t="shared" si="7"/>
        <v>100</v>
      </c>
    </row>
    <row r="300" spans="1:7" x14ac:dyDescent="0.2">
      <c r="A300" s="454">
        <v>3231</v>
      </c>
      <c r="B300" s="958">
        <v>5221</v>
      </c>
      <c r="C300" s="959" t="s">
        <v>192</v>
      </c>
      <c r="D300" s="960">
        <v>0</v>
      </c>
      <c r="E300" s="961">
        <v>16556.830999999998</v>
      </c>
      <c r="F300" s="960">
        <v>16556.830999999998</v>
      </c>
      <c r="G300" s="459">
        <f t="shared" si="7"/>
        <v>100</v>
      </c>
    </row>
    <row r="301" spans="1:7" x14ac:dyDescent="0.2">
      <c r="A301" s="454">
        <v>3231</v>
      </c>
      <c r="B301" s="958">
        <v>5331</v>
      </c>
      <c r="C301" s="959" t="s">
        <v>183</v>
      </c>
      <c r="D301" s="960">
        <v>2624</v>
      </c>
      <c r="E301" s="961">
        <v>5895.6040000000003</v>
      </c>
      <c r="F301" s="960">
        <v>5893.9346999999998</v>
      </c>
      <c r="G301" s="459">
        <f t="shared" si="7"/>
        <v>99.971685683095401</v>
      </c>
    </row>
    <row r="302" spans="1:7" x14ac:dyDescent="0.2">
      <c r="A302" s="454">
        <v>3231</v>
      </c>
      <c r="B302" s="958">
        <v>5336</v>
      </c>
      <c r="C302" s="959" t="s">
        <v>217</v>
      </c>
      <c r="D302" s="960">
        <v>0</v>
      </c>
      <c r="E302" s="961">
        <v>612872.73800000001</v>
      </c>
      <c r="F302" s="960">
        <v>612872.73800000001</v>
      </c>
      <c r="G302" s="459">
        <f t="shared" si="7"/>
        <v>100</v>
      </c>
    </row>
    <row r="303" spans="1:7" x14ac:dyDescent="0.2">
      <c r="A303" s="454">
        <v>3231</v>
      </c>
      <c r="B303" s="958">
        <v>5339</v>
      </c>
      <c r="C303" s="959" t="s">
        <v>212</v>
      </c>
      <c r="D303" s="960">
        <v>0</v>
      </c>
      <c r="E303" s="961">
        <v>92108.301999999996</v>
      </c>
      <c r="F303" s="960">
        <v>92108.301999999996</v>
      </c>
      <c r="G303" s="459">
        <f t="shared" si="7"/>
        <v>100</v>
      </c>
    </row>
    <row r="304" spans="1:7" s="449" customFormat="1" x14ac:dyDescent="0.2">
      <c r="A304" s="460">
        <v>3231</v>
      </c>
      <c r="B304" s="963"/>
      <c r="C304" s="964" t="s">
        <v>248</v>
      </c>
      <c r="D304" s="952">
        <v>2624</v>
      </c>
      <c r="E304" s="953">
        <v>767373.98400000005</v>
      </c>
      <c r="F304" s="952">
        <v>767372.3147000001</v>
      </c>
      <c r="G304" s="954">
        <f t="shared" si="7"/>
        <v>99.999782465911707</v>
      </c>
    </row>
    <row r="305" spans="1:7" x14ac:dyDescent="0.2">
      <c r="A305" s="454"/>
      <c r="B305" s="539"/>
      <c r="C305" s="539"/>
      <c r="D305" s="533"/>
      <c r="E305" s="533"/>
      <c r="F305" s="533"/>
      <c r="G305" s="459"/>
    </row>
    <row r="306" spans="1:7" x14ac:dyDescent="0.2">
      <c r="A306" s="467">
        <v>3233</v>
      </c>
      <c r="B306" s="468">
        <v>5154</v>
      </c>
      <c r="C306" s="469" t="s">
        <v>202</v>
      </c>
      <c r="D306" s="470">
        <v>0</v>
      </c>
      <c r="E306" s="471">
        <v>1.24</v>
      </c>
      <c r="F306" s="470">
        <v>1.2398900000000002</v>
      </c>
      <c r="G306" s="472">
        <f t="shared" si="7"/>
        <v>99.991129032258073</v>
      </c>
    </row>
    <row r="307" spans="1:7" x14ac:dyDescent="0.2">
      <c r="A307" s="454">
        <v>3233</v>
      </c>
      <c r="B307" s="958">
        <v>5163</v>
      </c>
      <c r="C307" s="959" t="s">
        <v>203</v>
      </c>
      <c r="D307" s="960">
        <v>0</v>
      </c>
      <c r="E307" s="961">
        <v>0.1</v>
      </c>
      <c r="F307" s="960">
        <v>9.9069999999999991E-2</v>
      </c>
      <c r="G307" s="459">
        <f t="shared" si="7"/>
        <v>99.07</v>
      </c>
    </row>
    <row r="308" spans="1:7" x14ac:dyDescent="0.2">
      <c r="A308" s="454">
        <v>3233</v>
      </c>
      <c r="B308" s="958">
        <v>5213</v>
      </c>
      <c r="C308" s="959" t="s">
        <v>177</v>
      </c>
      <c r="D308" s="960">
        <v>0</v>
      </c>
      <c r="E308" s="961">
        <v>1054.777</v>
      </c>
      <c r="F308" s="960">
        <v>1054.777</v>
      </c>
      <c r="G308" s="459">
        <f t="shared" si="7"/>
        <v>100</v>
      </c>
    </row>
    <row r="309" spans="1:7" x14ac:dyDescent="0.2">
      <c r="A309" s="454">
        <v>3233</v>
      </c>
      <c r="B309" s="958">
        <v>5331</v>
      </c>
      <c r="C309" s="959" t="s">
        <v>183</v>
      </c>
      <c r="D309" s="960">
        <v>50</v>
      </c>
      <c r="E309" s="961">
        <v>50</v>
      </c>
      <c r="F309" s="960">
        <v>50</v>
      </c>
      <c r="G309" s="459">
        <f t="shared" si="7"/>
        <v>100</v>
      </c>
    </row>
    <row r="310" spans="1:7" x14ac:dyDescent="0.2">
      <c r="A310" s="454">
        <v>3233</v>
      </c>
      <c r="B310" s="958">
        <v>5339</v>
      </c>
      <c r="C310" s="959" t="s">
        <v>212</v>
      </c>
      <c r="D310" s="960">
        <v>0</v>
      </c>
      <c r="E310" s="961">
        <v>193611.03899999999</v>
      </c>
      <c r="F310" s="960">
        <v>193611.03899999999</v>
      </c>
      <c r="G310" s="459">
        <f t="shared" si="7"/>
        <v>100</v>
      </c>
    </row>
    <row r="311" spans="1:7" s="449" customFormat="1" x14ac:dyDescent="0.2">
      <c r="A311" s="460">
        <v>3233</v>
      </c>
      <c r="B311" s="963"/>
      <c r="C311" s="964" t="s">
        <v>249</v>
      </c>
      <c r="D311" s="952">
        <v>50</v>
      </c>
      <c r="E311" s="953">
        <v>194717.15599999999</v>
      </c>
      <c r="F311" s="952">
        <v>194717.15495999999</v>
      </c>
      <c r="G311" s="954">
        <f t="shared" si="7"/>
        <v>99.99999946589196</v>
      </c>
    </row>
    <row r="312" spans="1:7" x14ac:dyDescent="0.2">
      <c r="A312" s="454"/>
      <c r="B312" s="539"/>
      <c r="C312" s="539"/>
      <c r="D312" s="533"/>
      <c r="E312" s="533"/>
      <c r="F312" s="533"/>
      <c r="G312" s="459"/>
    </row>
    <row r="313" spans="1:7" x14ac:dyDescent="0.2">
      <c r="A313" s="467">
        <v>3291</v>
      </c>
      <c r="B313" s="468">
        <v>5167</v>
      </c>
      <c r="C313" s="469" t="s">
        <v>205</v>
      </c>
      <c r="D313" s="470">
        <v>15</v>
      </c>
      <c r="E313" s="471">
        <v>0</v>
      </c>
      <c r="F313" s="470">
        <v>0</v>
      </c>
      <c r="G313" s="478" t="s">
        <v>188</v>
      </c>
    </row>
    <row r="314" spans="1:7" x14ac:dyDescent="0.2">
      <c r="A314" s="454">
        <v>3291</v>
      </c>
      <c r="B314" s="958">
        <v>5493</v>
      </c>
      <c r="C314" s="959" t="s">
        <v>174</v>
      </c>
      <c r="D314" s="960">
        <v>240</v>
      </c>
      <c r="E314" s="961">
        <v>0</v>
      </c>
      <c r="F314" s="960">
        <v>0</v>
      </c>
      <c r="G314" s="966" t="s">
        <v>188</v>
      </c>
    </row>
    <row r="315" spans="1:7" s="449" customFormat="1" x14ac:dyDescent="0.2">
      <c r="A315" s="460">
        <v>3291</v>
      </c>
      <c r="B315" s="963"/>
      <c r="C315" s="964" t="s">
        <v>250</v>
      </c>
      <c r="D315" s="952">
        <v>255</v>
      </c>
      <c r="E315" s="953">
        <v>0</v>
      </c>
      <c r="F315" s="952">
        <v>0</v>
      </c>
      <c r="G315" s="967" t="s">
        <v>188</v>
      </c>
    </row>
    <row r="316" spans="1:7" x14ac:dyDescent="0.2">
      <c r="A316" s="454"/>
      <c r="B316" s="539"/>
      <c r="C316" s="539"/>
      <c r="D316" s="533"/>
      <c r="E316" s="533"/>
      <c r="F316" s="533"/>
      <c r="G316" s="459"/>
    </row>
    <row r="317" spans="1:7" x14ac:dyDescent="0.2">
      <c r="A317" s="467">
        <v>3299</v>
      </c>
      <c r="B317" s="468">
        <v>5011</v>
      </c>
      <c r="C317" s="469" t="s">
        <v>194</v>
      </c>
      <c r="D317" s="470">
        <v>0</v>
      </c>
      <c r="E317" s="471">
        <v>2960</v>
      </c>
      <c r="F317" s="470">
        <v>2820.7712900000001</v>
      </c>
      <c r="G317" s="472">
        <f t="shared" si="7"/>
        <v>95.296327364864879</v>
      </c>
    </row>
    <row r="318" spans="1:7" x14ac:dyDescent="0.2">
      <c r="A318" s="454">
        <v>3299</v>
      </c>
      <c r="B318" s="958">
        <v>5021</v>
      </c>
      <c r="C318" s="959" t="s">
        <v>195</v>
      </c>
      <c r="D318" s="960">
        <v>0</v>
      </c>
      <c r="E318" s="961">
        <v>900</v>
      </c>
      <c r="F318" s="960">
        <v>566.505</v>
      </c>
      <c r="G318" s="459">
        <f t="shared" si="7"/>
        <v>62.944999999999993</v>
      </c>
    </row>
    <row r="319" spans="1:7" x14ac:dyDescent="0.2">
      <c r="A319" s="454">
        <v>3299</v>
      </c>
      <c r="B319" s="958">
        <v>5031</v>
      </c>
      <c r="C319" s="959" t="s">
        <v>196</v>
      </c>
      <c r="D319" s="960">
        <v>0</v>
      </c>
      <c r="E319" s="961">
        <v>782.2</v>
      </c>
      <c r="F319" s="960">
        <v>737.65200000000016</v>
      </c>
      <c r="G319" s="459">
        <f t="shared" si="7"/>
        <v>94.304781385834829</v>
      </c>
    </row>
    <row r="320" spans="1:7" x14ac:dyDescent="0.2">
      <c r="A320" s="454">
        <v>3299</v>
      </c>
      <c r="B320" s="958">
        <v>5032</v>
      </c>
      <c r="C320" s="959" t="s">
        <v>197</v>
      </c>
      <c r="D320" s="960">
        <v>0</v>
      </c>
      <c r="E320" s="961">
        <v>282.60000000000002</v>
      </c>
      <c r="F320" s="960">
        <v>267.66699999999992</v>
      </c>
      <c r="G320" s="459">
        <f t="shared" si="7"/>
        <v>94.715852795470596</v>
      </c>
    </row>
    <row r="321" spans="1:7" x14ac:dyDescent="0.2">
      <c r="A321" s="454">
        <v>3299</v>
      </c>
      <c r="B321" s="958">
        <v>5038</v>
      </c>
      <c r="C321" s="959" t="s">
        <v>198</v>
      </c>
      <c r="D321" s="960">
        <v>0</v>
      </c>
      <c r="E321" s="961">
        <v>13.2</v>
      </c>
      <c r="F321" s="960">
        <v>12.382</v>
      </c>
      <c r="G321" s="459">
        <f t="shared" si="7"/>
        <v>93.803030303030312</v>
      </c>
    </row>
    <row r="322" spans="1:7" x14ac:dyDescent="0.2">
      <c r="A322" s="454">
        <v>3299</v>
      </c>
      <c r="B322" s="958">
        <v>5041</v>
      </c>
      <c r="C322" s="959" t="s">
        <v>185</v>
      </c>
      <c r="D322" s="960">
        <v>1936</v>
      </c>
      <c r="E322" s="961">
        <v>2432.75</v>
      </c>
      <c r="F322" s="960">
        <v>2115.08</v>
      </c>
      <c r="G322" s="459">
        <f t="shared" si="7"/>
        <v>86.941938135854485</v>
      </c>
    </row>
    <row r="323" spans="1:7" x14ac:dyDescent="0.2">
      <c r="A323" s="454">
        <v>3299</v>
      </c>
      <c r="B323" s="958">
        <v>5042</v>
      </c>
      <c r="C323" s="959" t="s">
        <v>225</v>
      </c>
      <c r="D323" s="960">
        <v>7866</v>
      </c>
      <c r="E323" s="961">
        <v>7056</v>
      </c>
      <c r="F323" s="960">
        <v>7048.5152900000003</v>
      </c>
      <c r="G323" s="459">
        <f t="shared" si="7"/>
        <v>99.893924178004539</v>
      </c>
    </row>
    <row r="324" spans="1:7" x14ac:dyDescent="0.2">
      <c r="A324" s="454">
        <v>3299</v>
      </c>
      <c r="B324" s="958">
        <v>5137</v>
      </c>
      <c r="C324" s="959" t="s">
        <v>187</v>
      </c>
      <c r="D324" s="960">
        <v>500</v>
      </c>
      <c r="E324" s="961">
        <v>220</v>
      </c>
      <c r="F324" s="960">
        <v>155.52279999999999</v>
      </c>
      <c r="G324" s="459">
        <f t="shared" si="7"/>
        <v>70.692181818181808</v>
      </c>
    </row>
    <row r="325" spans="1:7" x14ac:dyDescent="0.2">
      <c r="A325" s="454">
        <v>3299</v>
      </c>
      <c r="B325" s="958">
        <v>5139</v>
      </c>
      <c r="C325" s="959" t="s">
        <v>170</v>
      </c>
      <c r="D325" s="960">
        <v>47</v>
      </c>
      <c r="E325" s="961">
        <v>784</v>
      </c>
      <c r="F325" s="960">
        <v>386.82117999999997</v>
      </c>
      <c r="G325" s="459">
        <f t="shared" si="7"/>
        <v>49.339436224489788</v>
      </c>
    </row>
    <row r="326" spans="1:7" x14ac:dyDescent="0.2">
      <c r="A326" s="454">
        <v>3299</v>
      </c>
      <c r="B326" s="958">
        <v>5162</v>
      </c>
      <c r="C326" s="959" t="s">
        <v>251</v>
      </c>
      <c r="D326" s="960">
        <v>0</v>
      </c>
      <c r="E326" s="961">
        <v>21</v>
      </c>
      <c r="F326" s="960">
        <v>17.670110000000001</v>
      </c>
      <c r="G326" s="459">
        <f t="shared" si="7"/>
        <v>84.143380952380951</v>
      </c>
    </row>
    <row r="327" spans="1:7" x14ac:dyDescent="0.2">
      <c r="A327" s="454">
        <v>3299</v>
      </c>
      <c r="B327" s="958">
        <v>5164</v>
      </c>
      <c r="C327" s="959" t="s">
        <v>189</v>
      </c>
      <c r="D327" s="960">
        <v>105</v>
      </c>
      <c r="E327" s="961">
        <v>260</v>
      </c>
      <c r="F327" s="960">
        <v>17.001000000000001</v>
      </c>
      <c r="G327" s="459">
        <f t="shared" si="7"/>
        <v>6.5388461538461549</v>
      </c>
    </row>
    <row r="328" spans="1:7" x14ac:dyDescent="0.2">
      <c r="A328" s="454">
        <v>3299</v>
      </c>
      <c r="B328" s="958">
        <v>5167</v>
      </c>
      <c r="C328" s="959" t="s">
        <v>205</v>
      </c>
      <c r="D328" s="960">
        <v>0</v>
      </c>
      <c r="E328" s="961">
        <v>560</v>
      </c>
      <c r="F328" s="960">
        <v>170.10319999999999</v>
      </c>
      <c r="G328" s="459">
        <f t="shared" si="7"/>
        <v>30.375571428571423</v>
      </c>
    </row>
    <row r="329" spans="1:7" x14ac:dyDescent="0.2">
      <c r="A329" s="454">
        <v>3299</v>
      </c>
      <c r="B329" s="958">
        <v>5168</v>
      </c>
      <c r="C329" s="959" t="s">
        <v>206</v>
      </c>
      <c r="D329" s="960">
        <v>1463</v>
      </c>
      <c r="E329" s="961">
        <v>1869.5419999999999</v>
      </c>
      <c r="F329" s="960">
        <v>1809.2691100000002</v>
      </c>
      <c r="G329" s="459">
        <f t="shared" si="7"/>
        <v>96.77606119573673</v>
      </c>
    </row>
    <row r="330" spans="1:7" x14ac:dyDescent="0.2">
      <c r="A330" s="454">
        <v>3299</v>
      </c>
      <c r="B330" s="958">
        <v>5169</v>
      </c>
      <c r="C330" s="959" t="s">
        <v>171</v>
      </c>
      <c r="D330" s="960">
        <v>6309</v>
      </c>
      <c r="E330" s="961">
        <v>6910.41</v>
      </c>
      <c r="F330" s="960">
        <v>1741.54</v>
      </c>
      <c r="G330" s="459">
        <f t="shared" si="7"/>
        <v>25.201688467109769</v>
      </c>
    </row>
    <row r="331" spans="1:7" x14ac:dyDescent="0.2">
      <c r="A331" s="454">
        <v>3299</v>
      </c>
      <c r="B331" s="958">
        <v>5173</v>
      </c>
      <c r="C331" s="959" t="s">
        <v>190</v>
      </c>
      <c r="D331" s="960">
        <v>270</v>
      </c>
      <c r="E331" s="961">
        <v>1026.47</v>
      </c>
      <c r="F331" s="960">
        <v>75.048999999999992</v>
      </c>
      <c r="G331" s="459">
        <f t="shared" si="7"/>
        <v>7.3113680867438884</v>
      </c>
    </row>
    <row r="332" spans="1:7" x14ac:dyDescent="0.2">
      <c r="A332" s="454">
        <v>3299</v>
      </c>
      <c r="B332" s="958">
        <v>5175</v>
      </c>
      <c r="C332" s="959" t="s">
        <v>172</v>
      </c>
      <c r="D332" s="960">
        <v>85</v>
      </c>
      <c r="E332" s="961">
        <v>422.94</v>
      </c>
      <c r="F332" s="960">
        <v>68.418629999999993</v>
      </c>
      <c r="G332" s="459">
        <f t="shared" si="7"/>
        <v>16.176911618669312</v>
      </c>
    </row>
    <row r="333" spans="1:7" x14ac:dyDescent="0.2">
      <c r="A333" s="454">
        <v>3299</v>
      </c>
      <c r="B333" s="958">
        <v>5194</v>
      </c>
      <c r="C333" s="959" t="s">
        <v>191</v>
      </c>
      <c r="D333" s="960">
        <v>35</v>
      </c>
      <c r="E333" s="961">
        <v>22</v>
      </c>
      <c r="F333" s="960">
        <v>18</v>
      </c>
      <c r="G333" s="459">
        <f t="shared" si="7"/>
        <v>81.818181818181827</v>
      </c>
    </row>
    <row r="334" spans="1:7" x14ac:dyDescent="0.2">
      <c r="A334" s="454">
        <v>3299</v>
      </c>
      <c r="B334" s="958">
        <v>5213</v>
      </c>
      <c r="C334" s="959" t="s">
        <v>177</v>
      </c>
      <c r="D334" s="960">
        <v>0</v>
      </c>
      <c r="E334" s="961">
        <v>6000</v>
      </c>
      <c r="F334" s="960">
        <v>4300</v>
      </c>
      <c r="G334" s="459">
        <f t="shared" si="7"/>
        <v>71.666666666666671</v>
      </c>
    </row>
    <row r="335" spans="1:7" x14ac:dyDescent="0.2">
      <c r="A335" s="454">
        <v>3299</v>
      </c>
      <c r="B335" s="958">
        <v>5221</v>
      </c>
      <c r="C335" s="959" t="s">
        <v>192</v>
      </c>
      <c r="D335" s="960">
        <v>370</v>
      </c>
      <c r="E335" s="961">
        <v>50</v>
      </c>
      <c r="F335" s="960">
        <v>50</v>
      </c>
      <c r="G335" s="459">
        <f t="shared" si="7"/>
        <v>100</v>
      </c>
    </row>
    <row r="336" spans="1:7" x14ac:dyDescent="0.2">
      <c r="A336" s="454">
        <v>3299</v>
      </c>
      <c r="B336" s="958">
        <v>5222</v>
      </c>
      <c r="C336" s="959" t="s">
        <v>173</v>
      </c>
      <c r="D336" s="960">
        <v>0</v>
      </c>
      <c r="E336" s="961">
        <v>8286.1</v>
      </c>
      <c r="F336" s="960">
        <v>6898</v>
      </c>
      <c r="G336" s="459">
        <f t="shared" si="7"/>
        <v>83.247848807038295</v>
      </c>
    </row>
    <row r="337" spans="1:7" x14ac:dyDescent="0.2">
      <c r="A337" s="454">
        <v>3299</v>
      </c>
      <c r="B337" s="958">
        <v>5229</v>
      </c>
      <c r="C337" s="959" t="s">
        <v>215</v>
      </c>
      <c r="D337" s="960">
        <v>782</v>
      </c>
      <c r="E337" s="961">
        <v>2983</v>
      </c>
      <c r="F337" s="960">
        <v>2683</v>
      </c>
      <c r="G337" s="459">
        <f t="shared" si="7"/>
        <v>89.943010392222604</v>
      </c>
    </row>
    <row r="338" spans="1:7" x14ac:dyDescent="0.2">
      <c r="A338" s="454">
        <v>3299</v>
      </c>
      <c r="B338" s="958">
        <v>5321</v>
      </c>
      <c r="C338" s="959" t="s">
        <v>179</v>
      </c>
      <c r="D338" s="960">
        <v>1320</v>
      </c>
      <c r="E338" s="961">
        <v>1356.15</v>
      </c>
      <c r="F338" s="960">
        <v>960.56151</v>
      </c>
      <c r="G338" s="459">
        <f t="shared" si="7"/>
        <v>70.830034288242445</v>
      </c>
    </row>
    <row r="339" spans="1:7" x14ac:dyDescent="0.2">
      <c r="A339" s="454">
        <v>3299</v>
      </c>
      <c r="B339" s="958">
        <v>5331</v>
      </c>
      <c r="C339" s="959" t="s">
        <v>183</v>
      </c>
      <c r="D339" s="960">
        <v>88157</v>
      </c>
      <c r="E339" s="961">
        <v>4988.0010000000002</v>
      </c>
      <c r="F339" s="960">
        <v>4612.7</v>
      </c>
      <c r="G339" s="459">
        <f t="shared" si="7"/>
        <v>92.475923721747449</v>
      </c>
    </row>
    <row r="340" spans="1:7" x14ac:dyDescent="0.2">
      <c r="A340" s="454">
        <v>3299</v>
      </c>
      <c r="B340" s="958">
        <v>5332</v>
      </c>
      <c r="C340" s="959" t="s">
        <v>211</v>
      </c>
      <c r="D340" s="960">
        <v>0</v>
      </c>
      <c r="E340" s="961">
        <v>120</v>
      </c>
      <c r="F340" s="960">
        <v>70</v>
      </c>
      <c r="G340" s="459">
        <f t="shared" si="7"/>
        <v>58.333333333333336</v>
      </c>
    </row>
    <row r="341" spans="1:7" x14ac:dyDescent="0.2">
      <c r="A341" s="454">
        <v>3299</v>
      </c>
      <c r="B341" s="958">
        <v>5336</v>
      </c>
      <c r="C341" s="959" t="s">
        <v>217</v>
      </c>
      <c r="D341" s="960">
        <v>0</v>
      </c>
      <c r="E341" s="961">
        <v>36530.311000000002</v>
      </c>
      <c r="F341" s="960">
        <v>30830.300560000003</v>
      </c>
      <c r="G341" s="459">
        <f t="shared" si="7"/>
        <v>84.396490793631628</v>
      </c>
    </row>
    <row r="342" spans="1:7" x14ac:dyDescent="0.2">
      <c r="A342" s="454">
        <v>3299</v>
      </c>
      <c r="B342" s="958">
        <v>5339</v>
      </c>
      <c r="C342" s="959" t="s">
        <v>212</v>
      </c>
      <c r="D342" s="960">
        <v>0</v>
      </c>
      <c r="E342" s="961">
        <v>1032.664</v>
      </c>
      <c r="F342" s="960">
        <v>1032.6636599999999</v>
      </c>
      <c r="G342" s="459">
        <f t="shared" si="7"/>
        <v>99.999967075447572</v>
      </c>
    </row>
    <row r="343" spans="1:7" x14ac:dyDescent="0.2">
      <c r="A343" s="454">
        <v>3299</v>
      </c>
      <c r="B343" s="958">
        <v>5363</v>
      </c>
      <c r="C343" s="959" t="s">
        <v>252</v>
      </c>
      <c r="D343" s="960">
        <v>0</v>
      </c>
      <c r="E343" s="961">
        <v>6101</v>
      </c>
      <c r="F343" s="960">
        <v>0</v>
      </c>
      <c r="G343" s="459">
        <f t="shared" ref="G343:G406" si="8">F343/E343*100</f>
        <v>0</v>
      </c>
    </row>
    <row r="344" spans="1:7" x14ac:dyDescent="0.2">
      <c r="A344" s="454">
        <v>3299</v>
      </c>
      <c r="B344" s="958">
        <v>5494</v>
      </c>
      <c r="C344" s="959" t="s">
        <v>214</v>
      </c>
      <c r="D344" s="960">
        <v>370</v>
      </c>
      <c r="E344" s="961">
        <v>350</v>
      </c>
      <c r="F344" s="960">
        <v>349.9</v>
      </c>
      <c r="G344" s="459">
        <f t="shared" si="8"/>
        <v>99.971428571428561</v>
      </c>
    </row>
    <row r="345" spans="1:7" x14ac:dyDescent="0.2">
      <c r="A345" s="454">
        <v>3299</v>
      </c>
      <c r="B345" s="958">
        <v>5532</v>
      </c>
      <c r="C345" s="959" t="s">
        <v>270</v>
      </c>
      <c r="D345" s="960">
        <v>0</v>
      </c>
      <c r="E345" s="961">
        <v>1063.56</v>
      </c>
      <c r="F345" s="960">
        <v>601.55633999999998</v>
      </c>
      <c r="G345" s="459">
        <f t="shared" si="8"/>
        <v>56.560639738237619</v>
      </c>
    </row>
    <row r="346" spans="1:7" x14ac:dyDescent="0.2">
      <c r="A346" s="454">
        <v>3299</v>
      </c>
      <c r="B346" s="958">
        <v>5651</v>
      </c>
      <c r="C346" s="959" t="s">
        <v>233</v>
      </c>
      <c r="D346" s="960">
        <v>0</v>
      </c>
      <c r="E346" s="961">
        <v>1000</v>
      </c>
      <c r="F346" s="960">
        <v>1000</v>
      </c>
      <c r="G346" s="459">
        <f t="shared" si="8"/>
        <v>100</v>
      </c>
    </row>
    <row r="347" spans="1:7" x14ac:dyDescent="0.2">
      <c r="A347" s="454">
        <v>3299</v>
      </c>
      <c r="B347" s="958">
        <v>5904</v>
      </c>
      <c r="C347" s="959" t="s">
        <v>254</v>
      </c>
      <c r="D347" s="960">
        <v>0</v>
      </c>
      <c r="E347" s="961">
        <v>14.89</v>
      </c>
      <c r="F347" s="960">
        <v>14.884930000000001</v>
      </c>
      <c r="G347" s="459">
        <f t="shared" si="8"/>
        <v>99.965950302216257</v>
      </c>
    </row>
    <row r="348" spans="1:7" s="449" customFormat="1" x14ac:dyDescent="0.2">
      <c r="A348" s="460">
        <v>3299</v>
      </c>
      <c r="B348" s="963"/>
      <c r="C348" s="964" t="s">
        <v>94</v>
      </c>
      <c r="D348" s="952">
        <v>109615</v>
      </c>
      <c r="E348" s="953">
        <v>96398.788</v>
      </c>
      <c r="F348" s="952">
        <v>71431.534609999988</v>
      </c>
      <c r="G348" s="954">
        <f t="shared" si="8"/>
        <v>74.100033923663005</v>
      </c>
    </row>
    <row r="349" spans="1:7" x14ac:dyDescent="0.2">
      <c r="A349" s="454"/>
      <c r="B349" s="539"/>
      <c r="C349" s="539"/>
      <c r="D349" s="533"/>
      <c r="E349" s="533"/>
      <c r="F349" s="533"/>
      <c r="G349" s="459"/>
    </row>
    <row r="350" spans="1:7" x14ac:dyDescent="0.2">
      <c r="A350" s="467">
        <v>3311</v>
      </c>
      <c r="B350" s="468">
        <v>5137</v>
      </c>
      <c r="C350" s="469" t="s">
        <v>187</v>
      </c>
      <c r="D350" s="470">
        <v>0</v>
      </c>
      <c r="E350" s="471">
        <v>2769.38</v>
      </c>
      <c r="F350" s="470">
        <v>2769.3744799999999</v>
      </c>
      <c r="G350" s="472">
        <f t="shared" si="8"/>
        <v>99.999800677407933</v>
      </c>
    </row>
    <row r="351" spans="1:7" x14ac:dyDescent="0.2">
      <c r="A351" s="454">
        <v>3311</v>
      </c>
      <c r="B351" s="958">
        <v>5139</v>
      </c>
      <c r="C351" s="959" t="s">
        <v>170</v>
      </c>
      <c r="D351" s="960">
        <v>0</v>
      </c>
      <c r="E351" s="961">
        <v>134.82</v>
      </c>
      <c r="F351" s="960">
        <v>134.81061000000003</v>
      </c>
      <c r="G351" s="459">
        <f t="shared" si="8"/>
        <v>99.993035157988459</v>
      </c>
    </row>
    <row r="352" spans="1:7" x14ac:dyDescent="0.2">
      <c r="A352" s="454">
        <v>3311</v>
      </c>
      <c r="B352" s="958">
        <v>5167</v>
      </c>
      <c r="C352" s="959" t="s">
        <v>205</v>
      </c>
      <c r="D352" s="960">
        <v>0</v>
      </c>
      <c r="E352" s="961">
        <v>8.11</v>
      </c>
      <c r="F352" s="960">
        <v>8.1069999999999993</v>
      </c>
      <c r="G352" s="459">
        <f t="shared" si="8"/>
        <v>99.963008631319354</v>
      </c>
    </row>
    <row r="353" spans="1:7" x14ac:dyDescent="0.2">
      <c r="A353" s="454">
        <v>3311</v>
      </c>
      <c r="B353" s="958">
        <v>5171</v>
      </c>
      <c r="C353" s="959" t="s">
        <v>207</v>
      </c>
      <c r="D353" s="960">
        <v>0</v>
      </c>
      <c r="E353" s="961">
        <v>729.86</v>
      </c>
      <c r="F353" s="960">
        <v>729.85809000000006</v>
      </c>
      <c r="G353" s="459">
        <f t="shared" si="8"/>
        <v>99.999738305976493</v>
      </c>
    </row>
    <row r="354" spans="1:7" x14ac:dyDescent="0.2">
      <c r="A354" s="454">
        <v>3311</v>
      </c>
      <c r="B354" s="958">
        <v>5172</v>
      </c>
      <c r="C354" s="959" t="s">
        <v>236</v>
      </c>
      <c r="D354" s="960">
        <v>0</v>
      </c>
      <c r="E354" s="961">
        <v>126.8</v>
      </c>
      <c r="F354" s="960">
        <v>126.79566</v>
      </c>
      <c r="G354" s="459">
        <f t="shared" si="8"/>
        <v>99.996577287066245</v>
      </c>
    </row>
    <row r="355" spans="1:7" x14ac:dyDescent="0.2">
      <c r="A355" s="454">
        <v>3311</v>
      </c>
      <c r="B355" s="958">
        <v>5213</v>
      </c>
      <c r="C355" s="959" t="s">
        <v>177</v>
      </c>
      <c r="D355" s="960">
        <v>1300</v>
      </c>
      <c r="E355" s="961">
        <v>3082.9549999999999</v>
      </c>
      <c r="F355" s="960">
        <v>3061.6565000000001</v>
      </c>
      <c r="G355" s="459">
        <f t="shared" si="8"/>
        <v>99.309153069052257</v>
      </c>
    </row>
    <row r="356" spans="1:7" x14ac:dyDescent="0.2">
      <c r="A356" s="454">
        <v>3311</v>
      </c>
      <c r="B356" s="958">
        <v>5221</v>
      </c>
      <c r="C356" s="959" t="s">
        <v>192</v>
      </c>
      <c r="D356" s="960">
        <v>0</v>
      </c>
      <c r="E356" s="961">
        <v>300</v>
      </c>
      <c r="F356" s="960">
        <v>300</v>
      </c>
      <c r="G356" s="459">
        <f t="shared" si="8"/>
        <v>100</v>
      </c>
    </row>
    <row r="357" spans="1:7" x14ac:dyDescent="0.2">
      <c r="A357" s="454">
        <v>3311</v>
      </c>
      <c r="B357" s="958">
        <v>5222</v>
      </c>
      <c r="C357" s="959" t="s">
        <v>173</v>
      </c>
      <c r="D357" s="960">
        <v>1800</v>
      </c>
      <c r="E357" s="961">
        <v>803.08799999999997</v>
      </c>
      <c r="F357" s="960">
        <v>588.51969999999994</v>
      </c>
      <c r="G357" s="459">
        <f t="shared" si="8"/>
        <v>73.282093618632075</v>
      </c>
    </row>
    <row r="358" spans="1:7" x14ac:dyDescent="0.2">
      <c r="A358" s="454">
        <v>3311</v>
      </c>
      <c r="B358" s="958">
        <v>5321</v>
      </c>
      <c r="C358" s="959" t="s">
        <v>179</v>
      </c>
      <c r="D358" s="960">
        <v>9400</v>
      </c>
      <c r="E358" s="961">
        <v>5044.8990000000003</v>
      </c>
      <c r="F358" s="960">
        <v>5044.8950000000004</v>
      </c>
      <c r="G358" s="459">
        <f t="shared" si="8"/>
        <v>99.99992071199047</v>
      </c>
    </row>
    <row r="359" spans="1:7" x14ac:dyDescent="0.2">
      <c r="A359" s="454">
        <v>3311</v>
      </c>
      <c r="B359" s="958">
        <v>5331</v>
      </c>
      <c r="C359" s="959" t="s">
        <v>183</v>
      </c>
      <c r="D359" s="960">
        <v>68851</v>
      </c>
      <c r="E359" s="961">
        <v>66645</v>
      </c>
      <c r="F359" s="960">
        <v>66645</v>
      </c>
      <c r="G359" s="459">
        <f t="shared" si="8"/>
        <v>100</v>
      </c>
    </row>
    <row r="360" spans="1:7" x14ac:dyDescent="0.2">
      <c r="A360" s="454">
        <v>3311</v>
      </c>
      <c r="B360" s="958">
        <v>5336</v>
      </c>
      <c r="C360" s="959" t="s">
        <v>217</v>
      </c>
      <c r="D360" s="960">
        <v>0</v>
      </c>
      <c r="E360" s="961">
        <v>6700</v>
      </c>
      <c r="F360" s="960">
        <v>6700</v>
      </c>
      <c r="G360" s="459">
        <f t="shared" si="8"/>
        <v>100</v>
      </c>
    </row>
    <row r="361" spans="1:7" s="449" customFormat="1" x14ac:dyDescent="0.2">
      <c r="A361" s="460">
        <v>3311</v>
      </c>
      <c r="B361" s="963"/>
      <c r="C361" s="964" t="s">
        <v>95</v>
      </c>
      <c r="D361" s="952">
        <v>81351</v>
      </c>
      <c r="E361" s="953">
        <v>86344.911999999997</v>
      </c>
      <c r="F361" s="952">
        <v>86109.017040000006</v>
      </c>
      <c r="G361" s="954">
        <f t="shared" si="8"/>
        <v>99.726799235141968</v>
      </c>
    </row>
    <row r="362" spans="1:7" x14ac:dyDescent="0.2">
      <c r="A362" s="454"/>
      <c r="B362" s="539"/>
      <c r="C362" s="539"/>
      <c r="D362" s="533"/>
      <c r="E362" s="533"/>
      <c r="F362" s="533"/>
      <c r="G362" s="459"/>
    </row>
    <row r="363" spans="1:7" x14ac:dyDescent="0.2">
      <c r="A363" s="467">
        <v>3312</v>
      </c>
      <c r="B363" s="468">
        <v>5212</v>
      </c>
      <c r="C363" s="469" t="s">
        <v>176</v>
      </c>
      <c r="D363" s="470">
        <v>650</v>
      </c>
      <c r="E363" s="471">
        <v>650</v>
      </c>
      <c r="F363" s="470">
        <v>650</v>
      </c>
      <c r="G363" s="472">
        <f t="shared" si="8"/>
        <v>100</v>
      </c>
    </row>
    <row r="364" spans="1:7" x14ac:dyDescent="0.2">
      <c r="A364" s="454">
        <v>3312</v>
      </c>
      <c r="B364" s="958">
        <v>5213</v>
      </c>
      <c r="C364" s="959" t="s">
        <v>177</v>
      </c>
      <c r="D364" s="960">
        <v>5200</v>
      </c>
      <c r="E364" s="961">
        <v>5552.1509999999998</v>
      </c>
      <c r="F364" s="960">
        <v>5461.3810000000003</v>
      </c>
      <c r="G364" s="459">
        <f t="shared" si="8"/>
        <v>98.36513812394513</v>
      </c>
    </row>
    <row r="365" spans="1:7" x14ac:dyDescent="0.2">
      <c r="A365" s="454">
        <v>3312</v>
      </c>
      <c r="B365" s="958">
        <v>5221</v>
      </c>
      <c r="C365" s="959" t="s">
        <v>192</v>
      </c>
      <c r="D365" s="960">
        <v>3500</v>
      </c>
      <c r="E365" s="961">
        <v>1262.0940000000001</v>
      </c>
      <c r="F365" s="960">
        <v>1262.0938000000001</v>
      </c>
      <c r="G365" s="459">
        <f t="shared" si="8"/>
        <v>99.999984153319815</v>
      </c>
    </row>
    <row r="366" spans="1:7" x14ac:dyDescent="0.2">
      <c r="A366" s="454">
        <v>3312</v>
      </c>
      <c r="B366" s="958">
        <v>5222</v>
      </c>
      <c r="C366" s="959" t="s">
        <v>173</v>
      </c>
      <c r="D366" s="960">
        <v>4900</v>
      </c>
      <c r="E366" s="961">
        <v>4488.7529999999997</v>
      </c>
      <c r="F366" s="960">
        <v>4248.7529999999997</v>
      </c>
      <c r="G366" s="459">
        <f t="shared" si="8"/>
        <v>94.653303489855645</v>
      </c>
    </row>
    <row r="367" spans="1:7" x14ac:dyDescent="0.2">
      <c r="A367" s="454">
        <v>3312</v>
      </c>
      <c r="B367" s="958">
        <v>5321</v>
      </c>
      <c r="C367" s="959" t="s">
        <v>179</v>
      </c>
      <c r="D367" s="960">
        <v>1000</v>
      </c>
      <c r="E367" s="961">
        <v>3935</v>
      </c>
      <c r="F367" s="960">
        <v>3935</v>
      </c>
      <c r="G367" s="459">
        <f t="shared" si="8"/>
        <v>100</v>
      </c>
    </row>
    <row r="368" spans="1:7" x14ac:dyDescent="0.2">
      <c r="A368" s="454">
        <v>3312</v>
      </c>
      <c r="B368" s="958">
        <v>5331</v>
      </c>
      <c r="C368" s="959" t="s">
        <v>183</v>
      </c>
      <c r="D368" s="960">
        <v>0</v>
      </c>
      <c r="E368" s="961">
        <v>60</v>
      </c>
      <c r="F368" s="960">
        <v>60</v>
      </c>
      <c r="G368" s="459">
        <f t="shared" si="8"/>
        <v>100</v>
      </c>
    </row>
    <row r="369" spans="1:7" x14ac:dyDescent="0.2">
      <c r="A369" s="454">
        <v>3312</v>
      </c>
      <c r="B369" s="958">
        <v>5493</v>
      </c>
      <c r="C369" s="959" t="s">
        <v>174</v>
      </c>
      <c r="D369" s="960">
        <v>0</v>
      </c>
      <c r="E369" s="961">
        <v>190</v>
      </c>
      <c r="F369" s="960">
        <v>190</v>
      </c>
      <c r="G369" s="459">
        <f t="shared" si="8"/>
        <v>100</v>
      </c>
    </row>
    <row r="370" spans="1:7" s="449" customFormat="1" x14ac:dyDescent="0.2">
      <c r="A370" s="460">
        <v>3312</v>
      </c>
      <c r="B370" s="963"/>
      <c r="C370" s="964" t="s">
        <v>255</v>
      </c>
      <c r="D370" s="952">
        <v>15250</v>
      </c>
      <c r="E370" s="953">
        <v>16137.998</v>
      </c>
      <c r="F370" s="952">
        <v>15807.227800000001</v>
      </c>
      <c r="G370" s="954">
        <f t="shared" si="8"/>
        <v>97.950364103403658</v>
      </c>
    </row>
    <row r="371" spans="1:7" x14ac:dyDescent="0.2">
      <c r="A371" s="454"/>
      <c r="B371" s="539"/>
      <c r="C371" s="539"/>
      <c r="D371" s="533"/>
      <c r="E371" s="533"/>
      <c r="F371" s="533"/>
      <c r="G371" s="459"/>
    </row>
    <row r="372" spans="1:7" x14ac:dyDescent="0.2">
      <c r="A372" s="441">
        <v>3313</v>
      </c>
      <c r="B372" s="442">
        <v>5222</v>
      </c>
      <c r="C372" s="443" t="s">
        <v>173</v>
      </c>
      <c r="D372" s="471">
        <v>0</v>
      </c>
      <c r="E372" s="470">
        <v>399.62</v>
      </c>
      <c r="F372" s="470">
        <v>399.61500000000001</v>
      </c>
      <c r="G372" s="472">
        <f t="shared" si="8"/>
        <v>99.998748811370803</v>
      </c>
    </row>
    <row r="373" spans="1:7" s="449" customFormat="1" x14ac:dyDescent="0.2">
      <c r="A373" s="428">
        <v>3313</v>
      </c>
      <c r="B373" s="968"/>
      <c r="C373" s="965" t="s">
        <v>256</v>
      </c>
      <c r="D373" s="953">
        <v>0</v>
      </c>
      <c r="E373" s="952">
        <v>399.62</v>
      </c>
      <c r="F373" s="952">
        <v>399.61500000000001</v>
      </c>
      <c r="G373" s="954">
        <f t="shared" si="8"/>
        <v>99.998748811370803</v>
      </c>
    </row>
    <row r="374" spans="1:7" x14ac:dyDescent="0.2">
      <c r="A374" s="454"/>
      <c r="B374" s="539"/>
      <c r="C374" s="539"/>
      <c r="D374" s="533"/>
      <c r="E374" s="533"/>
      <c r="F374" s="533"/>
      <c r="G374" s="459"/>
    </row>
    <row r="375" spans="1:7" x14ac:dyDescent="0.2">
      <c r="A375" s="467">
        <v>3314</v>
      </c>
      <c r="B375" s="468">
        <v>5321</v>
      </c>
      <c r="C375" s="469" t="s">
        <v>179</v>
      </c>
      <c r="D375" s="470">
        <v>15500</v>
      </c>
      <c r="E375" s="471">
        <v>15500</v>
      </c>
      <c r="F375" s="470">
        <v>15500</v>
      </c>
      <c r="G375" s="472">
        <f t="shared" si="8"/>
        <v>100</v>
      </c>
    </row>
    <row r="376" spans="1:7" x14ac:dyDescent="0.2">
      <c r="A376" s="454">
        <v>3314</v>
      </c>
      <c r="B376" s="958">
        <v>5331</v>
      </c>
      <c r="C376" s="959" t="s">
        <v>183</v>
      </c>
      <c r="D376" s="960">
        <v>52347</v>
      </c>
      <c r="E376" s="961">
        <v>52489</v>
      </c>
      <c r="F376" s="960">
        <v>52489</v>
      </c>
      <c r="G376" s="459">
        <f t="shared" si="8"/>
        <v>100</v>
      </c>
    </row>
    <row r="377" spans="1:7" x14ac:dyDescent="0.2">
      <c r="A377" s="454">
        <v>3314</v>
      </c>
      <c r="B377" s="958">
        <v>5336</v>
      </c>
      <c r="C377" s="959" t="s">
        <v>217</v>
      </c>
      <c r="D377" s="960">
        <v>0</v>
      </c>
      <c r="E377" s="961">
        <v>354.5</v>
      </c>
      <c r="F377" s="960">
        <v>354.5</v>
      </c>
      <c r="G377" s="459">
        <f t="shared" si="8"/>
        <v>100</v>
      </c>
    </row>
    <row r="378" spans="1:7" x14ac:dyDescent="0.2">
      <c r="A378" s="454">
        <v>3314</v>
      </c>
      <c r="B378" s="958">
        <v>5494</v>
      </c>
      <c r="C378" s="959" t="s">
        <v>214</v>
      </c>
      <c r="D378" s="960">
        <v>50</v>
      </c>
      <c r="E378" s="961">
        <v>50</v>
      </c>
      <c r="F378" s="960">
        <v>50</v>
      </c>
      <c r="G378" s="459">
        <f t="shared" si="8"/>
        <v>100</v>
      </c>
    </row>
    <row r="379" spans="1:7" s="449" customFormat="1" x14ac:dyDescent="0.2">
      <c r="A379" s="460">
        <v>3314</v>
      </c>
      <c r="B379" s="963"/>
      <c r="C379" s="964" t="s">
        <v>257</v>
      </c>
      <c r="D379" s="952">
        <v>67897</v>
      </c>
      <c r="E379" s="953">
        <v>68393.5</v>
      </c>
      <c r="F379" s="952">
        <v>68393.5</v>
      </c>
      <c r="G379" s="954">
        <f t="shared" si="8"/>
        <v>100</v>
      </c>
    </row>
    <row r="380" spans="1:7" x14ac:dyDescent="0.2">
      <c r="A380" s="454"/>
      <c r="B380" s="539"/>
      <c r="C380" s="539"/>
      <c r="D380" s="533"/>
      <c r="E380" s="533"/>
      <c r="F380" s="533"/>
      <c r="G380" s="459"/>
    </row>
    <row r="381" spans="1:7" x14ac:dyDescent="0.2">
      <c r="A381" s="467">
        <v>3315</v>
      </c>
      <c r="B381" s="468">
        <v>5042</v>
      </c>
      <c r="C381" s="469" t="s">
        <v>225</v>
      </c>
      <c r="D381" s="470">
        <v>0</v>
      </c>
      <c r="E381" s="471">
        <v>568.30999999999995</v>
      </c>
      <c r="F381" s="470">
        <v>568.29474000000005</v>
      </c>
      <c r="G381" s="472">
        <f t="shared" si="8"/>
        <v>99.997314845770816</v>
      </c>
    </row>
    <row r="382" spans="1:7" x14ac:dyDescent="0.2">
      <c r="A382" s="454">
        <v>3315</v>
      </c>
      <c r="B382" s="958">
        <v>5123</v>
      </c>
      <c r="C382" s="959" t="s">
        <v>199</v>
      </c>
      <c r="D382" s="960">
        <v>0</v>
      </c>
      <c r="E382" s="961">
        <v>13.87</v>
      </c>
      <c r="F382" s="960">
        <v>13.864000000000001</v>
      </c>
      <c r="G382" s="459">
        <f t="shared" si="8"/>
        <v>99.956741167988469</v>
      </c>
    </row>
    <row r="383" spans="1:7" x14ac:dyDescent="0.2">
      <c r="A383" s="454">
        <v>3315</v>
      </c>
      <c r="B383" s="958">
        <v>5137</v>
      </c>
      <c r="C383" s="959" t="s">
        <v>187</v>
      </c>
      <c r="D383" s="960">
        <v>25110</v>
      </c>
      <c r="E383" s="961">
        <v>7349.76</v>
      </c>
      <c r="F383" s="960">
        <v>7034.5203899999988</v>
      </c>
      <c r="G383" s="459">
        <f t="shared" si="8"/>
        <v>95.710885661572604</v>
      </c>
    </row>
    <row r="384" spans="1:7" x14ac:dyDescent="0.2">
      <c r="A384" s="454">
        <v>3315</v>
      </c>
      <c r="B384" s="958">
        <v>5139</v>
      </c>
      <c r="C384" s="959" t="s">
        <v>170</v>
      </c>
      <c r="D384" s="960">
        <v>25</v>
      </c>
      <c r="E384" s="961">
        <v>149.71</v>
      </c>
      <c r="F384" s="960">
        <v>149.58929000000001</v>
      </c>
      <c r="G384" s="459">
        <f t="shared" si="8"/>
        <v>99.919370783514793</v>
      </c>
    </row>
    <row r="385" spans="1:7" x14ac:dyDescent="0.2">
      <c r="A385" s="454">
        <v>3315</v>
      </c>
      <c r="B385" s="958">
        <v>5167</v>
      </c>
      <c r="C385" s="959" t="s">
        <v>205</v>
      </c>
      <c r="D385" s="960">
        <v>27</v>
      </c>
      <c r="E385" s="961">
        <v>42.1</v>
      </c>
      <c r="F385" s="960">
        <v>15.074190000000002</v>
      </c>
      <c r="G385" s="459">
        <f t="shared" si="8"/>
        <v>35.805676959619952</v>
      </c>
    </row>
    <row r="386" spans="1:7" x14ac:dyDescent="0.2">
      <c r="A386" s="454">
        <v>3315</v>
      </c>
      <c r="B386" s="958">
        <v>5169</v>
      </c>
      <c r="C386" s="959" t="s">
        <v>171</v>
      </c>
      <c r="D386" s="960">
        <v>0</v>
      </c>
      <c r="E386" s="961">
        <v>29.08</v>
      </c>
      <c r="F386" s="960">
        <v>29.064000000000004</v>
      </c>
      <c r="G386" s="459">
        <f t="shared" si="8"/>
        <v>99.944979367262746</v>
      </c>
    </row>
    <row r="387" spans="1:7" x14ac:dyDescent="0.2">
      <c r="A387" s="454">
        <v>3315</v>
      </c>
      <c r="B387" s="958">
        <v>5171</v>
      </c>
      <c r="C387" s="959" t="s">
        <v>207</v>
      </c>
      <c r="D387" s="960">
        <v>63</v>
      </c>
      <c r="E387" s="961">
        <v>168.51</v>
      </c>
      <c r="F387" s="960">
        <v>168.5</v>
      </c>
      <c r="G387" s="459">
        <f t="shared" si="8"/>
        <v>99.994065634087008</v>
      </c>
    </row>
    <row r="388" spans="1:7" x14ac:dyDescent="0.2">
      <c r="A388" s="454">
        <v>3315</v>
      </c>
      <c r="B388" s="958">
        <v>5172</v>
      </c>
      <c r="C388" s="959" t="s">
        <v>236</v>
      </c>
      <c r="D388" s="960">
        <v>27</v>
      </c>
      <c r="E388" s="961">
        <v>43.58</v>
      </c>
      <c r="F388" s="960">
        <v>16.575900000000001</v>
      </c>
      <c r="G388" s="459">
        <f t="shared" si="8"/>
        <v>38.03556677374943</v>
      </c>
    </row>
    <row r="389" spans="1:7" x14ac:dyDescent="0.2">
      <c r="A389" s="454">
        <v>3315</v>
      </c>
      <c r="B389" s="958">
        <v>5179</v>
      </c>
      <c r="C389" s="959" t="s">
        <v>208</v>
      </c>
      <c r="D389" s="960">
        <v>0</v>
      </c>
      <c r="E389" s="961">
        <v>240.8</v>
      </c>
      <c r="F389" s="960">
        <v>240.79</v>
      </c>
      <c r="G389" s="459">
        <f t="shared" si="8"/>
        <v>99.995847176079721</v>
      </c>
    </row>
    <row r="390" spans="1:7" x14ac:dyDescent="0.2">
      <c r="A390" s="454">
        <v>3315</v>
      </c>
      <c r="B390" s="958">
        <v>5331</v>
      </c>
      <c r="C390" s="959" t="s">
        <v>183</v>
      </c>
      <c r="D390" s="960">
        <v>180364</v>
      </c>
      <c r="E390" s="961">
        <v>183464.9</v>
      </c>
      <c r="F390" s="960">
        <v>180357.19592000003</v>
      </c>
      <c r="G390" s="459">
        <f t="shared" si="8"/>
        <v>98.306104284797826</v>
      </c>
    </row>
    <row r="391" spans="1:7" x14ac:dyDescent="0.2">
      <c r="A391" s="454">
        <v>3315</v>
      </c>
      <c r="B391" s="958">
        <v>5336</v>
      </c>
      <c r="C391" s="959" t="s">
        <v>217</v>
      </c>
      <c r="D391" s="960">
        <v>0</v>
      </c>
      <c r="E391" s="961">
        <v>6458.37</v>
      </c>
      <c r="F391" s="960">
        <v>6458.3626399999994</v>
      </c>
      <c r="G391" s="459">
        <f t="shared" si="8"/>
        <v>99.999886039356667</v>
      </c>
    </row>
    <row r="392" spans="1:7" x14ac:dyDescent="0.2">
      <c r="A392" s="454">
        <v>3315</v>
      </c>
      <c r="B392" s="958">
        <v>5651</v>
      </c>
      <c r="C392" s="959" t="s">
        <v>233</v>
      </c>
      <c r="D392" s="960">
        <v>5505</v>
      </c>
      <c r="E392" s="961">
        <v>15400.46</v>
      </c>
      <c r="F392" s="960">
        <v>14190.140739999999</v>
      </c>
      <c r="G392" s="459">
        <f t="shared" si="8"/>
        <v>92.141018774763879</v>
      </c>
    </row>
    <row r="393" spans="1:7" s="449" customFormat="1" x14ac:dyDescent="0.2">
      <c r="A393" s="460">
        <v>3315</v>
      </c>
      <c r="B393" s="963"/>
      <c r="C393" s="964" t="s">
        <v>258</v>
      </c>
      <c r="D393" s="952">
        <v>211121</v>
      </c>
      <c r="E393" s="953">
        <v>213929.45</v>
      </c>
      <c r="F393" s="952">
        <v>209241.97180999996</v>
      </c>
      <c r="G393" s="954">
        <f t="shared" si="8"/>
        <v>97.808867273767092</v>
      </c>
    </row>
    <row r="394" spans="1:7" x14ac:dyDescent="0.2">
      <c r="A394" s="454"/>
      <c r="B394" s="539"/>
      <c r="C394" s="539"/>
      <c r="D394" s="533"/>
      <c r="E394" s="533"/>
      <c r="F394" s="533"/>
      <c r="G394" s="459"/>
    </row>
    <row r="395" spans="1:7" x14ac:dyDescent="0.2">
      <c r="A395" s="467">
        <v>3316</v>
      </c>
      <c r="B395" s="468">
        <v>5212</v>
      </c>
      <c r="C395" s="469" t="s">
        <v>176</v>
      </c>
      <c r="D395" s="470">
        <v>0</v>
      </c>
      <c r="E395" s="471">
        <v>190</v>
      </c>
      <c r="F395" s="470">
        <v>190</v>
      </c>
      <c r="G395" s="472">
        <f t="shared" si="8"/>
        <v>100</v>
      </c>
    </row>
    <row r="396" spans="1:7" x14ac:dyDescent="0.2">
      <c r="A396" s="454">
        <v>3316</v>
      </c>
      <c r="B396" s="958">
        <v>5222</v>
      </c>
      <c r="C396" s="959" t="s">
        <v>173</v>
      </c>
      <c r="D396" s="960">
        <v>0</v>
      </c>
      <c r="E396" s="961">
        <v>92</v>
      </c>
      <c r="F396" s="960">
        <v>92</v>
      </c>
      <c r="G396" s="459">
        <f t="shared" si="8"/>
        <v>100</v>
      </c>
    </row>
    <row r="397" spans="1:7" s="449" customFormat="1" x14ac:dyDescent="0.2">
      <c r="A397" s="460">
        <v>3316</v>
      </c>
      <c r="B397" s="963"/>
      <c r="C397" s="964" t="s">
        <v>259</v>
      </c>
      <c r="D397" s="952">
        <v>0</v>
      </c>
      <c r="E397" s="953">
        <v>282</v>
      </c>
      <c r="F397" s="952">
        <v>282</v>
      </c>
      <c r="G397" s="954">
        <f t="shared" si="8"/>
        <v>100</v>
      </c>
    </row>
    <row r="398" spans="1:7" x14ac:dyDescent="0.2">
      <c r="A398" s="454"/>
      <c r="B398" s="969"/>
      <c r="C398" s="539"/>
      <c r="D398" s="970"/>
      <c r="E398" s="533"/>
      <c r="F398" s="970"/>
      <c r="G398" s="459"/>
    </row>
    <row r="399" spans="1:7" x14ac:dyDescent="0.2">
      <c r="A399" s="467">
        <v>3317</v>
      </c>
      <c r="B399" s="468">
        <v>5222</v>
      </c>
      <c r="C399" s="469" t="s">
        <v>173</v>
      </c>
      <c r="D399" s="470">
        <v>0</v>
      </c>
      <c r="E399" s="471">
        <v>150</v>
      </c>
      <c r="F399" s="470">
        <v>150</v>
      </c>
      <c r="G399" s="472">
        <f t="shared" si="8"/>
        <v>100</v>
      </c>
    </row>
    <row r="400" spans="1:7" x14ac:dyDescent="0.2">
      <c r="A400" s="454">
        <v>3317</v>
      </c>
      <c r="B400" s="958">
        <v>5321</v>
      </c>
      <c r="C400" s="959" t="s">
        <v>179</v>
      </c>
      <c r="D400" s="960">
        <v>0</v>
      </c>
      <c r="E400" s="961">
        <v>500</v>
      </c>
      <c r="F400" s="960">
        <v>500</v>
      </c>
      <c r="G400" s="459">
        <f t="shared" si="8"/>
        <v>100</v>
      </c>
    </row>
    <row r="401" spans="1:7" s="449" customFormat="1" x14ac:dyDescent="0.2">
      <c r="A401" s="460">
        <v>3317</v>
      </c>
      <c r="B401" s="963"/>
      <c r="C401" s="964" t="s">
        <v>96</v>
      </c>
      <c r="D401" s="952">
        <v>0</v>
      </c>
      <c r="E401" s="953">
        <v>650</v>
      </c>
      <c r="F401" s="952">
        <v>650</v>
      </c>
      <c r="G401" s="954">
        <f t="shared" si="8"/>
        <v>100</v>
      </c>
    </row>
    <row r="402" spans="1:7" x14ac:dyDescent="0.2">
      <c r="A402" s="454"/>
      <c r="B402" s="539"/>
      <c r="C402" s="539"/>
      <c r="D402" s="533"/>
      <c r="E402" s="533"/>
      <c r="F402" s="533"/>
      <c r="G402" s="459"/>
    </row>
    <row r="403" spans="1:7" x14ac:dyDescent="0.2">
      <c r="A403" s="467">
        <v>3319</v>
      </c>
      <c r="B403" s="468">
        <v>5041</v>
      </c>
      <c r="C403" s="469" t="s">
        <v>185</v>
      </c>
      <c r="D403" s="470">
        <v>1500</v>
      </c>
      <c r="E403" s="471">
        <v>1842.72</v>
      </c>
      <c r="F403" s="470">
        <v>1711.6874000000003</v>
      </c>
      <c r="G403" s="472">
        <f t="shared" si="8"/>
        <v>92.889174698272143</v>
      </c>
    </row>
    <row r="404" spans="1:7" x14ac:dyDescent="0.2">
      <c r="A404" s="454">
        <v>3319</v>
      </c>
      <c r="B404" s="958">
        <v>5042</v>
      </c>
      <c r="C404" s="959" t="s">
        <v>225</v>
      </c>
      <c r="D404" s="960">
        <v>3</v>
      </c>
      <c r="E404" s="961">
        <v>3</v>
      </c>
      <c r="F404" s="960">
        <v>2.0569999999999999</v>
      </c>
      <c r="G404" s="459">
        <f t="shared" si="8"/>
        <v>68.566666666666663</v>
      </c>
    </row>
    <row r="405" spans="1:7" x14ac:dyDescent="0.2">
      <c r="A405" s="454">
        <v>3319</v>
      </c>
      <c r="B405" s="958">
        <v>5139</v>
      </c>
      <c r="C405" s="959" t="s">
        <v>170</v>
      </c>
      <c r="D405" s="960">
        <v>930</v>
      </c>
      <c r="E405" s="961">
        <v>562.83000000000004</v>
      </c>
      <c r="F405" s="960">
        <v>556.39</v>
      </c>
      <c r="G405" s="459">
        <f t="shared" si="8"/>
        <v>98.855782385444982</v>
      </c>
    </row>
    <row r="406" spans="1:7" x14ac:dyDescent="0.2">
      <c r="A406" s="454">
        <v>3319</v>
      </c>
      <c r="B406" s="958">
        <v>5166</v>
      </c>
      <c r="C406" s="959" t="s">
        <v>204</v>
      </c>
      <c r="D406" s="960">
        <v>1210</v>
      </c>
      <c r="E406" s="961">
        <v>178.5</v>
      </c>
      <c r="F406" s="960">
        <v>49</v>
      </c>
      <c r="G406" s="459">
        <f t="shared" si="8"/>
        <v>27.450980392156865</v>
      </c>
    </row>
    <row r="407" spans="1:7" x14ac:dyDescent="0.2">
      <c r="A407" s="454">
        <v>3319</v>
      </c>
      <c r="B407" s="958">
        <v>5167</v>
      </c>
      <c r="C407" s="959" t="s">
        <v>205</v>
      </c>
      <c r="D407" s="960">
        <v>200</v>
      </c>
      <c r="E407" s="961">
        <v>0</v>
      </c>
      <c r="F407" s="960">
        <v>0</v>
      </c>
      <c r="G407" s="476" t="s">
        <v>188</v>
      </c>
    </row>
    <row r="408" spans="1:7" x14ac:dyDescent="0.2">
      <c r="A408" s="454">
        <v>3319</v>
      </c>
      <c r="B408" s="958">
        <v>5168</v>
      </c>
      <c r="C408" s="959" t="s">
        <v>206</v>
      </c>
      <c r="D408" s="960">
        <v>136</v>
      </c>
      <c r="E408" s="961">
        <v>100</v>
      </c>
      <c r="F408" s="960">
        <v>99.198800000000006</v>
      </c>
      <c r="G408" s="459">
        <f t="shared" ref="G408:G471" si="9">F408/E408*100</f>
        <v>99.198800000000006</v>
      </c>
    </row>
    <row r="409" spans="1:7" x14ac:dyDescent="0.2">
      <c r="A409" s="454">
        <v>3319</v>
      </c>
      <c r="B409" s="958">
        <v>5169</v>
      </c>
      <c r="C409" s="959" t="s">
        <v>171</v>
      </c>
      <c r="D409" s="960">
        <v>500</v>
      </c>
      <c r="E409" s="961">
        <v>484.44</v>
      </c>
      <c r="F409" s="960">
        <v>447.45100000000002</v>
      </c>
      <c r="G409" s="459">
        <f t="shared" si="9"/>
        <v>92.36458591363224</v>
      </c>
    </row>
    <row r="410" spans="1:7" x14ac:dyDescent="0.2">
      <c r="A410" s="454">
        <v>3319</v>
      </c>
      <c r="B410" s="958">
        <v>5175</v>
      </c>
      <c r="C410" s="959" t="s">
        <v>172</v>
      </c>
      <c r="D410" s="960">
        <v>60</v>
      </c>
      <c r="E410" s="961">
        <v>0</v>
      </c>
      <c r="F410" s="960">
        <v>0</v>
      </c>
      <c r="G410" s="476" t="s">
        <v>188</v>
      </c>
    </row>
    <row r="411" spans="1:7" x14ac:dyDescent="0.2">
      <c r="A411" s="454">
        <v>3319</v>
      </c>
      <c r="B411" s="958">
        <v>5212</v>
      </c>
      <c r="C411" s="959" t="s">
        <v>176</v>
      </c>
      <c r="D411" s="960">
        <v>0</v>
      </c>
      <c r="E411" s="961">
        <v>645</v>
      </c>
      <c r="F411" s="960">
        <v>645</v>
      </c>
      <c r="G411" s="459">
        <f t="shared" si="9"/>
        <v>100</v>
      </c>
    </row>
    <row r="412" spans="1:7" x14ac:dyDescent="0.2">
      <c r="A412" s="454">
        <v>3319</v>
      </c>
      <c r="B412" s="958">
        <v>5213</v>
      </c>
      <c r="C412" s="959" t="s">
        <v>177</v>
      </c>
      <c r="D412" s="960">
        <v>800</v>
      </c>
      <c r="E412" s="961">
        <v>1355</v>
      </c>
      <c r="F412" s="960">
        <v>1060</v>
      </c>
      <c r="G412" s="459">
        <f t="shared" si="9"/>
        <v>78.228782287822867</v>
      </c>
    </row>
    <row r="413" spans="1:7" x14ac:dyDescent="0.2">
      <c r="A413" s="454">
        <v>3319</v>
      </c>
      <c r="B413" s="958">
        <v>5221</v>
      </c>
      <c r="C413" s="959" t="s">
        <v>192</v>
      </c>
      <c r="D413" s="960">
        <v>0</v>
      </c>
      <c r="E413" s="961">
        <v>949</v>
      </c>
      <c r="F413" s="960">
        <v>949</v>
      </c>
      <c r="G413" s="459">
        <f t="shared" si="9"/>
        <v>100</v>
      </c>
    </row>
    <row r="414" spans="1:7" x14ac:dyDescent="0.2">
      <c r="A414" s="454">
        <v>3319</v>
      </c>
      <c r="B414" s="958">
        <v>5222</v>
      </c>
      <c r="C414" s="959" t="s">
        <v>173</v>
      </c>
      <c r="D414" s="960">
        <v>0</v>
      </c>
      <c r="E414" s="961">
        <v>5412.89</v>
      </c>
      <c r="F414" s="960">
        <v>5041.1145299999998</v>
      </c>
      <c r="G414" s="459">
        <f t="shared" si="9"/>
        <v>93.131664046378177</v>
      </c>
    </row>
    <row r="415" spans="1:7" x14ac:dyDescent="0.2">
      <c r="A415" s="454">
        <v>3319</v>
      </c>
      <c r="B415" s="958">
        <v>5223</v>
      </c>
      <c r="C415" s="959" t="s">
        <v>178</v>
      </c>
      <c r="D415" s="960">
        <v>1300</v>
      </c>
      <c r="E415" s="961">
        <v>1630</v>
      </c>
      <c r="F415" s="960">
        <v>1578.3009999999999</v>
      </c>
      <c r="G415" s="459">
        <f t="shared" si="9"/>
        <v>96.828282208588959</v>
      </c>
    </row>
    <row r="416" spans="1:7" x14ac:dyDescent="0.2">
      <c r="A416" s="454">
        <v>3319</v>
      </c>
      <c r="B416" s="958">
        <v>5229</v>
      </c>
      <c r="C416" s="959" t="s">
        <v>215</v>
      </c>
      <c r="D416" s="960">
        <v>18110</v>
      </c>
      <c r="E416" s="961">
        <v>0</v>
      </c>
      <c r="F416" s="960">
        <v>0</v>
      </c>
      <c r="G416" s="476" t="s">
        <v>188</v>
      </c>
    </row>
    <row r="417" spans="1:7" x14ac:dyDescent="0.2">
      <c r="A417" s="454">
        <v>3319</v>
      </c>
      <c r="B417" s="958">
        <v>5321</v>
      </c>
      <c r="C417" s="959" t="s">
        <v>179</v>
      </c>
      <c r="D417" s="960">
        <v>400</v>
      </c>
      <c r="E417" s="961">
        <v>2209.6</v>
      </c>
      <c r="F417" s="960">
        <v>1766.2</v>
      </c>
      <c r="G417" s="459">
        <f t="shared" si="9"/>
        <v>79.933019551049966</v>
      </c>
    </row>
    <row r="418" spans="1:7" x14ac:dyDescent="0.2">
      <c r="A418" s="454">
        <v>3319</v>
      </c>
      <c r="B418" s="958">
        <v>5329</v>
      </c>
      <c r="C418" s="959" t="s">
        <v>210</v>
      </c>
      <c r="D418" s="960">
        <v>0</v>
      </c>
      <c r="E418" s="961">
        <v>84.25</v>
      </c>
      <c r="F418" s="960">
        <v>84.248159999999999</v>
      </c>
      <c r="G418" s="459">
        <f t="shared" si="9"/>
        <v>99.997816023738878</v>
      </c>
    </row>
    <row r="419" spans="1:7" x14ac:dyDescent="0.2">
      <c r="A419" s="454">
        <v>3319</v>
      </c>
      <c r="B419" s="958">
        <v>5339</v>
      </c>
      <c r="C419" s="959" t="s">
        <v>212</v>
      </c>
      <c r="D419" s="960">
        <v>0</v>
      </c>
      <c r="E419" s="961">
        <v>1030</v>
      </c>
      <c r="F419" s="960">
        <v>1030</v>
      </c>
      <c r="G419" s="459">
        <f t="shared" si="9"/>
        <v>100</v>
      </c>
    </row>
    <row r="420" spans="1:7" x14ac:dyDescent="0.2">
      <c r="A420" s="454">
        <v>3319</v>
      </c>
      <c r="B420" s="958">
        <v>5493</v>
      </c>
      <c r="C420" s="959" t="s">
        <v>174</v>
      </c>
      <c r="D420" s="960">
        <v>0</v>
      </c>
      <c r="E420" s="961">
        <v>199</v>
      </c>
      <c r="F420" s="960">
        <v>199</v>
      </c>
      <c r="G420" s="459">
        <f t="shared" si="9"/>
        <v>100</v>
      </c>
    </row>
    <row r="421" spans="1:7" x14ac:dyDescent="0.2">
      <c r="A421" s="454">
        <v>3319</v>
      </c>
      <c r="B421" s="958">
        <v>5494</v>
      </c>
      <c r="C421" s="959" t="s">
        <v>214</v>
      </c>
      <c r="D421" s="960">
        <v>110</v>
      </c>
      <c r="E421" s="961">
        <v>57.35</v>
      </c>
      <c r="F421" s="960">
        <v>57.35</v>
      </c>
      <c r="G421" s="459">
        <f t="shared" si="9"/>
        <v>100</v>
      </c>
    </row>
    <row r="422" spans="1:7" s="449" customFormat="1" x14ac:dyDescent="0.2">
      <c r="A422" s="460">
        <v>3319</v>
      </c>
      <c r="B422" s="963"/>
      <c r="C422" s="964" t="s">
        <v>97</v>
      </c>
      <c r="D422" s="952">
        <v>25259</v>
      </c>
      <c r="E422" s="953">
        <v>16743.580000000002</v>
      </c>
      <c r="F422" s="952">
        <v>15275.997890000001</v>
      </c>
      <c r="G422" s="954">
        <f t="shared" si="9"/>
        <v>91.234956263833652</v>
      </c>
    </row>
    <row r="423" spans="1:7" x14ac:dyDescent="0.2">
      <c r="A423" s="454"/>
      <c r="B423" s="539"/>
      <c r="C423" s="539"/>
      <c r="D423" s="533"/>
      <c r="E423" s="533"/>
      <c r="F423" s="533"/>
      <c r="G423" s="459"/>
    </row>
    <row r="424" spans="1:7" x14ac:dyDescent="0.2">
      <c r="A424" s="467">
        <v>3322</v>
      </c>
      <c r="B424" s="468">
        <v>5011</v>
      </c>
      <c r="C424" s="469" t="s">
        <v>194</v>
      </c>
      <c r="D424" s="470">
        <v>0</v>
      </c>
      <c r="E424" s="471">
        <v>136.72999999999999</v>
      </c>
      <c r="F424" s="470">
        <v>111.66004000000001</v>
      </c>
      <c r="G424" s="472">
        <f t="shared" si="9"/>
        <v>81.664623710963227</v>
      </c>
    </row>
    <row r="425" spans="1:7" x14ac:dyDescent="0.2">
      <c r="A425" s="454">
        <v>3322</v>
      </c>
      <c r="B425" s="958">
        <v>5031</v>
      </c>
      <c r="C425" s="959" t="s">
        <v>196</v>
      </c>
      <c r="D425" s="960">
        <v>0</v>
      </c>
      <c r="E425" s="961">
        <v>33.93</v>
      </c>
      <c r="F425" s="960">
        <v>27.688699999999997</v>
      </c>
      <c r="G425" s="459">
        <f t="shared" si="9"/>
        <v>81.605363984674312</v>
      </c>
    </row>
    <row r="426" spans="1:7" x14ac:dyDescent="0.2">
      <c r="A426" s="454">
        <v>3322</v>
      </c>
      <c r="B426" s="958">
        <v>5032</v>
      </c>
      <c r="C426" s="959" t="s">
        <v>197</v>
      </c>
      <c r="D426" s="960">
        <v>0</v>
      </c>
      <c r="E426" s="961">
        <v>12.34</v>
      </c>
      <c r="F426" s="960">
        <v>10.047790000000001</v>
      </c>
      <c r="G426" s="459">
        <f t="shared" si="9"/>
        <v>81.424554294975692</v>
      </c>
    </row>
    <row r="427" spans="1:7" x14ac:dyDescent="0.2">
      <c r="A427" s="454">
        <v>3322</v>
      </c>
      <c r="B427" s="958">
        <v>5038</v>
      </c>
      <c r="C427" s="959" t="s">
        <v>198</v>
      </c>
      <c r="D427" s="960">
        <v>0</v>
      </c>
      <c r="E427" s="961">
        <v>0.66</v>
      </c>
      <c r="F427" s="960">
        <v>0.46553000000000005</v>
      </c>
      <c r="G427" s="459">
        <f t="shared" si="9"/>
        <v>70.534848484848496</v>
      </c>
    </row>
    <row r="428" spans="1:7" x14ac:dyDescent="0.2">
      <c r="A428" s="454">
        <v>3322</v>
      </c>
      <c r="B428" s="958">
        <v>5137</v>
      </c>
      <c r="C428" s="959" t="s">
        <v>187</v>
      </c>
      <c r="D428" s="960">
        <v>0</v>
      </c>
      <c r="E428" s="961">
        <v>1442.01</v>
      </c>
      <c r="F428" s="960">
        <v>541.83120000000008</v>
      </c>
      <c r="G428" s="459">
        <f t="shared" si="9"/>
        <v>37.574718621923573</v>
      </c>
    </row>
    <row r="429" spans="1:7" x14ac:dyDescent="0.2">
      <c r="A429" s="454">
        <v>3322</v>
      </c>
      <c r="B429" s="958">
        <v>5139</v>
      </c>
      <c r="C429" s="959" t="s">
        <v>170</v>
      </c>
      <c r="D429" s="960">
        <v>0</v>
      </c>
      <c r="E429" s="961">
        <v>20</v>
      </c>
      <c r="F429" s="960">
        <v>1.0769</v>
      </c>
      <c r="G429" s="459">
        <f t="shared" si="9"/>
        <v>5.3845000000000001</v>
      </c>
    </row>
    <row r="430" spans="1:7" x14ac:dyDescent="0.2">
      <c r="A430" s="454">
        <v>3322</v>
      </c>
      <c r="B430" s="958">
        <v>5167</v>
      </c>
      <c r="C430" s="959" t="s">
        <v>205</v>
      </c>
      <c r="D430" s="960">
        <v>0</v>
      </c>
      <c r="E430" s="961">
        <v>2</v>
      </c>
      <c r="F430" s="960">
        <v>0</v>
      </c>
      <c r="G430" s="459">
        <f t="shared" si="9"/>
        <v>0</v>
      </c>
    </row>
    <row r="431" spans="1:7" x14ac:dyDescent="0.2">
      <c r="A431" s="454">
        <v>3322</v>
      </c>
      <c r="B431" s="958">
        <v>5169</v>
      </c>
      <c r="C431" s="959" t="s">
        <v>171</v>
      </c>
      <c r="D431" s="960">
        <v>1000</v>
      </c>
      <c r="E431" s="961">
        <v>5268.65</v>
      </c>
      <c r="F431" s="960">
        <v>3428.2078199999996</v>
      </c>
      <c r="G431" s="459">
        <f t="shared" si="9"/>
        <v>65.068050069752218</v>
      </c>
    </row>
    <row r="432" spans="1:7" x14ac:dyDescent="0.2">
      <c r="A432" s="454">
        <v>3322</v>
      </c>
      <c r="B432" s="958">
        <v>5171</v>
      </c>
      <c r="C432" s="959" t="s">
        <v>207</v>
      </c>
      <c r="D432" s="960">
        <v>27100</v>
      </c>
      <c r="E432" s="961">
        <v>19850</v>
      </c>
      <c r="F432" s="960">
        <v>12881.025169999995</v>
      </c>
      <c r="G432" s="459">
        <f t="shared" si="9"/>
        <v>64.891814458438262</v>
      </c>
    </row>
    <row r="433" spans="1:7" x14ac:dyDescent="0.2">
      <c r="A433" s="454">
        <v>3322</v>
      </c>
      <c r="B433" s="958">
        <v>5213</v>
      </c>
      <c r="C433" s="959" t="s">
        <v>177</v>
      </c>
      <c r="D433" s="960">
        <v>0</v>
      </c>
      <c r="E433" s="961">
        <v>9868.0400000000009</v>
      </c>
      <c r="F433" s="960">
        <v>7371.29234</v>
      </c>
      <c r="G433" s="459">
        <f t="shared" si="9"/>
        <v>74.698646742412876</v>
      </c>
    </row>
    <row r="434" spans="1:7" x14ac:dyDescent="0.2">
      <c r="A434" s="454">
        <v>3322</v>
      </c>
      <c r="B434" s="958">
        <v>5222</v>
      </c>
      <c r="C434" s="959" t="s">
        <v>173</v>
      </c>
      <c r="D434" s="960">
        <v>0</v>
      </c>
      <c r="E434" s="961">
        <v>878</v>
      </c>
      <c r="F434" s="960">
        <v>878</v>
      </c>
      <c r="G434" s="459">
        <f t="shared" si="9"/>
        <v>100</v>
      </c>
    </row>
    <row r="435" spans="1:7" x14ac:dyDescent="0.2">
      <c r="A435" s="454">
        <v>3322</v>
      </c>
      <c r="B435" s="958">
        <v>5223</v>
      </c>
      <c r="C435" s="959" t="s">
        <v>178</v>
      </c>
      <c r="D435" s="960">
        <v>0</v>
      </c>
      <c r="E435" s="961">
        <v>27192.57</v>
      </c>
      <c r="F435" s="960">
        <v>21862.767019999999</v>
      </c>
      <c r="G435" s="459">
        <f t="shared" si="9"/>
        <v>80.399782072823569</v>
      </c>
    </row>
    <row r="436" spans="1:7" x14ac:dyDescent="0.2">
      <c r="A436" s="454">
        <v>3322</v>
      </c>
      <c r="B436" s="958">
        <v>5229</v>
      </c>
      <c r="C436" s="959" t="s">
        <v>215</v>
      </c>
      <c r="D436" s="960">
        <v>15000</v>
      </c>
      <c r="E436" s="961">
        <v>0</v>
      </c>
      <c r="F436" s="960">
        <v>0</v>
      </c>
      <c r="G436" s="476" t="s">
        <v>188</v>
      </c>
    </row>
    <row r="437" spans="1:7" x14ac:dyDescent="0.2">
      <c r="A437" s="454">
        <v>3322</v>
      </c>
      <c r="B437" s="958">
        <v>5321</v>
      </c>
      <c r="C437" s="959" t="s">
        <v>179</v>
      </c>
      <c r="D437" s="960">
        <v>0</v>
      </c>
      <c r="E437" s="961">
        <v>23279.7</v>
      </c>
      <c r="F437" s="960">
        <v>6947.8620000000001</v>
      </c>
      <c r="G437" s="459">
        <f t="shared" si="9"/>
        <v>29.845152643719636</v>
      </c>
    </row>
    <row r="438" spans="1:7" x14ac:dyDescent="0.2">
      <c r="A438" s="454">
        <v>3322</v>
      </c>
      <c r="B438" s="958">
        <v>5331</v>
      </c>
      <c r="C438" s="959" t="s">
        <v>183</v>
      </c>
      <c r="D438" s="960">
        <v>34200</v>
      </c>
      <c r="E438" s="961">
        <v>30320.13</v>
      </c>
      <c r="F438" s="960">
        <v>22398.193870000006</v>
      </c>
      <c r="G438" s="459">
        <f t="shared" si="9"/>
        <v>73.872354340169395</v>
      </c>
    </row>
    <row r="439" spans="1:7" x14ac:dyDescent="0.2">
      <c r="A439" s="454">
        <v>3322</v>
      </c>
      <c r="B439" s="958">
        <v>5339</v>
      </c>
      <c r="C439" s="959" t="s">
        <v>212</v>
      </c>
      <c r="D439" s="960">
        <v>0</v>
      </c>
      <c r="E439" s="961">
        <v>1500</v>
      </c>
      <c r="F439" s="960">
        <v>0</v>
      </c>
      <c r="G439" s="459">
        <f t="shared" si="9"/>
        <v>0</v>
      </c>
    </row>
    <row r="440" spans="1:7" x14ac:dyDescent="0.2">
      <c r="A440" s="454">
        <v>3322</v>
      </c>
      <c r="B440" s="958">
        <v>5493</v>
      </c>
      <c r="C440" s="959" t="s">
        <v>174</v>
      </c>
      <c r="D440" s="960">
        <v>0</v>
      </c>
      <c r="E440" s="961">
        <v>3105.35</v>
      </c>
      <c r="F440" s="960">
        <v>2998.4162199999996</v>
      </c>
      <c r="G440" s="459">
        <f t="shared" si="9"/>
        <v>96.556466098829432</v>
      </c>
    </row>
    <row r="441" spans="1:7" s="449" customFormat="1" x14ac:dyDescent="0.2">
      <c r="A441" s="460">
        <v>3322</v>
      </c>
      <c r="B441" s="963"/>
      <c r="C441" s="964" t="s">
        <v>98</v>
      </c>
      <c r="D441" s="952">
        <v>77300</v>
      </c>
      <c r="E441" s="953">
        <v>122910.11</v>
      </c>
      <c r="F441" s="952">
        <v>79458.534600000014</v>
      </c>
      <c r="G441" s="954">
        <f t="shared" si="9"/>
        <v>64.647679999635528</v>
      </c>
    </row>
    <row r="442" spans="1:7" x14ac:dyDescent="0.2">
      <c r="A442" s="454"/>
      <c r="B442" s="539"/>
      <c r="C442" s="539"/>
      <c r="D442" s="533"/>
      <c r="E442" s="533"/>
      <c r="F442" s="533"/>
      <c r="G442" s="459"/>
    </row>
    <row r="443" spans="1:7" x14ac:dyDescent="0.2">
      <c r="A443" s="467">
        <v>3329</v>
      </c>
      <c r="B443" s="468">
        <v>5166</v>
      </c>
      <c r="C443" s="469" t="s">
        <v>204</v>
      </c>
      <c r="D443" s="470">
        <v>10</v>
      </c>
      <c r="E443" s="471">
        <v>0</v>
      </c>
      <c r="F443" s="470">
        <v>0</v>
      </c>
      <c r="G443" s="478" t="s">
        <v>188</v>
      </c>
    </row>
    <row r="444" spans="1:7" x14ac:dyDescent="0.2">
      <c r="A444" s="454">
        <v>3329</v>
      </c>
      <c r="B444" s="958">
        <v>5179</v>
      </c>
      <c r="C444" s="959" t="s">
        <v>208</v>
      </c>
      <c r="D444" s="960">
        <v>100</v>
      </c>
      <c r="E444" s="961">
        <v>0</v>
      </c>
      <c r="F444" s="960">
        <v>0</v>
      </c>
      <c r="G444" s="966" t="s">
        <v>188</v>
      </c>
    </row>
    <row r="445" spans="1:7" s="449" customFormat="1" x14ac:dyDescent="0.2">
      <c r="A445" s="460">
        <v>3329</v>
      </c>
      <c r="B445" s="963"/>
      <c r="C445" s="964" t="s">
        <v>260</v>
      </c>
      <c r="D445" s="952">
        <v>110</v>
      </c>
      <c r="E445" s="953">
        <v>0</v>
      </c>
      <c r="F445" s="952">
        <v>0</v>
      </c>
      <c r="G445" s="967" t="s">
        <v>188</v>
      </c>
    </row>
    <row r="446" spans="1:7" x14ac:dyDescent="0.2">
      <c r="A446" s="454"/>
      <c r="B446" s="539"/>
      <c r="C446" s="539"/>
      <c r="D446" s="533"/>
      <c r="E446" s="533"/>
      <c r="F446" s="533"/>
      <c r="G446" s="459"/>
    </row>
    <row r="447" spans="1:7" x14ac:dyDescent="0.2">
      <c r="A447" s="467">
        <v>3341</v>
      </c>
      <c r="B447" s="468">
        <v>5041</v>
      </c>
      <c r="C447" s="469" t="s">
        <v>185</v>
      </c>
      <c r="D447" s="470">
        <v>9400</v>
      </c>
      <c r="E447" s="471">
        <v>10798.27</v>
      </c>
      <c r="F447" s="470">
        <v>9393.2403399999985</v>
      </c>
      <c r="G447" s="472">
        <f t="shared" si="9"/>
        <v>86.988381842647001</v>
      </c>
    </row>
    <row r="448" spans="1:7" x14ac:dyDescent="0.2">
      <c r="A448" s="454">
        <v>3341</v>
      </c>
      <c r="B448" s="958">
        <v>5169</v>
      </c>
      <c r="C448" s="959" t="s">
        <v>171</v>
      </c>
      <c r="D448" s="960">
        <v>0</v>
      </c>
      <c r="E448" s="961">
        <v>478</v>
      </c>
      <c r="F448" s="960">
        <v>235.95</v>
      </c>
      <c r="G448" s="459">
        <f t="shared" si="9"/>
        <v>49.361924686192467</v>
      </c>
    </row>
    <row r="449" spans="1:7" s="449" customFormat="1" x14ac:dyDescent="0.2">
      <c r="A449" s="460">
        <v>3341</v>
      </c>
      <c r="B449" s="963"/>
      <c r="C449" s="964" t="s">
        <v>261</v>
      </c>
      <c r="D449" s="952">
        <v>9400</v>
      </c>
      <c r="E449" s="953">
        <v>11276.27</v>
      </c>
      <c r="F449" s="952">
        <v>9629.1903399999992</v>
      </c>
      <c r="G449" s="954">
        <f t="shared" si="9"/>
        <v>85.393399945194631</v>
      </c>
    </row>
    <row r="450" spans="1:7" x14ac:dyDescent="0.2">
      <c r="A450" s="454"/>
      <c r="B450" s="539"/>
      <c r="C450" s="539"/>
      <c r="D450" s="533"/>
      <c r="E450" s="533"/>
      <c r="F450" s="533"/>
      <c r="G450" s="459"/>
    </row>
    <row r="451" spans="1:7" x14ac:dyDescent="0.2">
      <c r="A451" s="467">
        <v>3349</v>
      </c>
      <c r="B451" s="468">
        <v>5166</v>
      </c>
      <c r="C451" s="469" t="s">
        <v>204</v>
      </c>
      <c r="D451" s="470">
        <v>3000</v>
      </c>
      <c r="E451" s="471">
        <v>343.65</v>
      </c>
      <c r="F451" s="470">
        <v>150.524</v>
      </c>
      <c r="G451" s="472">
        <f t="shared" si="9"/>
        <v>43.801542266841267</v>
      </c>
    </row>
    <row r="452" spans="1:7" x14ac:dyDescent="0.2">
      <c r="A452" s="454">
        <v>3349</v>
      </c>
      <c r="B452" s="958">
        <v>5169</v>
      </c>
      <c r="C452" s="959" t="s">
        <v>171</v>
      </c>
      <c r="D452" s="960">
        <v>12400</v>
      </c>
      <c r="E452" s="961">
        <v>12934.37</v>
      </c>
      <c r="F452" s="960">
        <v>8280.0573800000002</v>
      </c>
      <c r="G452" s="459">
        <f t="shared" si="9"/>
        <v>64.015931042640645</v>
      </c>
    </row>
    <row r="453" spans="1:7" s="449" customFormat="1" x14ac:dyDescent="0.2">
      <c r="A453" s="460">
        <v>3349</v>
      </c>
      <c r="B453" s="963"/>
      <c r="C453" s="964" t="s">
        <v>262</v>
      </c>
      <c r="D453" s="952">
        <v>15400</v>
      </c>
      <c r="E453" s="953">
        <v>13278.02</v>
      </c>
      <c r="F453" s="952">
        <v>8430.5813800000014</v>
      </c>
      <c r="G453" s="954">
        <f t="shared" si="9"/>
        <v>63.492760065130206</v>
      </c>
    </row>
    <row r="454" spans="1:7" x14ac:dyDescent="0.2">
      <c r="A454" s="454"/>
      <c r="B454" s="539"/>
      <c r="C454" s="539"/>
      <c r="D454" s="533"/>
      <c r="E454" s="533"/>
      <c r="F454" s="533"/>
      <c r="G454" s="459"/>
    </row>
    <row r="455" spans="1:7" x14ac:dyDescent="0.2">
      <c r="A455" s="467">
        <v>3391</v>
      </c>
      <c r="B455" s="468">
        <v>5164</v>
      </c>
      <c r="C455" s="469" t="s">
        <v>189</v>
      </c>
      <c r="D455" s="470">
        <v>10</v>
      </c>
      <c r="E455" s="471">
        <v>0</v>
      </c>
      <c r="F455" s="470">
        <v>0</v>
      </c>
      <c r="G455" s="478" t="s">
        <v>188</v>
      </c>
    </row>
    <row r="456" spans="1:7" x14ac:dyDescent="0.2">
      <c r="A456" s="454">
        <v>3391</v>
      </c>
      <c r="B456" s="958">
        <v>5175</v>
      </c>
      <c r="C456" s="959" t="s">
        <v>172</v>
      </c>
      <c r="D456" s="960">
        <v>40</v>
      </c>
      <c r="E456" s="961">
        <v>0</v>
      </c>
      <c r="F456" s="960">
        <v>0</v>
      </c>
      <c r="G456" s="966" t="s">
        <v>188</v>
      </c>
    </row>
    <row r="457" spans="1:7" s="449" customFormat="1" x14ac:dyDescent="0.2">
      <c r="A457" s="460">
        <v>3391</v>
      </c>
      <c r="B457" s="963"/>
      <c r="C457" s="964" t="s">
        <v>263</v>
      </c>
      <c r="D457" s="952">
        <v>50</v>
      </c>
      <c r="E457" s="953">
        <v>0</v>
      </c>
      <c r="F457" s="952">
        <v>0</v>
      </c>
      <c r="G457" s="967" t="s">
        <v>188</v>
      </c>
    </row>
    <row r="458" spans="1:7" x14ac:dyDescent="0.2">
      <c r="A458" s="454"/>
      <c r="B458" s="539"/>
      <c r="C458" s="539"/>
      <c r="D458" s="533"/>
      <c r="E458" s="533"/>
      <c r="F458" s="533"/>
      <c r="G458" s="459"/>
    </row>
    <row r="459" spans="1:7" x14ac:dyDescent="0.2">
      <c r="A459" s="467">
        <v>3399</v>
      </c>
      <c r="B459" s="468">
        <v>5212</v>
      </c>
      <c r="C459" s="469" t="s">
        <v>176</v>
      </c>
      <c r="D459" s="470">
        <v>0</v>
      </c>
      <c r="E459" s="471">
        <v>105</v>
      </c>
      <c r="F459" s="470">
        <v>105</v>
      </c>
      <c r="G459" s="472">
        <f t="shared" si="9"/>
        <v>100</v>
      </c>
    </row>
    <row r="460" spans="1:7" x14ac:dyDescent="0.2">
      <c r="A460" s="454">
        <v>3399</v>
      </c>
      <c r="B460" s="958">
        <v>5222</v>
      </c>
      <c r="C460" s="959" t="s">
        <v>173</v>
      </c>
      <c r="D460" s="960">
        <v>5000</v>
      </c>
      <c r="E460" s="961">
        <v>3576</v>
      </c>
      <c r="F460" s="960">
        <v>3576</v>
      </c>
      <c r="G460" s="459">
        <f t="shared" si="9"/>
        <v>100</v>
      </c>
    </row>
    <row r="461" spans="1:7" s="449" customFormat="1" x14ac:dyDescent="0.2">
      <c r="A461" s="460">
        <v>3399</v>
      </c>
      <c r="B461" s="963"/>
      <c r="C461" s="964" t="s">
        <v>264</v>
      </c>
      <c r="D461" s="952">
        <v>5000</v>
      </c>
      <c r="E461" s="953">
        <v>3681</v>
      </c>
      <c r="F461" s="952">
        <v>3681</v>
      </c>
      <c r="G461" s="954">
        <f t="shared" si="9"/>
        <v>100</v>
      </c>
    </row>
    <row r="462" spans="1:7" x14ac:dyDescent="0.2">
      <c r="A462" s="454"/>
      <c r="B462" s="539"/>
      <c r="C462" s="539"/>
      <c r="D462" s="533"/>
      <c r="E462" s="533"/>
      <c r="F462" s="533"/>
      <c r="G462" s="459"/>
    </row>
    <row r="463" spans="1:7" x14ac:dyDescent="0.2">
      <c r="A463" s="467">
        <v>3419</v>
      </c>
      <c r="B463" s="468">
        <v>5041</v>
      </c>
      <c r="C463" s="469" t="s">
        <v>185</v>
      </c>
      <c r="D463" s="470">
        <v>1350</v>
      </c>
      <c r="E463" s="471">
        <v>1017.6</v>
      </c>
      <c r="F463" s="470">
        <v>1017.55555</v>
      </c>
      <c r="G463" s="472">
        <f t="shared" si="9"/>
        <v>99.995631878930823</v>
      </c>
    </row>
    <row r="464" spans="1:7" x14ac:dyDescent="0.2">
      <c r="A464" s="454">
        <v>3419</v>
      </c>
      <c r="B464" s="958">
        <v>5134</v>
      </c>
      <c r="C464" s="959" t="s">
        <v>186</v>
      </c>
      <c r="D464" s="960">
        <v>850</v>
      </c>
      <c r="E464" s="961">
        <v>1589.09</v>
      </c>
      <c r="F464" s="960">
        <v>739.08252000000005</v>
      </c>
      <c r="G464" s="459">
        <f t="shared" si="9"/>
        <v>46.50979617265228</v>
      </c>
    </row>
    <row r="465" spans="1:7" x14ac:dyDescent="0.2">
      <c r="A465" s="454">
        <v>3419</v>
      </c>
      <c r="B465" s="958">
        <v>5139</v>
      </c>
      <c r="C465" s="959" t="s">
        <v>170</v>
      </c>
      <c r="D465" s="960">
        <v>30</v>
      </c>
      <c r="E465" s="961">
        <v>12.23</v>
      </c>
      <c r="F465" s="960">
        <v>9.2260000000000009</v>
      </c>
      <c r="G465" s="459">
        <f t="shared" si="9"/>
        <v>75.437448896156994</v>
      </c>
    </row>
    <row r="466" spans="1:7" x14ac:dyDescent="0.2">
      <c r="A466" s="454">
        <v>3419</v>
      </c>
      <c r="B466" s="958">
        <v>5164</v>
      </c>
      <c r="C466" s="959" t="s">
        <v>189</v>
      </c>
      <c r="D466" s="960">
        <v>140</v>
      </c>
      <c r="E466" s="961">
        <v>0</v>
      </c>
      <c r="F466" s="960">
        <v>0</v>
      </c>
      <c r="G466" s="966" t="s">
        <v>188</v>
      </c>
    </row>
    <row r="467" spans="1:7" x14ac:dyDescent="0.2">
      <c r="A467" s="454">
        <v>3419</v>
      </c>
      <c r="B467" s="958">
        <v>5169</v>
      </c>
      <c r="C467" s="959" t="s">
        <v>171</v>
      </c>
      <c r="D467" s="960">
        <v>500</v>
      </c>
      <c r="E467" s="961">
        <v>13.7</v>
      </c>
      <c r="F467" s="960">
        <v>13.638999999999999</v>
      </c>
      <c r="G467" s="459">
        <f t="shared" si="9"/>
        <v>99.554744525547449</v>
      </c>
    </row>
    <row r="468" spans="1:7" x14ac:dyDescent="0.2">
      <c r="A468" s="454">
        <v>3419</v>
      </c>
      <c r="B468" s="958">
        <v>5173</v>
      </c>
      <c r="C468" s="959" t="s">
        <v>190</v>
      </c>
      <c r="D468" s="960">
        <v>360</v>
      </c>
      <c r="E468" s="961">
        <v>1376.2</v>
      </c>
      <c r="F468" s="960">
        <v>469.2</v>
      </c>
      <c r="G468" s="459">
        <f t="shared" si="9"/>
        <v>34.093881703240811</v>
      </c>
    </row>
    <row r="469" spans="1:7" x14ac:dyDescent="0.2">
      <c r="A469" s="454">
        <v>3419</v>
      </c>
      <c r="B469" s="958">
        <v>5175</v>
      </c>
      <c r="C469" s="959" t="s">
        <v>172</v>
      </c>
      <c r="D469" s="960">
        <v>210</v>
      </c>
      <c r="E469" s="961">
        <v>20</v>
      </c>
      <c r="F469" s="960">
        <v>0</v>
      </c>
      <c r="G469" s="459">
        <f t="shared" si="9"/>
        <v>0</v>
      </c>
    </row>
    <row r="470" spans="1:7" x14ac:dyDescent="0.2">
      <c r="A470" s="454">
        <v>3419</v>
      </c>
      <c r="B470" s="958">
        <v>5194</v>
      </c>
      <c r="C470" s="959" t="s">
        <v>191</v>
      </c>
      <c r="D470" s="960">
        <v>20</v>
      </c>
      <c r="E470" s="961">
        <v>40</v>
      </c>
      <c r="F470" s="960">
        <v>40</v>
      </c>
      <c r="G470" s="459">
        <f t="shared" si="9"/>
        <v>100</v>
      </c>
    </row>
    <row r="471" spans="1:7" x14ac:dyDescent="0.2">
      <c r="A471" s="454">
        <v>3419</v>
      </c>
      <c r="B471" s="958">
        <v>5212</v>
      </c>
      <c r="C471" s="959" t="s">
        <v>176</v>
      </c>
      <c r="D471" s="960">
        <v>0</v>
      </c>
      <c r="E471" s="961">
        <v>30</v>
      </c>
      <c r="F471" s="960">
        <v>30</v>
      </c>
      <c r="G471" s="459">
        <f t="shared" si="9"/>
        <v>100</v>
      </c>
    </row>
    <row r="472" spans="1:7" x14ac:dyDescent="0.2">
      <c r="A472" s="454">
        <v>3419</v>
      </c>
      <c r="B472" s="958">
        <v>5213</v>
      </c>
      <c r="C472" s="959" t="s">
        <v>177</v>
      </c>
      <c r="D472" s="960">
        <v>9000</v>
      </c>
      <c r="E472" s="961">
        <v>29368.6</v>
      </c>
      <c r="F472" s="960">
        <v>25418.6</v>
      </c>
      <c r="G472" s="459">
        <f t="shared" ref="G472:G533" si="10">F472/E472*100</f>
        <v>86.550261163283238</v>
      </c>
    </row>
    <row r="473" spans="1:7" x14ac:dyDescent="0.2">
      <c r="A473" s="454">
        <v>3419</v>
      </c>
      <c r="B473" s="958">
        <v>5221</v>
      </c>
      <c r="C473" s="959" t="s">
        <v>192</v>
      </c>
      <c r="D473" s="960">
        <v>4300</v>
      </c>
      <c r="E473" s="961">
        <v>3600</v>
      </c>
      <c r="F473" s="960">
        <v>3300</v>
      </c>
      <c r="G473" s="459">
        <f t="shared" si="10"/>
        <v>91.666666666666657</v>
      </c>
    </row>
    <row r="474" spans="1:7" x14ac:dyDescent="0.2">
      <c r="A474" s="454">
        <v>3419</v>
      </c>
      <c r="B474" s="958">
        <v>5222</v>
      </c>
      <c r="C474" s="959" t="s">
        <v>173</v>
      </c>
      <c r="D474" s="960">
        <v>121082</v>
      </c>
      <c r="E474" s="961">
        <v>84682.11</v>
      </c>
      <c r="F474" s="960">
        <v>82013.638819999993</v>
      </c>
      <c r="G474" s="459">
        <f t="shared" si="10"/>
        <v>96.848837162890717</v>
      </c>
    </row>
    <row r="475" spans="1:7" x14ac:dyDescent="0.2">
      <c r="A475" s="454">
        <v>3419</v>
      </c>
      <c r="B475" s="958">
        <v>5321</v>
      </c>
      <c r="C475" s="959" t="s">
        <v>179</v>
      </c>
      <c r="D475" s="960">
        <v>1400</v>
      </c>
      <c r="E475" s="961">
        <v>50</v>
      </c>
      <c r="F475" s="960">
        <v>50</v>
      </c>
      <c r="G475" s="459">
        <f t="shared" si="10"/>
        <v>100</v>
      </c>
    </row>
    <row r="476" spans="1:7" x14ac:dyDescent="0.2">
      <c r="A476" s="454">
        <v>3419</v>
      </c>
      <c r="B476" s="958">
        <v>5331</v>
      </c>
      <c r="C476" s="959" t="s">
        <v>183</v>
      </c>
      <c r="D476" s="960">
        <v>800</v>
      </c>
      <c r="E476" s="961">
        <v>800</v>
      </c>
      <c r="F476" s="960">
        <v>800</v>
      </c>
      <c r="G476" s="459">
        <f t="shared" si="10"/>
        <v>100</v>
      </c>
    </row>
    <row r="477" spans="1:7" x14ac:dyDescent="0.2">
      <c r="A477" s="454">
        <v>3419</v>
      </c>
      <c r="B477" s="958">
        <v>5493</v>
      </c>
      <c r="C477" s="959" t="s">
        <v>174</v>
      </c>
      <c r="D477" s="960">
        <v>400</v>
      </c>
      <c r="E477" s="961">
        <v>925</v>
      </c>
      <c r="F477" s="960">
        <v>875</v>
      </c>
      <c r="G477" s="459">
        <f t="shared" si="10"/>
        <v>94.594594594594597</v>
      </c>
    </row>
    <row r="478" spans="1:7" x14ac:dyDescent="0.2">
      <c r="A478" s="454">
        <v>3419</v>
      </c>
      <c r="B478" s="958">
        <v>5494</v>
      </c>
      <c r="C478" s="959" t="s">
        <v>214</v>
      </c>
      <c r="D478" s="960">
        <v>120</v>
      </c>
      <c r="E478" s="961">
        <v>225</v>
      </c>
      <c r="F478" s="960">
        <v>145</v>
      </c>
      <c r="G478" s="459">
        <f t="shared" si="10"/>
        <v>64.444444444444443</v>
      </c>
    </row>
    <row r="479" spans="1:7" s="449" customFormat="1" x14ac:dyDescent="0.2">
      <c r="A479" s="460">
        <v>3419</v>
      </c>
      <c r="B479" s="963"/>
      <c r="C479" s="964" t="s">
        <v>100</v>
      </c>
      <c r="D479" s="952">
        <v>140562</v>
      </c>
      <c r="E479" s="953">
        <v>123749.53</v>
      </c>
      <c r="F479" s="952">
        <v>114920.94189</v>
      </c>
      <c r="G479" s="954">
        <f t="shared" si="10"/>
        <v>92.865760290160296</v>
      </c>
    </row>
    <row r="480" spans="1:7" x14ac:dyDescent="0.2">
      <c r="A480" s="454"/>
      <c r="B480" s="539"/>
      <c r="C480" s="539"/>
      <c r="D480" s="533"/>
      <c r="E480" s="533"/>
      <c r="F480" s="533"/>
      <c r="G480" s="459"/>
    </row>
    <row r="481" spans="1:7" x14ac:dyDescent="0.2">
      <c r="A481" s="467">
        <v>3421</v>
      </c>
      <c r="B481" s="468">
        <v>5213</v>
      </c>
      <c r="C481" s="469" t="s">
        <v>177</v>
      </c>
      <c r="D481" s="470">
        <v>0</v>
      </c>
      <c r="E481" s="471">
        <v>40</v>
      </c>
      <c r="F481" s="470">
        <v>40</v>
      </c>
      <c r="G481" s="472">
        <f t="shared" si="10"/>
        <v>100</v>
      </c>
    </row>
    <row r="482" spans="1:7" x14ac:dyDescent="0.2">
      <c r="A482" s="454">
        <v>3421</v>
      </c>
      <c r="B482" s="958">
        <v>5221</v>
      </c>
      <c r="C482" s="959" t="s">
        <v>192</v>
      </c>
      <c r="D482" s="960">
        <v>1070</v>
      </c>
      <c r="E482" s="961">
        <v>1178</v>
      </c>
      <c r="F482" s="960">
        <v>1174.6400000000001</v>
      </c>
      <c r="G482" s="459">
        <f t="shared" si="10"/>
        <v>99.714770797962657</v>
      </c>
    </row>
    <row r="483" spans="1:7" x14ac:dyDescent="0.2">
      <c r="A483" s="454">
        <v>3421</v>
      </c>
      <c r="B483" s="958">
        <v>5222</v>
      </c>
      <c r="C483" s="959" t="s">
        <v>173</v>
      </c>
      <c r="D483" s="960">
        <v>3154</v>
      </c>
      <c r="E483" s="961">
        <v>2623</v>
      </c>
      <c r="F483" s="960">
        <v>2504.7350000000001</v>
      </c>
      <c r="G483" s="459">
        <f t="shared" si="10"/>
        <v>95.491231414410976</v>
      </c>
    </row>
    <row r="484" spans="1:7" x14ac:dyDescent="0.2">
      <c r="A484" s="454">
        <v>3421</v>
      </c>
      <c r="B484" s="958">
        <v>5321</v>
      </c>
      <c r="C484" s="959" t="s">
        <v>179</v>
      </c>
      <c r="D484" s="960">
        <v>1425</v>
      </c>
      <c r="E484" s="961">
        <v>606.4</v>
      </c>
      <c r="F484" s="960">
        <v>576.4</v>
      </c>
      <c r="G484" s="459">
        <f t="shared" si="10"/>
        <v>95.052770448548813</v>
      </c>
    </row>
    <row r="485" spans="1:7" s="449" customFormat="1" x14ac:dyDescent="0.2">
      <c r="A485" s="460">
        <v>3421</v>
      </c>
      <c r="B485" s="963"/>
      <c r="C485" s="964" t="s">
        <v>101</v>
      </c>
      <c r="D485" s="952">
        <v>5649</v>
      </c>
      <c r="E485" s="953">
        <v>4447.3999999999996</v>
      </c>
      <c r="F485" s="952">
        <v>4295.7749999999996</v>
      </c>
      <c r="G485" s="954">
        <f t="shared" si="10"/>
        <v>96.590704681386867</v>
      </c>
    </row>
    <row r="486" spans="1:7" x14ac:dyDescent="0.2">
      <c r="A486" s="454"/>
      <c r="B486" s="539"/>
      <c r="C486" s="539"/>
      <c r="D486" s="533"/>
      <c r="E486" s="533"/>
      <c r="F486" s="533"/>
      <c r="G486" s="459"/>
    </row>
    <row r="487" spans="1:7" x14ac:dyDescent="0.2">
      <c r="A487" s="467">
        <v>3522</v>
      </c>
      <c r="B487" s="468">
        <v>5137</v>
      </c>
      <c r="C487" s="469" t="s">
        <v>187</v>
      </c>
      <c r="D487" s="470">
        <v>0</v>
      </c>
      <c r="E487" s="471">
        <v>200.48</v>
      </c>
      <c r="F487" s="470">
        <v>155.5213</v>
      </c>
      <c r="G487" s="472">
        <f t="shared" si="10"/>
        <v>77.574471268954511</v>
      </c>
    </row>
    <row r="488" spans="1:7" x14ac:dyDescent="0.2">
      <c r="A488" s="454">
        <v>3522</v>
      </c>
      <c r="B488" s="958">
        <v>5167</v>
      </c>
      <c r="C488" s="959" t="s">
        <v>205</v>
      </c>
      <c r="D488" s="960">
        <v>0</v>
      </c>
      <c r="E488" s="961">
        <v>0.61</v>
      </c>
      <c r="F488" s="960">
        <v>0.60499999999999998</v>
      </c>
      <c r="G488" s="459">
        <f t="shared" si="10"/>
        <v>99.180327868852459</v>
      </c>
    </row>
    <row r="489" spans="1:7" x14ac:dyDescent="0.2">
      <c r="A489" s="454">
        <v>3522</v>
      </c>
      <c r="B489" s="958">
        <v>5169</v>
      </c>
      <c r="C489" s="959" t="s">
        <v>171</v>
      </c>
      <c r="D489" s="960">
        <v>0</v>
      </c>
      <c r="E489" s="961">
        <v>181.5</v>
      </c>
      <c r="F489" s="960">
        <v>181.5</v>
      </c>
      <c r="G489" s="459">
        <f t="shared" si="10"/>
        <v>100</v>
      </c>
    </row>
    <row r="490" spans="1:7" x14ac:dyDescent="0.2">
      <c r="A490" s="454">
        <v>3522</v>
      </c>
      <c r="B490" s="958">
        <v>5171</v>
      </c>
      <c r="C490" s="959" t="s">
        <v>207</v>
      </c>
      <c r="D490" s="960">
        <v>5000</v>
      </c>
      <c r="E490" s="961">
        <v>11316.003000000001</v>
      </c>
      <c r="F490" s="960">
        <v>9569.16158</v>
      </c>
      <c r="G490" s="459">
        <f t="shared" si="10"/>
        <v>84.563088044426991</v>
      </c>
    </row>
    <row r="491" spans="1:7" x14ac:dyDescent="0.2">
      <c r="A491" s="454">
        <v>3522</v>
      </c>
      <c r="B491" s="958">
        <v>5216</v>
      </c>
      <c r="C491" s="959" t="s">
        <v>3692</v>
      </c>
      <c r="D491" s="960">
        <v>0</v>
      </c>
      <c r="E491" s="961">
        <v>1500</v>
      </c>
      <c r="F491" s="960">
        <v>1500</v>
      </c>
      <c r="G491" s="459">
        <f t="shared" si="10"/>
        <v>100</v>
      </c>
    </row>
    <row r="492" spans="1:7" x14ac:dyDescent="0.2">
      <c r="A492" s="454">
        <v>3522</v>
      </c>
      <c r="B492" s="958">
        <v>5331</v>
      </c>
      <c r="C492" s="959" t="s">
        <v>183</v>
      </c>
      <c r="D492" s="960">
        <v>103099</v>
      </c>
      <c r="E492" s="961">
        <v>233814.65</v>
      </c>
      <c r="F492" s="960">
        <v>233293.85599000001</v>
      </c>
      <c r="G492" s="459">
        <f t="shared" si="10"/>
        <v>99.777262027849844</v>
      </c>
    </row>
    <row r="493" spans="1:7" x14ac:dyDescent="0.2">
      <c r="A493" s="454">
        <v>3522</v>
      </c>
      <c r="B493" s="958">
        <v>5336</v>
      </c>
      <c r="C493" s="959" t="s">
        <v>217</v>
      </c>
      <c r="D493" s="960">
        <v>0</v>
      </c>
      <c r="E493" s="961">
        <v>467959.99</v>
      </c>
      <c r="F493" s="960">
        <v>467625.73521999997</v>
      </c>
      <c r="G493" s="459">
        <f t="shared" si="10"/>
        <v>99.928571931972215</v>
      </c>
    </row>
    <row r="494" spans="1:7" x14ac:dyDescent="0.2">
      <c r="A494" s="454">
        <v>3522</v>
      </c>
      <c r="B494" s="958">
        <v>5363</v>
      </c>
      <c r="C494" s="959" t="s">
        <v>252</v>
      </c>
      <c r="D494" s="960">
        <v>0</v>
      </c>
      <c r="E494" s="961">
        <v>8169.6</v>
      </c>
      <c r="F494" s="960">
        <v>0</v>
      </c>
      <c r="G494" s="459">
        <f t="shared" si="10"/>
        <v>0</v>
      </c>
    </row>
    <row r="495" spans="1:7" x14ac:dyDescent="0.2">
      <c r="A495" s="454">
        <v>3522</v>
      </c>
      <c r="B495" s="958">
        <v>5651</v>
      </c>
      <c r="C495" s="959" t="s">
        <v>233</v>
      </c>
      <c r="D495" s="960">
        <v>2149</v>
      </c>
      <c r="E495" s="961">
        <v>3765.1</v>
      </c>
      <c r="F495" s="960">
        <v>2206.3561500000001</v>
      </c>
      <c r="G495" s="459">
        <f t="shared" si="10"/>
        <v>58.60020052588245</v>
      </c>
    </row>
    <row r="496" spans="1:7" s="449" customFormat="1" x14ac:dyDescent="0.2">
      <c r="A496" s="460">
        <v>3522</v>
      </c>
      <c r="B496" s="963"/>
      <c r="C496" s="964" t="s">
        <v>103</v>
      </c>
      <c r="D496" s="952">
        <v>110248</v>
      </c>
      <c r="E496" s="953">
        <v>726907.93299999996</v>
      </c>
      <c r="F496" s="952">
        <v>714532.73523999972</v>
      </c>
      <c r="G496" s="954">
        <f t="shared" si="10"/>
        <v>98.297556375684763</v>
      </c>
    </row>
    <row r="497" spans="1:7" x14ac:dyDescent="0.2">
      <c r="A497" s="454"/>
      <c r="B497" s="539"/>
      <c r="C497" s="539"/>
      <c r="D497" s="533"/>
      <c r="E497" s="533"/>
      <c r="F497" s="533"/>
      <c r="G497" s="459"/>
    </row>
    <row r="498" spans="1:7" x14ac:dyDescent="0.2">
      <c r="A498" s="467">
        <v>3525</v>
      </c>
      <c r="B498" s="468">
        <v>5223</v>
      </c>
      <c r="C498" s="469" t="s">
        <v>178</v>
      </c>
      <c r="D498" s="470">
        <v>0</v>
      </c>
      <c r="E498" s="471">
        <v>200</v>
      </c>
      <c r="F498" s="470">
        <v>200</v>
      </c>
      <c r="G498" s="472">
        <f t="shared" si="10"/>
        <v>100</v>
      </c>
    </row>
    <row r="499" spans="1:7" s="449" customFormat="1" x14ac:dyDescent="0.2">
      <c r="A499" s="460">
        <v>3525</v>
      </c>
      <c r="B499" s="963"/>
      <c r="C499" s="964" t="s">
        <v>265</v>
      </c>
      <c r="D499" s="952">
        <v>0</v>
      </c>
      <c r="E499" s="953">
        <v>200</v>
      </c>
      <c r="F499" s="952">
        <v>200</v>
      </c>
      <c r="G499" s="954">
        <f t="shared" si="10"/>
        <v>100</v>
      </c>
    </row>
    <row r="500" spans="1:7" x14ac:dyDescent="0.2">
      <c r="A500" s="454"/>
      <c r="B500" s="539"/>
      <c r="C500" s="539"/>
      <c r="D500" s="533"/>
      <c r="E500" s="533"/>
      <c r="F500" s="533"/>
      <c r="G500" s="459"/>
    </row>
    <row r="501" spans="1:7" x14ac:dyDescent="0.2">
      <c r="A501" s="467">
        <v>3526</v>
      </c>
      <c r="B501" s="468">
        <v>5331</v>
      </c>
      <c r="C501" s="469" t="s">
        <v>183</v>
      </c>
      <c r="D501" s="470">
        <v>11375</v>
      </c>
      <c r="E501" s="471">
        <v>11375</v>
      </c>
      <c r="F501" s="470">
        <v>11374.7</v>
      </c>
      <c r="G501" s="472">
        <f t="shared" si="10"/>
        <v>99.997362637362642</v>
      </c>
    </row>
    <row r="502" spans="1:7" x14ac:dyDescent="0.2">
      <c r="A502" s="454">
        <v>3526</v>
      </c>
      <c r="B502" s="958">
        <v>5336</v>
      </c>
      <c r="C502" s="959" t="s">
        <v>217</v>
      </c>
      <c r="D502" s="960">
        <v>0</v>
      </c>
      <c r="E502" s="961">
        <v>3802.43</v>
      </c>
      <c r="F502" s="960">
        <v>3802.42632</v>
      </c>
      <c r="G502" s="459">
        <f t="shared" si="10"/>
        <v>99.99990321978315</v>
      </c>
    </row>
    <row r="503" spans="1:7" s="449" customFormat="1" x14ac:dyDescent="0.2">
      <c r="A503" s="460">
        <v>3526</v>
      </c>
      <c r="B503" s="963"/>
      <c r="C503" s="964" t="s">
        <v>104</v>
      </c>
      <c r="D503" s="952">
        <v>11375</v>
      </c>
      <c r="E503" s="953">
        <v>15177.43</v>
      </c>
      <c r="F503" s="952">
        <v>15177.126319999999</v>
      </c>
      <c r="G503" s="954">
        <f t="shared" si="10"/>
        <v>99.997999134240771</v>
      </c>
    </row>
    <row r="504" spans="1:7" x14ac:dyDescent="0.2">
      <c r="A504" s="454"/>
      <c r="B504" s="539"/>
      <c r="C504" s="539"/>
      <c r="D504" s="533"/>
      <c r="E504" s="533"/>
      <c r="F504" s="533"/>
      <c r="G504" s="459"/>
    </row>
    <row r="505" spans="1:7" x14ac:dyDescent="0.2">
      <c r="A505" s="467">
        <v>3533</v>
      </c>
      <c r="B505" s="468">
        <v>5331</v>
      </c>
      <c r="C505" s="469" t="s">
        <v>183</v>
      </c>
      <c r="D505" s="470">
        <v>571694</v>
      </c>
      <c r="E505" s="471">
        <v>568390.03</v>
      </c>
      <c r="F505" s="470">
        <v>552770.03</v>
      </c>
      <c r="G505" s="472">
        <f t="shared" si="10"/>
        <v>97.251887053683888</v>
      </c>
    </row>
    <row r="506" spans="1:7" x14ac:dyDescent="0.2">
      <c r="A506" s="454">
        <v>3533</v>
      </c>
      <c r="B506" s="958">
        <v>5336</v>
      </c>
      <c r="C506" s="959" t="s">
        <v>217</v>
      </c>
      <c r="D506" s="960">
        <v>0</v>
      </c>
      <c r="E506" s="961">
        <v>125805.43</v>
      </c>
      <c r="F506" s="960">
        <v>125805.42603999999</v>
      </c>
      <c r="G506" s="459">
        <f t="shared" si="10"/>
        <v>99.999996852282123</v>
      </c>
    </row>
    <row r="507" spans="1:7" s="449" customFormat="1" x14ac:dyDescent="0.2">
      <c r="A507" s="460">
        <v>3533</v>
      </c>
      <c r="B507" s="963"/>
      <c r="C507" s="964" t="s">
        <v>267</v>
      </c>
      <c r="D507" s="952">
        <v>571694</v>
      </c>
      <c r="E507" s="953">
        <v>694195.46</v>
      </c>
      <c r="F507" s="952">
        <v>678575.45603999996</v>
      </c>
      <c r="G507" s="954">
        <f t="shared" si="10"/>
        <v>97.749912688855673</v>
      </c>
    </row>
    <row r="508" spans="1:7" x14ac:dyDescent="0.2">
      <c r="A508" s="454"/>
      <c r="B508" s="539"/>
      <c r="C508" s="539"/>
      <c r="D508" s="533"/>
      <c r="E508" s="533"/>
      <c r="F508" s="533"/>
      <c r="G508" s="459"/>
    </row>
    <row r="509" spans="1:7" x14ac:dyDescent="0.2">
      <c r="A509" s="467">
        <v>3541</v>
      </c>
      <c r="B509" s="468">
        <v>5021</v>
      </c>
      <c r="C509" s="469" t="s">
        <v>195</v>
      </c>
      <c r="D509" s="470">
        <v>0</v>
      </c>
      <c r="E509" s="471">
        <v>31</v>
      </c>
      <c r="F509" s="470">
        <v>25</v>
      </c>
      <c r="G509" s="472">
        <f t="shared" si="10"/>
        <v>80.645161290322577</v>
      </c>
    </row>
    <row r="510" spans="1:7" x14ac:dyDescent="0.2">
      <c r="A510" s="454">
        <v>3541</v>
      </c>
      <c r="B510" s="958">
        <v>5136</v>
      </c>
      <c r="C510" s="959" t="s">
        <v>226</v>
      </c>
      <c r="D510" s="960">
        <v>0</v>
      </c>
      <c r="E510" s="961">
        <v>9.86</v>
      </c>
      <c r="F510" s="960">
        <v>9.8529999999999998</v>
      </c>
      <c r="G510" s="459">
        <f t="shared" si="10"/>
        <v>99.929006085192711</v>
      </c>
    </row>
    <row r="511" spans="1:7" x14ac:dyDescent="0.2">
      <c r="A511" s="454">
        <v>3541</v>
      </c>
      <c r="B511" s="958">
        <v>5139</v>
      </c>
      <c r="C511" s="959" t="s">
        <v>170</v>
      </c>
      <c r="D511" s="960">
        <v>0</v>
      </c>
      <c r="E511" s="961">
        <v>8.14</v>
      </c>
      <c r="F511" s="960">
        <v>8.1050000000000004</v>
      </c>
      <c r="G511" s="459">
        <f t="shared" si="10"/>
        <v>99.570024570024572</v>
      </c>
    </row>
    <row r="512" spans="1:7" x14ac:dyDescent="0.2">
      <c r="A512" s="454">
        <v>3541</v>
      </c>
      <c r="B512" s="958">
        <v>5164</v>
      </c>
      <c r="C512" s="959" t="s">
        <v>189</v>
      </c>
      <c r="D512" s="960">
        <v>5</v>
      </c>
      <c r="E512" s="961">
        <v>4</v>
      </c>
      <c r="F512" s="960">
        <v>1</v>
      </c>
      <c r="G512" s="459">
        <f t="shared" si="10"/>
        <v>25</v>
      </c>
    </row>
    <row r="513" spans="1:7" x14ac:dyDescent="0.2">
      <c r="A513" s="454">
        <v>3541</v>
      </c>
      <c r="B513" s="958">
        <v>5166</v>
      </c>
      <c r="C513" s="959" t="s">
        <v>204</v>
      </c>
      <c r="D513" s="960">
        <v>0</v>
      </c>
      <c r="E513" s="961">
        <v>55</v>
      </c>
      <c r="F513" s="960">
        <v>55</v>
      </c>
      <c r="G513" s="459">
        <f t="shared" si="10"/>
        <v>100</v>
      </c>
    </row>
    <row r="514" spans="1:7" x14ac:dyDescent="0.2">
      <c r="A514" s="454">
        <v>3541</v>
      </c>
      <c r="B514" s="958">
        <v>5167</v>
      </c>
      <c r="C514" s="959" t="s">
        <v>205</v>
      </c>
      <c r="D514" s="960">
        <v>20</v>
      </c>
      <c r="E514" s="961">
        <v>79</v>
      </c>
      <c r="F514" s="960">
        <v>70</v>
      </c>
      <c r="G514" s="459">
        <f t="shared" si="10"/>
        <v>88.60759493670885</v>
      </c>
    </row>
    <row r="515" spans="1:7" x14ac:dyDescent="0.2">
      <c r="A515" s="454">
        <v>3541</v>
      </c>
      <c r="B515" s="958">
        <v>5169</v>
      </c>
      <c r="C515" s="959" t="s">
        <v>171</v>
      </c>
      <c r="D515" s="960">
        <v>0</v>
      </c>
      <c r="E515" s="961">
        <v>5.4</v>
      </c>
      <c r="F515" s="960">
        <v>5.4</v>
      </c>
      <c r="G515" s="459">
        <f t="shared" si="10"/>
        <v>100</v>
      </c>
    </row>
    <row r="516" spans="1:7" x14ac:dyDescent="0.2">
      <c r="A516" s="454">
        <v>3541</v>
      </c>
      <c r="B516" s="958">
        <v>5173</v>
      </c>
      <c r="C516" s="959" t="s">
        <v>190</v>
      </c>
      <c r="D516" s="960">
        <v>65</v>
      </c>
      <c r="E516" s="961">
        <v>17.98</v>
      </c>
      <c r="F516" s="960">
        <v>7.98</v>
      </c>
      <c r="G516" s="459">
        <f t="shared" si="10"/>
        <v>44.382647385984427</v>
      </c>
    </row>
    <row r="517" spans="1:7" x14ac:dyDescent="0.2">
      <c r="A517" s="454">
        <v>3541</v>
      </c>
      <c r="B517" s="958">
        <v>5175</v>
      </c>
      <c r="C517" s="959" t="s">
        <v>172</v>
      </c>
      <c r="D517" s="960">
        <v>30</v>
      </c>
      <c r="E517" s="961">
        <v>19</v>
      </c>
      <c r="F517" s="960">
        <v>0</v>
      </c>
      <c r="G517" s="459">
        <f t="shared" si="10"/>
        <v>0</v>
      </c>
    </row>
    <row r="518" spans="1:7" x14ac:dyDescent="0.2">
      <c r="A518" s="454">
        <v>3541</v>
      </c>
      <c r="B518" s="958">
        <v>5194</v>
      </c>
      <c r="C518" s="959" t="s">
        <v>191</v>
      </c>
      <c r="D518" s="960">
        <v>30</v>
      </c>
      <c r="E518" s="961">
        <v>30</v>
      </c>
      <c r="F518" s="960">
        <v>30</v>
      </c>
      <c r="G518" s="459">
        <f t="shared" si="10"/>
        <v>100</v>
      </c>
    </row>
    <row r="519" spans="1:7" x14ac:dyDescent="0.2">
      <c r="A519" s="454">
        <v>3541</v>
      </c>
      <c r="B519" s="958">
        <v>5213</v>
      </c>
      <c r="C519" s="959" t="s">
        <v>177</v>
      </c>
      <c r="D519" s="960">
        <v>0</v>
      </c>
      <c r="E519" s="961">
        <v>117.4</v>
      </c>
      <c r="F519" s="960">
        <v>117.4</v>
      </c>
      <c r="G519" s="459">
        <f t="shared" si="10"/>
        <v>100</v>
      </c>
    </row>
    <row r="520" spans="1:7" x14ac:dyDescent="0.2">
      <c r="A520" s="454">
        <v>3541</v>
      </c>
      <c r="B520" s="958">
        <v>5221</v>
      </c>
      <c r="C520" s="959" t="s">
        <v>192</v>
      </c>
      <c r="D520" s="960">
        <v>0</v>
      </c>
      <c r="E520" s="961">
        <v>198.5</v>
      </c>
      <c r="F520" s="960">
        <v>198.5</v>
      </c>
      <c r="G520" s="459">
        <f t="shared" si="10"/>
        <v>100</v>
      </c>
    </row>
    <row r="521" spans="1:7" x14ac:dyDescent="0.2">
      <c r="A521" s="454">
        <v>3541</v>
      </c>
      <c r="B521" s="958">
        <v>5222</v>
      </c>
      <c r="C521" s="959" t="s">
        <v>173</v>
      </c>
      <c r="D521" s="960">
        <v>0</v>
      </c>
      <c r="E521" s="961">
        <v>355</v>
      </c>
      <c r="F521" s="960">
        <v>355</v>
      </c>
      <c r="G521" s="459">
        <f t="shared" si="10"/>
        <v>100</v>
      </c>
    </row>
    <row r="522" spans="1:7" x14ac:dyDescent="0.2">
      <c r="A522" s="454">
        <v>3541</v>
      </c>
      <c r="B522" s="958">
        <v>5223</v>
      </c>
      <c r="C522" s="959" t="s">
        <v>178</v>
      </c>
      <c r="D522" s="960">
        <v>0</v>
      </c>
      <c r="E522" s="961">
        <v>34.1</v>
      </c>
      <c r="F522" s="960">
        <v>34.1</v>
      </c>
      <c r="G522" s="459">
        <f t="shared" si="10"/>
        <v>100</v>
      </c>
    </row>
    <row r="523" spans="1:7" x14ac:dyDescent="0.2">
      <c r="A523" s="454">
        <v>3541</v>
      </c>
      <c r="B523" s="958">
        <v>5321</v>
      </c>
      <c r="C523" s="959" t="s">
        <v>179</v>
      </c>
      <c r="D523" s="960">
        <v>2000</v>
      </c>
      <c r="E523" s="961">
        <v>759.1</v>
      </c>
      <c r="F523" s="960">
        <v>759.1</v>
      </c>
      <c r="G523" s="459">
        <f t="shared" si="10"/>
        <v>100</v>
      </c>
    </row>
    <row r="524" spans="1:7" x14ac:dyDescent="0.2">
      <c r="A524" s="454">
        <v>3541</v>
      </c>
      <c r="B524" s="958">
        <v>5323</v>
      </c>
      <c r="C524" s="959" t="s">
        <v>223</v>
      </c>
      <c r="D524" s="960">
        <v>50</v>
      </c>
      <c r="E524" s="961">
        <v>50</v>
      </c>
      <c r="F524" s="960">
        <v>50</v>
      </c>
      <c r="G524" s="459">
        <f t="shared" si="10"/>
        <v>100</v>
      </c>
    </row>
    <row r="525" spans="1:7" x14ac:dyDescent="0.2">
      <c r="A525" s="454">
        <v>3541</v>
      </c>
      <c r="B525" s="958">
        <v>5331</v>
      </c>
      <c r="C525" s="959" t="s">
        <v>183</v>
      </c>
      <c r="D525" s="960">
        <v>0</v>
      </c>
      <c r="E525" s="961">
        <v>535.9</v>
      </c>
      <c r="F525" s="960">
        <v>535.9</v>
      </c>
      <c r="G525" s="459">
        <f t="shared" si="10"/>
        <v>100</v>
      </c>
    </row>
    <row r="526" spans="1:7" x14ac:dyDescent="0.2">
      <c r="A526" s="454">
        <v>3541</v>
      </c>
      <c r="B526" s="958">
        <v>5336</v>
      </c>
      <c r="C526" s="959" t="s">
        <v>217</v>
      </c>
      <c r="D526" s="960">
        <v>0</v>
      </c>
      <c r="E526" s="961">
        <v>105.6</v>
      </c>
      <c r="F526" s="960">
        <v>105.6</v>
      </c>
      <c r="G526" s="459">
        <f t="shared" si="10"/>
        <v>100</v>
      </c>
    </row>
    <row r="527" spans="1:7" s="449" customFormat="1" x14ac:dyDescent="0.2">
      <c r="A527" s="460">
        <v>3541</v>
      </c>
      <c r="B527" s="963"/>
      <c r="C527" s="964" t="s">
        <v>105</v>
      </c>
      <c r="D527" s="952">
        <v>2200</v>
      </c>
      <c r="E527" s="953">
        <v>2414.98</v>
      </c>
      <c r="F527" s="952">
        <v>2367.9380000000001</v>
      </c>
      <c r="G527" s="954">
        <f t="shared" si="10"/>
        <v>98.052074965424154</v>
      </c>
    </row>
    <row r="528" spans="1:7" x14ac:dyDescent="0.2">
      <c r="A528" s="454"/>
      <c r="B528" s="539"/>
      <c r="C528" s="539"/>
      <c r="D528" s="533"/>
      <c r="E528" s="533"/>
      <c r="F528" s="533"/>
      <c r="G528" s="459"/>
    </row>
    <row r="529" spans="1:7" x14ac:dyDescent="0.2">
      <c r="A529" s="467">
        <v>3549</v>
      </c>
      <c r="B529" s="468">
        <v>5212</v>
      </c>
      <c r="C529" s="469" t="s">
        <v>176</v>
      </c>
      <c r="D529" s="470">
        <v>500</v>
      </c>
      <c r="E529" s="471">
        <v>106.1</v>
      </c>
      <c r="F529" s="470">
        <v>106.1</v>
      </c>
      <c r="G529" s="472">
        <f t="shared" si="10"/>
        <v>100</v>
      </c>
    </row>
    <row r="530" spans="1:7" x14ac:dyDescent="0.2">
      <c r="A530" s="454">
        <v>3549</v>
      </c>
      <c r="B530" s="958">
        <v>5213</v>
      </c>
      <c r="C530" s="959" t="s">
        <v>177</v>
      </c>
      <c r="D530" s="960">
        <v>500</v>
      </c>
      <c r="E530" s="961">
        <v>280.39999999999998</v>
      </c>
      <c r="F530" s="960">
        <v>280.39999999999998</v>
      </c>
      <c r="G530" s="459">
        <f t="shared" si="10"/>
        <v>100</v>
      </c>
    </row>
    <row r="531" spans="1:7" x14ac:dyDescent="0.2">
      <c r="A531" s="454">
        <v>3549</v>
      </c>
      <c r="B531" s="958">
        <v>5221</v>
      </c>
      <c r="C531" s="959" t="s">
        <v>192</v>
      </c>
      <c r="D531" s="960">
        <v>0</v>
      </c>
      <c r="E531" s="961">
        <v>1663.4</v>
      </c>
      <c r="F531" s="960">
        <v>1597.7</v>
      </c>
      <c r="G531" s="459">
        <f t="shared" si="10"/>
        <v>96.050258506673075</v>
      </c>
    </row>
    <row r="532" spans="1:7" x14ac:dyDescent="0.2">
      <c r="A532" s="454">
        <v>3549</v>
      </c>
      <c r="B532" s="958">
        <v>5222</v>
      </c>
      <c r="C532" s="959" t="s">
        <v>173</v>
      </c>
      <c r="D532" s="960">
        <v>0</v>
      </c>
      <c r="E532" s="961">
        <v>1557.5</v>
      </c>
      <c r="F532" s="960">
        <v>1557.5</v>
      </c>
      <c r="G532" s="459">
        <f t="shared" si="10"/>
        <v>100</v>
      </c>
    </row>
    <row r="533" spans="1:7" x14ac:dyDescent="0.2">
      <c r="A533" s="454">
        <v>3549</v>
      </c>
      <c r="B533" s="958">
        <v>5223</v>
      </c>
      <c r="C533" s="959" t="s">
        <v>178</v>
      </c>
      <c r="D533" s="960">
        <v>0</v>
      </c>
      <c r="E533" s="961">
        <v>1392.6</v>
      </c>
      <c r="F533" s="960">
        <v>1392.6</v>
      </c>
      <c r="G533" s="459">
        <f t="shared" si="10"/>
        <v>100</v>
      </c>
    </row>
    <row r="534" spans="1:7" x14ac:dyDescent="0.2">
      <c r="A534" s="454">
        <v>3549</v>
      </c>
      <c r="B534" s="958">
        <v>5229</v>
      </c>
      <c r="C534" s="959" t="s">
        <v>215</v>
      </c>
      <c r="D534" s="960">
        <v>4000</v>
      </c>
      <c r="E534" s="961">
        <v>0</v>
      </c>
      <c r="F534" s="960">
        <v>0</v>
      </c>
      <c r="G534" s="966" t="s">
        <v>188</v>
      </c>
    </row>
    <row r="535" spans="1:7" s="449" customFormat="1" x14ac:dyDescent="0.2">
      <c r="A535" s="460">
        <v>3549</v>
      </c>
      <c r="B535" s="963"/>
      <c r="C535" s="964" t="s">
        <v>268</v>
      </c>
      <c r="D535" s="952">
        <v>5000</v>
      </c>
      <c r="E535" s="953">
        <v>5000</v>
      </c>
      <c r="F535" s="952">
        <v>4934.3</v>
      </c>
      <c r="G535" s="954">
        <f t="shared" ref="G535:G598" si="11">F535/E535*100</f>
        <v>98.686000000000007</v>
      </c>
    </row>
    <row r="536" spans="1:7" x14ac:dyDescent="0.2">
      <c r="A536" s="454"/>
      <c r="B536" s="539"/>
      <c r="C536" s="539"/>
      <c r="D536" s="533"/>
      <c r="E536" s="533"/>
      <c r="F536" s="533"/>
      <c r="G536" s="459"/>
    </row>
    <row r="537" spans="1:7" x14ac:dyDescent="0.2">
      <c r="A537" s="467">
        <v>3599</v>
      </c>
      <c r="B537" s="468">
        <v>5021</v>
      </c>
      <c r="C537" s="469" t="s">
        <v>195</v>
      </c>
      <c r="D537" s="470">
        <v>3000</v>
      </c>
      <c r="E537" s="471">
        <v>3215.64</v>
      </c>
      <c r="F537" s="470">
        <v>1687.2349999999999</v>
      </c>
      <c r="G537" s="472">
        <f t="shared" si="11"/>
        <v>52.469648343720067</v>
      </c>
    </row>
    <row r="538" spans="1:7" x14ac:dyDescent="0.2">
      <c r="A538" s="454">
        <v>3599</v>
      </c>
      <c r="B538" s="958">
        <v>5041</v>
      </c>
      <c r="C538" s="959" t="s">
        <v>185</v>
      </c>
      <c r="D538" s="960">
        <v>1429</v>
      </c>
      <c r="E538" s="961">
        <v>1794.43</v>
      </c>
      <c r="F538" s="960">
        <v>1721.83</v>
      </c>
      <c r="G538" s="459">
        <f t="shared" si="11"/>
        <v>95.954146999325687</v>
      </c>
    </row>
    <row r="539" spans="1:7" x14ac:dyDescent="0.2">
      <c r="A539" s="454">
        <v>3599</v>
      </c>
      <c r="B539" s="958">
        <v>5042</v>
      </c>
      <c r="C539" s="959" t="s">
        <v>225</v>
      </c>
      <c r="D539" s="960">
        <v>3</v>
      </c>
      <c r="E539" s="961">
        <v>3</v>
      </c>
      <c r="F539" s="960">
        <v>3</v>
      </c>
      <c r="G539" s="459">
        <f t="shared" si="11"/>
        <v>100</v>
      </c>
    </row>
    <row r="540" spans="1:7" x14ac:dyDescent="0.2">
      <c r="A540" s="454">
        <v>3599</v>
      </c>
      <c r="B540" s="958">
        <v>5139</v>
      </c>
      <c r="C540" s="959" t="s">
        <v>170</v>
      </c>
      <c r="D540" s="960">
        <v>44</v>
      </c>
      <c r="E540" s="961">
        <v>30.25</v>
      </c>
      <c r="F540" s="960">
        <v>30.25</v>
      </c>
      <c r="G540" s="459">
        <f t="shared" si="11"/>
        <v>100</v>
      </c>
    </row>
    <row r="541" spans="1:7" x14ac:dyDescent="0.2">
      <c r="A541" s="454">
        <v>3599</v>
      </c>
      <c r="B541" s="958">
        <v>5162</v>
      </c>
      <c r="C541" s="959" t="s">
        <v>251</v>
      </c>
      <c r="D541" s="960">
        <v>50</v>
      </c>
      <c r="E541" s="961">
        <v>210</v>
      </c>
      <c r="F541" s="960">
        <v>205.90564999999998</v>
      </c>
      <c r="G541" s="459">
        <f t="shared" si="11"/>
        <v>98.050309523809503</v>
      </c>
    </row>
    <row r="542" spans="1:7" x14ac:dyDescent="0.2">
      <c r="A542" s="454">
        <v>3599</v>
      </c>
      <c r="B542" s="958">
        <v>5166</v>
      </c>
      <c r="C542" s="959" t="s">
        <v>204</v>
      </c>
      <c r="D542" s="960">
        <v>7050</v>
      </c>
      <c r="E542" s="961">
        <v>50</v>
      </c>
      <c r="F542" s="960">
        <v>0</v>
      </c>
      <c r="G542" s="459">
        <f t="shared" si="11"/>
        <v>0</v>
      </c>
    </row>
    <row r="543" spans="1:7" x14ac:dyDescent="0.2">
      <c r="A543" s="454">
        <v>3599</v>
      </c>
      <c r="B543" s="958">
        <v>5168</v>
      </c>
      <c r="C543" s="959" t="s">
        <v>206</v>
      </c>
      <c r="D543" s="960">
        <v>7625</v>
      </c>
      <c r="E543" s="961">
        <v>10610.67</v>
      </c>
      <c r="F543" s="960">
        <v>7290.5854600000011</v>
      </c>
      <c r="G543" s="459">
        <f t="shared" si="11"/>
        <v>68.709944423867682</v>
      </c>
    </row>
    <row r="544" spans="1:7" x14ac:dyDescent="0.2">
      <c r="A544" s="454">
        <v>3599</v>
      </c>
      <c r="B544" s="958">
        <v>5169</v>
      </c>
      <c r="C544" s="959" t="s">
        <v>171</v>
      </c>
      <c r="D544" s="960">
        <v>29571</v>
      </c>
      <c r="E544" s="961">
        <v>21740.48</v>
      </c>
      <c r="F544" s="960">
        <v>19856.486499999999</v>
      </c>
      <c r="G544" s="459">
        <f t="shared" si="11"/>
        <v>91.334167874858323</v>
      </c>
    </row>
    <row r="545" spans="1:7" x14ac:dyDescent="0.2">
      <c r="A545" s="454">
        <v>3599</v>
      </c>
      <c r="B545" s="958">
        <v>5175</v>
      </c>
      <c r="C545" s="959" t="s">
        <v>172</v>
      </c>
      <c r="D545" s="960">
        <v>230</v>
      </c>
      <c r="E545" s="961">
        <v>221.19</v>
      </c>
      <c r="F545" s="960">
        <v>0</v>
      </c>
      <c r="G545" s="459">
        <f t="shared" si="11"/>
        <v>0</v>
      </c>
    </row>
    <row r="546" spans="1:7" x14ac:dyDescent="0.2">
      <c r="A546" s="454">
        <v>3599</v>
      </c>
      <c r="B546" s="958">
        <v>5192</v>
      </c>
      <c r="C546" s="959" t="s">
        <v>221</v>
      </c>
      <c r="D546" s="960">
        <v>50</v>
      </c>
      <c r="E546" s="961">
        <v>50</v>
      </c>
      <c r="F546" s="960">
        <v>0</v>
      </c>
      <c r="G546" s="459">
        <f t="shared" si="11"/>
        <v>0</v>
      </c>
    </row>
    <row r="547" spans="1:7" x14ac:dyDescent="0.2">
      <c r="A547" s="454">
        <v>3599</v>
      </c>
      <c r="B547" s="958">
        <v>5221</v>
      </c>
      <c r="C547" s="959" t="s">
        <v>192</v>
      </c>
      <c r="D547" s="960">
        <v>0</v>
      </c>
      <c r="E547" s="961">
        <v>400</v>
      </c>
      <c r="F547" s="960">
        <v>250</v>
      </c>
      <c r="G547" s="459">
        <f t="shared" si="11"/>
        <v>62.5</v>
      </c>
    </row>
    <row r="548" spans="1:7" x14ac:dyDescent="0.2">
      <c r="A548" s="454">
        <v>3599</v>
      </c>
      <c r="B548" s="958">
        <v>5222</v>
      </c>
      <c r="C548" s="959" t="s">
        <v>173</v>
      </c>
      <c r="D548" s="960">
        <v>0</v>
      </c>
      <c r="E548" s="961">
        <v>225</v>
      </c>
      <c r="F548" s="960">
        <v>189.83500000000001</v>
      </c>
      <c r="G548" s="459">
        <f t="shared" si="11"/>
        <v>84.371111111111119</v>
      </c>
    </row>
    <row r="549" spans="1:7" x14ac:dyDescent="0.2">
      <c r="A549" s="454">
        <v>3599</v>
      </c>
      <c r="B549" s="958">
        <v>5223</v>
      </c>
      <c r="C549" s="959" t="s">
        <v>178</v>
      </c>
      <c r="D549" s="960">
        <v>0</v>
      </c>
      <c r="E549" s="961">
        <v>169</v>
      </c>
      <c r="F549" s="960">
        <v>169</v>
      </c>
      <c r="G549" s="459">
        <f t="shared" si="11"/>
        <v>100</v>
      </c>
    </row>
    <row r="550" spans="1:7" x14ac:dyDescent="0.2">
      <c r="A550" s="454">
        <v>3599</v>
      </c>
      <c r="B550" s="958">
        <v>5229</v>
      </c>
      <c r="C550" s="959" t="s">
        <v>215</v>
      </c>
      <c r="D550" s="960">
        <v>4000</v>
      </c>
      <c r="E550" s="961">
        <v>0</v>
      </c>
      <c r="F550" s="960">
        <v>0</v>
      </c>
      <c r="G550" s="966" t="s">
        <v>188</v>
      </c>
    </row>
    <row r="551" spans="1:7" x14ac:dyDescent="0.2">
      <c r="A551" s="454">
        <v>3599</v>
      </c>
      <c r="B551" s="958">
        <v>5321</v>
      </c>
      <c r="C551" s="959" t="s">
        <v>179</v>
      </c>
      <c r="D551" s="960">
        <v>5723</v>
      </c>
      <c r="E551" s="961">
        <v>5972.7</v>
      </c>
      <c r="F551" s="960">
        <v>5972.7</v>
      </c>
      <c r="G551" s="459">
        <f t="shared" si="11"/>
        <v>100</v>
      </c>
    </row>
    <row r="552" spans="1:7" x14ac:dyDescent="0.2">
      <c r="A552" s="454">
        <v>3599</v>
      </c>
      <c r="B552" s="958">
        <v>5332</v>
      </c>
      <c r="C552" s="959" t="s">
        <v>211</v>
      </c>
      <c r="D552" s="960">
        <v>350</v>
      </c>
      <c r="E552" s="961">
        <v>386</v>
      </c>
      <c r="F552" s="960">
        <v>386</v>
      </c>
      <c r="G552" s="459">
        <f t="shared" si="11"/>
        <v>100</v>
      </c>
    </row>
    <row r="553" spans="1:7" x14ac:dyDescent="0.2">
      <c r="A553" s="454">
        <v>3599</v>
      </c>
      <c r="B553" s="958">
        <v>5494</v>
      </c>
      <c r="C553" s="959" t="s">
        <v>214</v>
      </c>
      <c r="D553" s="960">
        <v>140</v>
      </c>
      <c r="E553" s="961">
        <v>140</v>
      </c>
      <c r="F553" s="960">
        <v>140</v>
      </c>
      <c r="G553" s="459">
        <f t="shared" si="11"/>
        <v>100</v>
      </c>
    </row>
    <row r="554" spans="1:7" s="449" customFormat="1" x14ac:dyDescent="0.2">
      <c r="A554" s="460">
        <v>3599</v>
      </c>
      <c r="B554" s="963"/>
      <c r="C554" s="964" t="s">
        <v>106</v>
      </c>
      <c r="D554" s="952">
        <v>59265</v>
      </c>
      <c r="E554" s="953">
        <v>45218.36</v>
      </c>
      <c r="F554" s="952">
        <v>37902.827610000008</v>
      </c>
      <c r="G554" s="954">
        <f t="shared" si="11"/>
        <v>83.821765340450227</v>
      </c>
    </row>
    <row r="555" spans="1:7" x14ac:dyDescent="0.2">
      <c r="A555" s="454"/>
      <c r="B555" s="539"/>
      <c r="C555" s="539"/>
      <c r="D555" s="533"/>
      <c r="E555" s="533"/>
      <c r="F555" s="533"/>
      <c r="G555" s="459"/>
    </row>
    <row r="556" spans="1:7" x14ac:dyDescent="0.2">
      <c r="A556" s="467">
        <v>3635</v>
      </c>
      <c r="B556" s="468">
        <v>5166</v>
      </c>
      <c r="C556" s="469" t="s">
        <v>204</v>
      </c>
      <c r="D556" s="470">
        <v>300</v>
      </c>
      <c r="E556" s="471">
        <v>200</v>
      </c>
      <c r="F556" s="470">
        <v>14.300130000000001</v>
      </c>
      <c r="G556" s="472">
        <f t="shared" si="11"/>
        <v>7.1500649999999997</v>
      </c>
    </row>
    <row r="557" spans="1:7" x14ac:dyDescent="0.2">
      <c r="A557" s="454">
        <v>3635</v>
      </c>
      <c r="B557" s="958">
        <v>5169</v>
      </c>
      <c r="C557" s="959" t="s">
        <v>171</v>
      </c>
      <c r="D557" s="960">
        <v>6300</v>
      </c>
      <c r="E557" s="961">
        <v>5627.93</v>
      </c>
      <c r="F557" s="960">
        <v>3677.5602599999997</v>
      </c>
      <c r="G557" s="459">
        <f t="shared" si="11"/>
        <v>65.344811680315857</v>
      </c>
    </row>
    <row r="558" spans="1:7" s="449" customFormat="1" x14ac:dyDescent="0.2">
      <c r="A558" s="460">
        <v>3635</v>
      </c>
      <c r="B558" s="963"/>
      <c r="C558" s="964" t="s">
        <v>269</v>
      </c>
      <c r="D558" s="952">
        <v>6600</v>
      </c>
      <c r="E558" s="953">
        <v>5827.93</v>
      </c>
      <c r="F558" s="952">
        <v>3691.8603899999998</v>
      </c>
      <c r="G558" s="954">
        <f t="shared" si="11"/>
        <v>63.347713339041469</v>
      </c>
    </row>
    <row r="559" spans="1:7" x14ac:dyDescent="0.2">
      <c r="A559" s="454"/>
      <c r="B559" s="539"/>
      <c r="C559" s="539"/>
      <c r="D559" s="533"/>
      <c r="E559" s="533"/>
      <c r="F559" s="533"/>
      <c r="G559" s="459"/>
    </row>
    <row r="560" spans="1:7" x14ac:dyDescent="0.2">
      <c r="A560" s="467">
        <v>3636</v>
      </c>
      <c r="B560" s="468">
        <v>5011</v>
      </c>
      <c r="C560" s="469" t="s">
        <v>194</v>
      </c>
      <c r="D560" s="470">
        <v>0</v>
      </c>
      <c r="E560" s="471">
        <v>420</v>
      </c>
      <c r="F560" s="470">
        <v>385.89052000000004</v>
      </c>
      <c r="G560" s="472">
        <f t="shared" si="11"/>
        <v>91.878695238095247</v>
      </c>
    </row>
    <row r="561" spans="1:7" x14ac:dyDescent="0.2">
      <c r="A561" s="454">
        <v>3636</v>
      </c>
      <c r="B561" s="958">
        <v>5031</v>
      </c>
      <c r="C561" s="959" t="s">
        <v>196</v>
      </c>
      <c r="D561" s="960">
        <v>0</v>
      </c>
      <c r="E561" s="961">
        <v>105</v>
      </c>
      <c r="F561" s="960">
        <v>95.683000000000007</v>
      </c>
      <c r="G561" s="459">
        <f t="shared" si="11"/>
        <v>91.126666666666679</v>
      </c>
    </row>
    <row r="562" spans="1:7" x14ac:dyDescent="0.2">
      <c r="A562" s="454">
        <v>3636</v>
      </c>
      <c r="B562" s="958">
        <v>5032</v>
      </c>
      <c r="C562" s="959" t="s">
        <v>197</v>
      </c>
      <c r="D562" s="960">
        <v>0</v>
      </c>
      <c r="E562" s="961">
        <v>37.799999999999997</v>
      </c>
      <c r="F562" s="960">
        <v>34.713999999999999</v>
      </c>
      <c r="G562" s="459">
        <f t="shared" si="11"/>
        <v>91.835978835978835</v>
      </c>
    </row>
    <row r="563" spans="1:7" x14ac:dyDescent="0.2">
      <c r="A563" s="454">
        <v>3636</v>
      </c>
      <c r="B563" s="958">
        <v>5038</v>
      </c>
      <c r="C563" s="959" t="s">
        <v>198</v>
      </c>
      <c r="D563" s="960">
        <v>0</v>
      </c>
      <c r="E563" s="961">
        <v>2.2999999999999998</v>
      </c>
      <c r="F563" s="960">
        <v>1.6010000000000002</v>
      </c>
      <c r="G563" s="459">
        <f t="shared" si="11"/>
        <v>69.608695652173921</v>
      </c>
    </row>
    <row r="564" spans="1:7" x14ac:dyDescent="0.2">
      <c r="A564" s="454">
        <v>3636</v>
      </c>
      <c r="B564" s="958">
        <v>5042</v>
      </c>
      <c r="C564" s="959" t="s">
        <v>225</v>
      </c>
      <c r="D564" s="960">
        <v>0</v>
      </c>
      <c r="E564" s="961">
        <v>234.79</v>
      </c>
      <c r="F564" s="960">
        <v>234.7884</v>
      </c>
      <c r="G564" s="459">
        <f t="shared" si="11"/>
        <v>99.999318539971895</v>
      </c>
    </row>
    <row r="565" spans="1:7" x14ac:dyDescent="0.2">
      <c r="A565" s="454">
        <v>3636</v>
      </c>
      <c r="B565" s="958">
        <v>5137</v>
      </c>
      <c r="C565" s="959" t="s">
        <v>187</v>
      </c>
      <c r="D565" s="960">
        <v>0</v>
      </c>
      <c r="E565" s="961">
        <v>10</v>
      </c>
      <c r="F565" s="960">
        <v>7.0390000000000006</v>
      </c>
      <c r="G565" s="459">
        <f t="shared" si="11"/>
        <v>70.390000000000015</v>
      </c>
    </row>
    <row r="566" spans="1:7" x14ac:dyDescent="0.2">
      <c r="A566" s="454">
        <v>3636</v>
      </c>
      <c r="B566" s="958">
        <v>5164</v>
      </c>
      <c r="C566" s="959" t="s">
        <v>189</v>
      </c>
      <c r="D566" s="960">
        <v>14000</v>
      </c>
      <c r="E566" s="961">
        <v>0</v>
      </c>
      <c r="F566" s="960">
        <v>0</v>
      </c>
      <c r="G566" s="966" t="s">
        <v>188</v>
      </c>
    </row>
    <row r="567" spans="1:7" x14ac:dyDescent="0.2">
      <c r="A567" s="454">
        <v>3636</v>
      </c>
      <c r="B567" s="958">
        <v>5166</v>
      </c>
      <c r="C567" s="959" t="s">
        <v>204</v>
      </c>
      <c r="D567" s="960">
        <v>11200</v>
      </c>
      <c r="E567" s="961">
        <v>4052.5</v>
      </c>
      <c r="F567" s="960">
        <v>3224.9960599999999</v>
      </c>
      <c r="G567" s="459">
        <f t="shared" si="11"/>
        <v>79.580408636644037</v>
      </c>
    </row>
    <row r="568" spans="1:7" x14ac:dyDescent="0.2">
      <c r="A568" s="454">
        <v>3636</v>
      </c>
      <c r="B568" s="958">
        <v>5169</v>
      </c>
      <c r="C568" s="959" t="s">
        <v>171</v>
      </c>
      <c r="D568" s="960">
        <v>25700</v>
      </c>
      <c r="E568" s="961">
        <v>6284.19</v>
      </c>
      <c r="F568" s="960">
        <v>6109.1435899999997</v>
      </c>
      <c r="G568" s="459">
        <f t="shared" si="11"/>
        <v>97.214495265101789</v>
      </c>
    </row>
    <row r="569" spans="1:7" x14ac:dyDescent="0.2">
      <c r="A569" s="454">
        <v>3636</v>
      </c>
      <c r="B569" s="958">
        <v>5173</v>
      </c>
      <c r="C569" s="959" t="s">
        <v>190</v>
      </c>
      <c r="D569" s="960">
        <v>0</v>
      </c>
      <c r="E569" s="961">
        <v>3</v>
      </c>
      <c r="F569" s="960">
        <v>0</v>
      </c>
      <c r="G569" s="459">
        <f t="shared" si="11"/>
        <v>0</v>
      </c>
    </row>
    <row r="570" spans="1:7" x14ac:dyDescent="0.2">
      <c r="A570" s="454">
        <v>3636</v>
      </c>
      <c r="B570" s="958">
        <v>5175</v>
      </c>
      <c r="C570" s="959" t="s">
        <v>172</v>
      </c>
      <c r="D570" s="960">
        <v>0</v>
      </c>
      <c r="E570" s="961">
        <v>32</v>
      </c>
      <c r="F570" s="960">
        <v>2.31</v>
      </c>
      <c r="G570" s="459">
        <f t="shared" si="11"/>
        <v>7.21875</v>
      </c>
    </row>
    <row r="571" spans="1:7" x14ac:dyDescent="0.2">
      <c r="A571" s="454">
        <v>3636</v>
      </c>
      <c r="B571" s="958">
        <v>5179</v>
      </c>
      <c r="C571" s="959" t="s">
        <v>208</v>
      </c>
      <c r="D571" s="960">
        <v>5000</v>
      </c>
      <c r="E571" s="961">
        <v>5000</v>
      </c>
      <c r="F571" s="960">
        <v>5000</v>
      </c>
      <c r="G571" s="459">
        <f t="shared" si="11"/>
        <v>100</v>
      </c>
    </row>
    <row r="572" spans="1:7" x14ac:dyDescent="0.2">
      <c r="A572" s="454">
        <v>3636</v>
      </c>
      <c r="B572" s="958">
        <v>5212</v>
      </c>
      <c r="C572" s="959" t="s">
        <v>176</v>
      </c>
      <c r="D572" s="960">
        <v>205</v>
      </c>
      <c r="E572" s="961">
        <v>1309.3499999999999</v>
      </c>
      <c r="F572" s="960">
        <v>1309.3499999999999</v>
      </c>
      <c r="G572" s="459">
        <f t="shared" si="11"/>
        <v>100</v>
      </c>
    </row>
    <row r="573" spans="1:7" x14ac:dyDescent="0.2">
      <c r="A573" s="454">
        <v>3636</v>
      </c>
      <c r="B573" s="958">
        <v>5213</v>
      </c>
      <c r="C573" s="959" t="s">
        <v>177</v>
      </c>
      <c r="D573" s="960">
        <v>15932</v>
      </c>
      <c r="E573" s="961">
        <v>11343.29</v>
      </c>
      <c r="F573" s="960">
        <v>10895.099539999999</v>
      </c>
      <c r="G573" s="459">
        <f t="shared" si="11"/>
        <v>96.048849496045662</v>
      </c>
    </row>
    <row r="574" spans="1:7" x14ac:dyDescent="0.2">
      <c r="A574" s="454">
        <v>3636</v>
      </c>
      <c r="B574" s="958">
        <v>5221</v>
      </c>
      <c r="C574" s="959" t="s">
        <v>192</v>
      </c>
      <c r="D574" s="960">
        <v>0</v>
      </c>
      <c r="E574" s="961">
        <v>411.44</v>
      </c>
      <c r="F574" s="960">
        <v>411.44</v>
      </c>
      <c r="G574" s="459">
        <f t="shared" si="11"/>
        <v>100</v>
      </c>
    </row>
    <row r="575" spans="1:7" x14ac:dyDescent="0.2">
      <c r="A575" s="454">
        <v>3636</v>
      </c>
      <c r="B575" s="958">
        <v>5222</v>
      </c>
      <c r="C575" s="959" t="s">
        <v>173</v>
      </c>
      <c r="D575" s="960">
        <v>3600</v>
      </c>
      <c r="E575" s="961">
        <v>2192</v>
      </c>
      <c r="F575" s="960">
        <v>2192</v>
      </c>
      <c r="G575" s="459">
        <f t="shared" si="11"/>
        <v>100</v>
      </c>
    </row>
    <row r="576" spans="1:7" x14ac:dyDescent="0.2">
      <c r="A576" s="454">
        <v>3636</v>
      </c>
      <c r="B576" s="958">
        <v>5321</v>
      </c>
      <c r="C576" s="959" t="s">
        <v>179</v>
      </c>
      <c r="D576" s="960">
        <v>720</v>
      </c>
      <c r="E576" s="961">
        <v>803.3</v>
      </c>
      <c r="F576" s="960">
        <v>803.28629000000001</v>
      </c>
      <c r="G576" s="459">
        <f t="shared" si="11"/>
        <v>99.998293290178026</v>
      </c>
    </row>
    <row r="577" spans="1:7" x14ac:dyDescent="0.2">
      <c r="A577" s="454">
        <v>3636</v>
      </c>
      <c r="B577" s="958">
        <v>5329</v>
      </c>
      <c r="C577" s="959" t="s">
        <v>210</v>
      </c>
      <c r="D577" s="960">
        <v>367</v>
      </c>
      <c r="E577" s="961">
        <v>1962.48</v>
      </c>
      <c r="F577" s="960">
        <v>1909.8084799999999</v>
      </c>
      <c r="G577" s="459">
        <f t="shared" si="11"/>
        <v>97.316073539602939</v>
      </c>
    </row>
    <row r="578" spans="1:7" x14ac:dyDescent="0.2">
      <c r="A578" s="454">
        <v>3636</v>
      </c>
      <c r="B578" s="958">
        <v>5331</v>
      </c>
      <c r="C578" s="959" t="s">
        <v>183</v>
      </c>
      <c r="D578" s="960">
        <v>6950</v>
      </c>
      <c r="E578" s="961">
        <v>7726.893</v>
      </c>
      <c r="F578" s="960">
        <v>7726.893</v>
      </c>
      <c r="G578" s="459">
        <f t="shared" si="11"/>
        <v>100</v>
      </c>
    </row>
    <row r="579" spans="1:7" x14ac:dyDescent="0.2">
      <c r="A579" s="454">
        <v>3636</v>
      </c>
      <c r="B579" s="958">
        <v>5332</v>
      </c>
      <c r="C579" s="959" t="s">
        <v>211</v>
      </c>
      <c r="D579" s="960">
        <v>28103</v>
      </c>
      <c r="E579" s="961">
        <v>6517.5</v>
      </c>
      <c r="F579" s="960">
        <v>6457.5</v>
      </c>
      <c r="G579" s="459">
        <f t="shared" si="11"/>
        <v>99.079401611047174</v>
      </c>
    </row>
    <row r="580" spans="1:7" x14ac:dyDescent="0.2">
      <c r="A580" s="454">
        <v>3636</v>
      </c>
      <c r="B580" s="958">
        <v>5532</v>
      </c>
      <c r="C580" s="959" t="s">
        <v>270</v>
      </c>
      <c r="D580" s="960">
        <v>0</v>
      </c>
      <c r="E580" s="961">
        <v>438</v>
      </c>
      <c r="F580" s="960">
        <v>437.87705999999997</v>
      </c>
      <c r="G580" s="459">
        <f t="shared" si="11"/>
        <v>99.971931506849316</v>
      </c>
    </row>
    <row r="581" spans="1:7" x14ac:dyDescent="0.2">
      <c r="A581" s="454">
        <v>3636</v>
      </c>
      <c r="B581" s="958">
        <v>5541</v>
      </c>
      <c r="C581" s="959" t="s">
        <v>271</v>
      </c>
      <c r="D581" s="960">
        <v>864</v>
      </c>
      <c r="E581" s="961">
        <v>813.12</v>
      </c>
      <c r="F581" s="960">
        <v>813.12</v>
      </c>
      <c r="G581" s="459">
        <f t="shared" si="11"/>
        <v>100</v>
      </c>
    </row>
    <row r="582" spans="1:7" s="449" customFormat="1" x14ac:dyDescent="0.2">
      <c r="A582" s="460">
        <v>3636</v>
      </c>
      <c r="B582" s="963"/>
      <c r="C582" s="964" t="s">
        <v>107</v>
      </c>
      <c r="D582" s="952">
        <v>112641</v>
      </c>
      <c r="E582" s="953">
        <v>49698.953000000001</v>
      </c>
      <c r="F582" s="952">
        <v>48052.53994000001</v>
      </c>
      <c r="G582" s="954">
        <f t="shared" si="11"/>
        <v>96.6872278778187</v>
      </c>
    </row>
    <row r="583" spans="1:7" x14ac:dyDescent="0.2">
      <c r="A583" s="454"/>
      <c r="B583" s="539"/>
      <c r="C583" s="539"/>
      <c r="D583" s="533"/>
      <c r="E583" s="533"/>
      <c r="F583" s="533"/>
      <c r="G583" s="459"/>
    </row>
    <row r="584" spans="1:7" x14ac:dyDescent="0.2">
      <c r="A584" s="467">
        <v>3639</v>
      </c>
      <c r="B584" s="468">
        <v>5011</v>
      </c>
      <c r="C584" s="469" t="s">
        <v>194</v>
      </c>
      <c r="D584" s="470">
        <v>0</v>
      </c>
      <c r="E584" s="471">
        <v>3524.8</v>
      </c>
      <c r="F584" s="470">
        <v>3419.6612500000001</v>
      </c>
      <c r="G584" s="472">
        <f t="shared" si="11"/>
        <v>97.017171187017709</v>
      </c>
    </row>
    <row r="585" spans="1:7" x14ac:dyDescent="0.2">
      <c r="A585" s="454">
        <v>3639</v>
      </c>
      <c r="B585" s="958">
        <v>5021</v>
      </c>
      <c r="C585" s="959" t="s">
        <v>195</v>
      </c>
      <c r="D585" s="960">
        <v>0</v>
      </c>
      <c r="E585" s="961">
        <v>455.41</v>
      </c>
      <c r="F585" s="960">
        <v>405.22500000000002</v>
      </c>
      <c r="G585" s="459">
        <f t="shared" si="11"/>
        <v>88.98025954634285</v>
      </c>
    </row>
    <row r="586" spans="1:7" x14ac:dyDescent="0.2">
      <c r="A586" s="454">
        <v>3639</v>
      </c>
      <c r="B586" s="958">
        <v>5031</v>
      </c>
      <c r="C586" s="959" t="s">
        <v>196</v>
      </c>
      <c r="D586" s="960">
        <v>0</v>
      </c>
      <c r="E586" s="961">
        <v>927.19</v>
      </c>
      <c r="F586" s="960">
        <v>899.80982999999992</v>
      </c>
      <c r="G586" s="459">
        <f t="shared" si="11"/>
        <v>97.046973112307072</v>
      </c>
    </row>
    <row r="587" spans="1:7" x14ac:dyDescent="0.2">
      <c r="A587" s="454">
        <v>3639</v>
      </c>
      <c r="B587" s="958">
        <v>5032</v>
      </c>
      <c r="C587" s="959" t="s">
        <v>197</v>
      </c>
      <c r="D587" s="960">
        <v>0</v>
      </c>
      <c r="E587" s="961">
        <v>342.28</v>
      </c>
      <c r="F587" s="960">
        <v>326.3614</v>
      </c>
      <c r="G587" s="459">
        <f t="shared" si="11"/>
        <v>95.349246231155789</v>
      </c>
    </row>
    <row r="588" spans="1:7" x14ac:dyDescent="0.2">
      <c r="A588" s="454">
        <v>3639</v>
      </c>
      <c r="B588" s="958">
        <v>5038</v>
      </c>
      <c r="C588" s="959" t="s">
        <v>198</v>
      </c>
      <c r="D588" s="960">
        <v>0</v>
      </c>
      <c r="E588" s="961">
        <v>19.38</v>
      </c>
      <c r="F588" s="960">
        <v>14.323300000000001</v>
      </c>
      <c r="G588" s="459">
        <f t="shared" si="11"/>
        <v>73.907636738906106</v>
      </c>
    </row>
    <row r="589" spans="1:7" x14ac:dyDescent="0.2">
      <c r="A589" s="454">
        <v>3639</v>
      </c>
      <c r="B589" s="958">
        <v>5041</v>
      </c>
      <c r="C589" s="959" t="s">
        <v>185</v>
      </c>
      <c r="D589" s="960">
        <v>155</v>
      </c>
      <c r="E589" s="961">
        <v>296.60000000000002</v>
      </c>
      <c r="F589" s="960">
        <v>296.51049999999998</v>
      </c>
      <c r="G589" s="459">
        <f t="shared" si="11"/>
        <v>99.969824679703294</v>
      </c>
    </row>
    <row r="590" spans="1:7" x14ac:dyDescent="0.2">
      <c r="A590" s="454">
        <v>3639</v>
      </c>
      <c r="B590" s="958">
        <v>5042</v>
      </c>
      <c r="C590" s="959" t="s">
        <v>225</v>
      </c>
      <c r="D590" s="960">
        <v>0</v>
      </c>
      <c r="E590" s="961">
        <v>646.48</v>
      </c>
      <c r="F590" s="960">
        <v>646.44880000000001</v>
      </c>
      <c r="G590" s="459">
        <f t="shared" si="11"/>
        <v>99.99517386462071</v>
      </c>
    </row>
    <row r="591" spans="1:7" x14ac:dyDescent="0.2">
      <c r="A591" s="454">
        <v>3639</v>
      </c>
      <c r="B591" s="958">
        <v>5122</v>
      </c>
      <c r="C591" s="959" t="s">
        <v>272</v>
      </c>
      <c r="D591" s="960">
        <v>40</v>
      </c>
      <c r="E591" s="961">
        <v>40</v>
      </c>
      <c r="F591" s="960">
        <v>13.776</v>
      </c>
      <c r="G591" s="459">
        <f t="shared" si="11"/>
        <v>34.44</v>
      </c>
    </row>
    <row r="592" spans="1:7" x14ac:dyDescent="0.2">
      <c r="A592" s="454">
        <v>3639</v>
      </c>
      <c r="B592" s="958">
        <v>5136</v>
      </c>
      <c r="C592" s="959" t="s">
        <v>226</v>
      </c>
      <c r="D592" s="960">
        <v>0</v>
      </c>
      <c r="E592" s="961">
        <v>1</v>
      </c>
      <c r="F592" s="960">
        <v>0.91800000000000004</v>
      </c>
      <c r="G592" s="459">
        <f t="shared" si="11"/>
        <v>91.8</v>
      </c>
    </row>
    <row r="593" spans="1:7" x14ac:dyDescent="0.2">
      <c r="A593" s="454">
        <v>3639</v>
      </c>
      <c r="B593" s="958">
        <v>5137</v>
      </c>
      <c r="C593" s="959" t="s">
        <v>187</v>
      </c>
      <c r="D593" s="960">
        <v>100</v>
      </c>
      <c r="E593" s="961">
        <v>0</v>
      </c>
      <c r="F593" s="960">
        <v>0</v>
      </c>
      <c r="G593" s="966" t="s">
        <v>188</v>
      </c>
    </row>
    <row r="594" spans="1:7" x14ac:dyDescent="0.2">
      <c r="A594" s="454">
        <v>3639</v>
      </c>
      <c r="B594" s="958">
        <v>5139</v>
      </c>
      <c r="C594" s="959" t="s">
        <v>170</v>
      </c>
      <c r="D594" s="960">
        <v>985</v>
      </c>
      <c r="E594" s="961">
        <v>301.99</v>
      </c>
      <c r="F594" s="960">
        <v>101.87549</v>
      </c>
      <c r="G594" s="459">
        <f t="shared" si="11"/>
        <v>33.734723004072983</v>
      </c>
    </row>
    <row r="595" spans="1:7" x14ac:dyDescent="0.2">
      <c r="A595" s="454">
        <v>3639</v>
      </c>
      <c r="B595" s="958">
        <v>5141</v>
      </c>
      <c r="C595" s="959" t="s">
        <v>273</v>
      </c>
      <c r="D595" s="960">
        <v>2867</v>
      </c>
      <c r="E595" s="961">
        <v>2867</v>
      </c>
      <c r="F595" s="960">
        <v>2866.3780000000002</v>
      </c>
      <c r="G595" s="459">
        <f t="shared" si="11"/>
        <v>99.978304848273453</v>
      </c>
    </row>
    <row r="596" spans="1:7" x14ac:dyDescent="0.2">
      <c r="A596" s="454">
        <v>3639</v>
      </c>
      <c r="B596" s="958">
        <v>5151</v>
      </c>
      <c r="C596" s="959" t="s">
        <v>200</v>
      </c>
      <c r="D596" s="960">
        <v>170</v>
      </c>
      <c r="E596" s="961">
        <v>170</v>
      </c>
      <c r="F596" s="960">
        <v>81.846240000000009</v>
      </c>
      <c r="G596" s="459">
        <f t="shared" si="11"/>
        <v>48.144847058823537</v>
      </c>
    </row>
    <row r="597" spans="1:7" x14ac:dyDescent="0.2">
      <c r="A597" s="454">
        <v>3639</v>
      </c>
      <c r="B597" s="958">
        <v>5152</v>
      </c>
      <c r="C597" s="959" t="s">
        <v>201</v>
      </c>
      <c r="D597" s="960">
        <v>700</v>
      </c>
      <c r="E597" s="961">
        <v>700</v>
      </c>
      <c r="F597" s="960">
        <v>382.67879999999997</v>
      </c>
      <c r="G597" s="459">
        <f t="shared" si="11"/>
        <v>54.668399999999991</v>
      </c>
    </row>
    <row r="598" spans="1:7" x14ac:dyDescent="0.2">
      <c r="A598" s="454">
        <v>3639</v>
      </c>
      <c r="B598" s="958">
        <v>5154</v>
      </c>
      <c r="C598" s="959" t="s">
        <v>202</v>
      </c>
      <c r="D598" s="960">
        <v>700</v>
      </c>
      <c r="E598" s="961">
        <v>700</v>
      </c>
      <c r="F598" s="960">
        <v>458.98196999999999</v>
      </c>
      <c r="G598" s="459">
        <f t="shared" si="11"/>
        <v>65.568852857142858</v>
      </c>
    </row>
    <row r="599" spans="1:7" x14ac:dyDescent="0.2">
      <c r="A599" s="454">
        <v>3639</v>
      </c>
      <c r="B599" s="958">
        <v>5162</v>
      </c>
      <c r="C599" s="959" t="s">
        <v>251</v>
      </c>
      <c r="D599" s="960">
        <v>4</v>
      </c>
      <c r="E599" s="961">
        <v>4</v>
      </c>
      <c r="F599" s="960">
        <v>0.14310000000000003</v>
      </c>
      <c r="G599" s="459">
        <f t="shared" ref="G599:G662" si="12">F599/E599*100</f>
        <v>3.577500000000001</v>
      </c>
    </row>
    <row r="600" spans="1:7" x14ac:dyDescent="0.2">
      <c r="A600" s="454">
        <v>3639</v>
      </c>
      <c r="B600" s="958">
        <v>5164</v>
      </c>
      <c r="C600" s="959" t="s">
        <v>189</v>
      </c>
      <c r="D600" s="960">
        <v>585</v>
      </c>
      <c r="E600" s="961">
        <v>508</v>
      </c>
      <c r="F600" s="960">
        <v>382.36920000000003</v>
      </c>
      <c r="G600" s="459">
        <f t="shared" si="12"/>
        <v>75.26952755905512</v>
      </c>
    </row>
    <row r="601" spans="1:7" x14ac:dyDescent="0.2">
      <c r="A601" s="454">
        <v>3639</v>
      </c>
      <c r="B601" s="958">
        <v>5166</v>
      </c>
      <c r="C601" s="959" t="s">
        <v>204</v>
      </c>
      <c r="D601" s="960">
        <v>11350</v>
      </c>
      <c r="E601" s="961">
        <v>9244.64</v>
      </c>
      <c r="F601" s="960">
        <v>7031.16993</v>
      </c>
      <c r="G601" s="459">
        <f t="shared" si="12"/>
        <v>76.056719677564516</v>
      </c>
    </row>
    <row r="602" spans="1:7" x14ac:dyDescent="0.2">
      <c r="A602" s="454">
        <v>3639</v>
      </c>
      <c r="B602" s="958">
        <v>5167</v>
      </c>
      <c r="C602" s="959" t="s">
        <v>205</v>
      </c>
      <c r="D602" s="960">
        <v>200</v>
      </c>
      <c r="E602" s="961">
        <v>127.8</v>
      </c>
      <c r="F602" s="960">
        <v>50.898000000000003</v>
      </c>
      <c r="G602" s="459">
        <f t="shared" si="12"/>
        <v>39.826291079812208</v>
      </c>
    </row>
    <row r="603" spans="1:7" x14ac:dyDescent="0.2">
      <c r="A603" s="454">
        <v>3639</v>
      </c>
      <c r="B603" s="958">
        <v>5168</v>
      </c>
      <c r="C603" s="959" t="s">
        <v>206</v>
      </c>
      <c r="D603" s="960">
        <v>6130</v>
      </c>
      <c r="E603" s="961">
        <v>1961.1</v>
      </c>
      <c r="F603" s="960">
        <v>1613.2460000000001</v>
      </c>
      <c r="G603" s="459">
        <f t="shared" si="12"/>
        <v>82.262301769415132</v>
      </c>
    </row>
    <row r="604" spans="1:7" x14ac:dyDescent="0.2">
      <c r="A604" s="454">
        <v>3639</v>
      </c>
      <c r="B604" s="958">
        <v>5169</v>
      </c>
      <c r="C604" s="959" t="s">
        <v>171</v>
      </c>
      <c r="D604" s="960">
        <v>80937</v>
      </c>
      <c r="E604" s="961">
        <v>23184.89</v>
      </c>
      <c r="F604" s="960">
        <v>19401.759409999995</v>
      </c>
      <c r="G604" s="459">
        <f t="shared" si="12"/>
        <v>83.682775333417567</v>
      </c>
    </row>
    <row r="605" spans="1:7" x14ac:dyDescent="0.2">
      <c r="A605" s="454">
        <v>3639</v>
      </c>
      <c r="B605" s="958">
        <v>5171</v>
      </c>
      <c r="C605" s="959" t="s">
        <v>207</v>
      </c>
      <c r="D605" s="960">
        <v>0</v>
      </c>
      <c r="E605" s="961">
        <v>58.59</v>
      </c>
      <c r="F605" s="960">
        <v>58.581519999999998</v>
      </c>
      <c r="G605" s="459">
        <f t="shared" si="12"/>
        <v>99.985526540365242</v>
      </c>
    </row>
    <row r="606" spans="1:7" x14ac:dyDescent="0.2">
      <c r="A606" s="454">
        <v>3639</v>
      </c>
      <c r="B606" s="958">
        <v>5173</v>
      </c>
      <c r="C606" s="959" t="s">
        <v>190</v>
      </c>
      <c r="D606" s="960">
        <v>222</v>
      </c>
      <c r="E606" s="961">
        <v>185.97</v>
      </c>
      <c r="F606" s="960">
        <v>166.26439999999999</v>
      </c>
      <c r="G606" s="459">
        <f t="shared" si="12"/>
        <v>89.403882346615035</v>
      </c>
    </row>
    <row r="607" spans="1:7" x14ac:dyDescent="0.2">
      <c r="A607" s="454">
        <v>3639</v>
      </c>
      <c r="B607" s="958">
        <v>5175</v>
      </c>
      <c r="C607" s="959" t="s">
        <v>172</v>
      </c>
      <c r="D607" s="960">
        <v>543</v>
      </c>
      <c r="E607" s="961">
        <v>392.94</v>
      </c>
      <c r="F607" s="960">
        <v>182.28139000000002</v>
      </c>
      <c r="G607" s="459">
        <f t="shared" si="12"/>
        <v>46.389115386573017</v>
      </c>
    </row>
    <row r="608" spans="1:7" x14ac:dyDescent="0.2">
      <c r="A608" s="454">
        <v>3639</v>
      </c>
      <c r="B608" s="958">
        <v>5176</v>
      </c>
      <c r="C608" s="959" t="s">
        <v>274</v>
      </c>
      <c r="D608" s="960">
        <v>150</v>
      </c>
      <c r="E608" s="961">
        <v>0</v>
      </c>
      <c r="F608" s="960">
        <v>0</v>
      </c>
      <c r="G608" s="966" t="s">
        <v>188</v>
      </c>
    </row>
    <row r="609" spans="1:7" x14ac:dyDescent="0.2">
      <c r="A609" s="454">
        <v>3639</v>
      </c>
      <c r="B609" s="958">
        <v>5179</v>
      </c>
      <c r="C609" s="959" t="s">
        <v>208</v>
      </c>
      <c r="D609" s="960">
        <v>4999</v>
      </c>
      <c r="E609" s="961">
        <v>4784.46</v>
      </c>
      <c r="F609" s="960">
        <v>4784.4579999999996</v>
      </c>
      <c r="G609" s="459">
        <f t="shared" si="12"/>
        <v>99.999958197999348</v>
      </c>
    </row>
    <row r="610" spans="1:7" x14ac:dyDescent="0.2">
      <c r="A610" s="454">
        <v>3639</v>
      </c>
      <c r="B610" s="958">
        <v>5194</v>
      </c>
      <c r="C610" s="959" t="s">
        <v>191</v>
      </c>
      <c r="D610" s="960">
        <v>90</v>
      </c>
      <c r="E610" s="961">
        <v>111.65</v>
      </c>
      <c r="F610" s="960">
        <v>111.65</v>
      </c>
      <c r="G610" s="459">
        <f t="shared" si="12"/>
        <v>100</v>
      </c>
    </row>
    <row r="611" spans="1:7" x14ac:dyDescent="0.2">
      <c r="A611" s="454">
        <v>3639</v>
      </c>
      <c r="B611" s="958">
        <v>5212</v>
      </c>
      <c r="C611" s="959" t="s">
        <v>176</v>
      </c>
      <c r="D611" s="960">
        <v>0</v>
      </c>
      <c r="E611" s="961">
        <v>50</v>
      </c>
      <c r="F611" s="960">
        <v>50</v>
      </c>
      <c r="G611" s="459">
        <f t="shared" si="12"/>
        <v>100</v>
      </c>
    </row>
    <row r="612" spans="1:7" x14ac:dyDescent="0.2">
      <c r="A612" s="454">
        <v>3639</v>
      </c>
      <c r="B612" s="958">
        <v>5213</v>
      </c>
      <c r="C612" s="959" t="s">
        <v>177</v>
      </c>
      <c r="D612" s="960">
        <v>10450</v>
      </c>
      <c r="E612" s="961">
        <v>11726</v>
      </c>
      <c r="F612" s="960">
        <v>11650</v>
      </c>
      <c r="G612" s="459">
        <f t="shared" si="12"/>
        <v>99.351867644550566</v>
      </c>
    </row>
    <row r="613" spans="1:7" x14ac:dyDescent="0.2">
      <c r="A613" s="454">
        <v>3639</v>
      </c>
      <c r="B613" s="958">
        <v>5221</v>
      </c>
      <c r="C613" s="959" t="s">
        <v>192</v>
      </c>
      <c r="D613" s="960">
        <v>0</v>
      </c>
      <c r="E613" s="961">
        <v>120</v>
      </c>
      <c r="F613" s="960">
        <v>80</v>
      </c>
      <c r="G613" s="459">
        <f t="shared" si="12"/>
        <v>66.666666666666657</v>
      </c>
    </row>
    <row r="614" spans="1:7" x14ac:dyDescent="0.2">
      <c r="A614" s="454">
        <v>3639</v>
      </c>
      <c r="B614" s="958">
        <v>5222</v>
      </c>
      <c r="C614" s="959" t="s">
        <v>173</v>
      </c>
      <c r="D614" s="960">
        <v>1000</v>
      </c>
      <c r="E614" s="961">
        <v>3534</v>
      </c>
      <c r="F614" s="960">
        <v>3140</v>
      </c>
      <c r="G614" s="459">
        <f t="shared" si="12"/>
        <v>88.851160158460658</v>
      </c>
    </row>
    <row r="615" spans="1:7" x14ac:dyDescent="0.2">
      <c r="A615" s="454">
        <v>3639</v>
      </c>
      <c r="B615" s="958">
        <v>5321</v>
      </c>
      <c r="C615" s="959" t="s">
        <v>179</v>
      </c>
      <c r="D615" s="960">
        <v>1800</v>
      </c>
      <c r="E615" s="961">
        <v>1581.5350000000001</v>
      </c>
      <c r="F615" s="960">
        <v>729.03056000000004</v>
      </c>
      <c r="G615" s="459">
        <f t="shared" si="12"/>
        <v>46.09639116428027</v>
      </c>
    </row>
    <row r="616" spans="1:7" x14ac:dyDescent="0.2">
      <c r="A616" s="454">
        <v>3639</v>
      </c>
      <c r="B616" s="958">
        <v>5332</v>
      </c>
      <c r="C616" s="959" t="s">
        <v>211</v>
      </c>
      <c r="D616" s="960">
        <v>5300</v>
      </c>
      <c r="E616" s="961">
        <v>6907.5</v>
      </c>
      <c r="F616" s="960">
        <v>6807.3491400000003</v>
      </c>
      <c r="G616" s="459">
        <f t="shared" si="12"/>
        <v>98.550114223669922</v>
      </c>
    </row>
    <row r="617" spans="1:7" x14ac:dyDescent="0.2">
      <c r="A617" s="454">
        <v>3639</v>
      </c>
      <c r="B617" s="958">
        <v>5362</v>
      </c>
      <c r="C617" s="959" t="s">
        <v>213</v>
      </c>
      <c r="D617" s="960">
        <v>900</v>
      </c>
      <c r="E617" s="961">
        <v>672.9</v>
      </c>
      <c r="F617" s="960">
        <v>671.89499999999998</v>
      </c>
      <c r="G617" s="459">
        <f t="shared" si="12"/>
        <v>99.850646455639776</v>
      </c>
    </row>
    <row r="618" spans="1:7" x14ac:dyDescent="0.2">
      <c r="A618" s="454">
        <v>3639</v>
      </c>
      <c r="B618" s="958">
        <v>5494</v>
      </c>
      <c r="C618" s="959" t="s">
        <v>214</v>
      </c>
      <c r="D618" s="960">
        <v>0</v>
      </c>
      <c r="E618" s="961">
        <v>150</v>
      </c>
      <c r="F618" s="960">
        <v>149.80799999999999</v>
      </c>
      <c r="G618" s="459">
        <f t="shared" si="12"/>
        <v>99.872</v>
      </c>
    </row>
    <row r="619" spans="1:7" x14ac:dyDescent="0.2">
      <c r="A619" s="454">
        <v>3639</v>
      </c>
      <c r="B619" s="958">
        <v>5909</v>
      </c>
      <c r="C619" s="959" t="s">
        <v>228</v>
      </c>
      <c r="D619" s="960">
        <v>268</v>
      </c>
      <c r="E619" s="961">
        <v>5110.375</v>
      </c>
      <c r="F619" s="960">
        <v>221.89538000000002</v>
      </c>
      <c r="G619" s="459">
        <f t="shared" si="12"/>
        <v>4.3420566983831916</v>
      </c>
    </row>
    <row r="620" spans="1:7" s="449" customFormat="1" x14ac:dyDescent="0.2">
      <c r="A620" s="460">
        <v>3639</v>
      </c>
      <c r="B620" s="963"/>
      <c r="C620" s="964" t="s">
        <v>109</v>
      </c>
      <c r="D620" s="952">
        <v>130645</v>
      </c>
      <c r="E620" s="953">
        <v>81408.479999999996</v>
      </c>
      <c r="F620" s="952">
        <v>67197.593609999996</v>
      </c>
      <c r="G620" s="954">
        <f t="shared" si="12"/>
        <v>82.543727152257347</v>
      </c>
    </row>
    <row r="621" spans="1:7" x14ac:dyDescent="0.2">
      <c r="A621" s="454"/>
      <c r="B621" s="539"/>
      <c r="C621" s="539"/>
      <c r="D621" s="533"/>
      <c r="E621" s="533"/>
      <c r="F621" s="533"/>
      <c r="G621" s="459"/>
    </row>
    <row r="622" spans="1:7" x14ac:dyDescent="0.2">
      <c r="A622" s="467">
        <v>3713</v>
      </c>
      <c r="B622" s="468">
        <v>5011</v>
      </c>
      <c r="C622" s="469" t="s">
        <v>194</v>
      </c>
      <c r="D622" s="470">
        <v>0</v>
      </c>
      <c r="E622" s="471">
        <v>9038.4500000000007</v>
      </c>
      <c r="F622" s="470">
        <v>7075.192</v>
      </c>
      <c r="G622" s="472">
        <f t="shared" si="12"/>
        <v>78.278819930408417</v>
      </c>
    </row>
    <row r="623" spans="1:7" x14ac:dyDescent="0.2">
      <c r="A623" s="454">
        <v>3713</v>
      </c>
      <c r="B623" s="958">
        <v>5021</v>
      </c>
      <c r="C623" s="959" t="s">
        <v>195</v>
      </c>
      <c r="D623" s="960">
        <v>0</v>
      </c>
      <c r="E623" s="961">
        <v>324.27</v>
      </c>
      <c r="F623" s="960">
        <v>84</v>
      </c>
      <c r="G623" s="459">
        <f t="shared" si="12"/>
        <v>25.904338976778611</v>
      </c>
    </row>
    <row r="624" spans="1:7" x14ac:dyDescent="0.2">
      <c r="A624" s="454">
        <v>3713</v>
      </c>
      <c r="B624" s="958">
        <v>5031</v>
      </c>
      <c r="C624" s="959" t="s">
        <v>196</v>
      </c>
      <c r="D624" s="960">
        <v>0</v>
      </c>
      <c r="E624" s="961">
        <v>2352.34</v>
      </c>
      <c r="F624" s="960">
        <v>1775.0229999999999</v>
      </c>
      <c r="G624" s="459">
        <f t="shared" si="12"/>
        <v>75.457756956902472</v>
      </c>
    </row>
    <row r="625" spans="1:7" x14ac:dyDescent="0.2">
      <c r="A625" s="454">
        <v>3713</v>
      </c>
      <c r="B625" s="958">
        <v>5032</v>
      </c>
      <c r="C625" s="959" t="s">
        <v>197</v>
      </c>
      <c r="D625" s="960">
        <v>0</v>
      </c>
      <c r="E625" s="961">
        <v>846.64</v>
      </c>
      <c r="F625" s="960">
        <v>644.16099999999994</v>
      </c>
      <c r="G625" s="459">
        <f t="shared" si="12"/>
        <v>76.084404233204197</v>
      </c>
    </row>
    <row r="626" spans="1:7" x14ac:dyDescent="0.2">
      <c r="A626" s="454">
        <v>3713</v>
      </c>
      <c r="B626" s="958">
        <v>5038</v>
      </c>
      <c r="C626" s="959" t="s">
        <v>198</v>
      </c>
      <c r="D626" s="960">
        <v>0</v>
      </c>
      <c r="E626" s="961">
        <v>159.24</v>
      </c>
      <c r="F626" s="960">
        <v>30.056999999999999</v>
      </c>
      <c r="G626" s="459">
        <f t="shared" si="12"/>
        <v>18.875282592313486</v>
      </c>
    </row>
    <row r="627" spans="1:7" x14ac:dyDescent="0.2">
      <c r="A627" s="454">
        <v>3713</v>
      </c>
      <c r="B627" s="958">
        <v>5139</v>
      </c>
      <c r="C627" s="959" t="s">
        <v>170</v>
      </c>
      <c r="D627" s="960">
        <v>0</v>
      </c>
      <c r="E627" s="961">
        <v>42.58</v>
      </c>
      <c r="F627" s="960">
        <v>0</v>
      </c>
      <c r="G627" s="459">
        <f t="shared" si="12"/>
        <v>0</v>
      </c>
    </row>
    <row r="628" spans="1:7" x14ac:dyDescent="0.2">
      <c r="A628" s="454">
        <v>3713</v>
      </c>
      <c r="B628" s="958">
        <v>5169</v>
      </c>
      <c r="C628" s="959" t="s">
        <v>171</v>
      </c>
      <c r="D628" s="960">
        <v>11000</v>
      </c>
      <c r="E628" s="961">
        <v>2809.45</v>
      </c>
      <c r="F628" s="960">
        <v>0</v>
      </c>
      <c r="G628" s="459">
        <f t="shared" si="12"/>
        <v>0</v>
      </c>
    </row>
    <row r="629" spans="1:7" x14ac:dyDescent="0.2">
      <c r="A629" s="454">
        <v>3713</v>
      </c>
      <c r="B629" s="958">
        <v>5175</v>
      </c>
      <c r="C629" s="959" t="s">
        <v>172</v>
      </c>
      <c r="D629" s="960">
        <v>0</v>
      </c>
      <c r="E629" s="961">
        <v>13.49</v>
      </c>
      <c r="F629" s="960">
        <v>0</v>
      </c>
      <c r="G629" s="459">
        <f t="shared" si="12"/>
        <v>0</v>
      </c>
    </row>
    <row r="630" spans="1:7" x14ac:dyDescent="0.2">
      <c r="A630" s="454">
        <v>3713</v>
      </c>
      <c r="B630" s="958">
        <v>5424</v>
      </c>
      <c r="C630" s="959" t="s">
        <v>276</v>
      </c>
      <c r="D630" s="960">
        <v>0</v>
      </c>
      <c r="E630" s="961">
        <v>377.5</v>
      </c>
      <c r="F630" s="960">
        <v>55.103999999999999</v>
      </c>
      <c r="G630" s="459">
        <f t="shared" si="12"/>
        <v>14.59708609271523</v>
      </c>
    </row>
    <row r="631" spans="1:7" s="449" customFormat="1" x14ac:dyDescent="0.2">
      <c r="A631" s="460">
        <v>3713</v>
      </c>
      <c r="B631" s="963"/>
      <c r="C631" s="964" t="s">
        <v>277</v>
      </c>
      <c r="D631" s="952">
        <v>11000</v>
      </c>
      <c r="E631" s="953">
        <v>15963.96</v>
      </c>
      <c r="F631" s="952">
        <v>9663.5370000000003</v>
      </c>
      <c r="G631" s="954">
        <f t="shared" si="12"/>
        <v>60.533457863838301</v>
      </c>
    </row>
    <row r="632" spans="1:7" x14ac:dyDescent="0.2">
      <c r="A632" s="454"/>
      <c r="B632" s="539"/>
      <c r="C632" s="539"/>
      <c r="D632" s="533"/>
      <c r="E632" s="533"/>
      <c r="F632" s="533"/>
      <c r="G632" s="459"/>
    </row>
    <row r="633" spans="1:7" x14ac:dyDescent="0.2">
      <c r="A633" s="467">
        <v>3716</v>
      </c>
      <c r="B633" s="468">
        <v>5339</v>
      </c>
      <c r="C633" s="469" t="s">
        <v>212</v>
      </c>
      <c r="D633" s="470">
        <v>2500</v>
      </c>
      <c r="E633" s="471">
        <v>2100</v>
      </c>
      <c r="F633" s="470">
        <v>2100</v>
      </c>
      <c r="G633" s="472">
        <f t="shared" si="12"/>
        <v>100</v>
      </c>
    </row>
    <row r="634" spans="1:7" s="449" customFormat="1" x14ac:dyDescent="0.2">
      <c r="A634" s="460">
        <v>3716</v>
      </c>
      <c r="B634" s="963"/>
      <c r="C634" s="964" t="s">
        <v>111</v>
      </c>
      <c r="D634" s="952">
        <v>2500</v>
      </c>
      <c r="E634" s="953">
        <v>2100</v>
      </c>
      <c r="F634" s="952">
        <v>2100</v>
      </c>
      <c r="G634" s="954">
        <f t="shared" si="12"/>
        <v>100</v>
      </c>
    </row>
    <row r="635" spans="1:7" x14ac:dyDescent="0.2">
      <c r="A635" s="454"/>
      <c r="B635" s="539"/>
      <c r="C635" s="539"/>
      <c r="D635" s="533"/>
      <c r="E635" s="533"/>
      <c r="F635" s="533"/>
      <c r="G635" s="459"/>
    </row>
    <row r="636" spans="1:7" x14ac:dyDescent="0.2">
      <c r="A636" s="467">
        <v>3719</v>
      </c>
      <c r="B636" s="468">
        <v>5011</v>
      </c>
      <c r="C636" s="469" t="s">
        <v>194</v>
      </c>
      <c r="D636" s="470">
        <v>0</v>
      </c>
      <c r="E636" s="471">
        <v>265</v>
      </c>
      <c r="F636" s="470">
        <v>226.54196999999999</v>
      </c>
      <c r="G636" s="472">
        <f t="shared" si="12"/>
        <v>85.487535849056613</v>
      </c>
    </row>
    <row r="637" spans="1:7" x14ac:dyDescent="0.2">
      <c r="A637" s="454">
        <v>3719</v>
      </c>
      <c r="B637" s="958">
        <v>5031</v>
      </c>
      <c r="C637" s="959" t="s">
        <v>196</v>
      </c>
      <c r="D637" s="960">
        <v>0</v>
      </c>
      <c r="E637" s="961">
        <v>65.92</v>
      </c>
      <c r="F637" s="960">
        <v>56.153000000000006</v>
      </c>
      <c r="G637" s="459">
        <f t="shared" si="12"/>
        <v>85.183555825242735</v>
      </c>
    </row>
    <row r="638" spans="1:7" x14ac:dyDescent="0.2">
      <c r="A638" s="454">
        <v>3719</v>
      </c>
      <c r="B638" s="958">
        <v>5032</v>
      </c>
      <c r="C638" s="959" t="s">
        <v>197</v>
      </c>
      <c r="D638" s="960">
        <v>0</v>
      </c>
      <c r="E638" s="961">
        <v>23.75</v>
      </c>
      <c r="F638" s="960">
        <v>20.364999999999998</v>
      </c>
      <c r="G638" s="459">
        <f t="shared" si="12"/>
        <v>85.747368421052627</v>
      </c>
    </row>
    <row r="639" spans="1:7" x14ac:dyDescent="0.2">
      <c r="A639" s="454">
        <v>3719</v>
      </c>
      <c r="B639" s="958">
        <v>5038</v>
      </c>
      <c r="C639" s="959" t="s">
        <v>198</v>
      </c>
      <c r="D639" s="960">
        <v>0</v>
      </c>
      <c r="E639" s="961">
        <v>1.24</v>
      </c>
      <c r="F639" s="960">
        <v>0.92199999999999993</v>
      </c>
      <c r="G639" s="459">
        <f t="shared" si="12"/>
        <v>74.354838709677423</v>
      </c>
    </row>
    <row r="640" spans="1:7" x14ac:dyDescent="0.2">
      <c r="A640" s="454">
        <v>3719</v>
      </c>
      <c r="B640" s="958">
        <v>5139</v>
      </c>
      <c r="C640" s="959" t="s">
        <v>170</v>
      </c>
      <c r="D640" s="960">
        <v>0</v>
      </c>
      <c r="E640" s="961">
        <v>70</v>
      </c>
      <c r="F640" s="960">
        <v>39.950999999999986</v>
      </c>
      <c r="G640" s="459">
        <f t="shared" si="12"/>
        <v>57.072857142857124</v>
      </c>
    </row>
    <row r="641" spans="1:7" x14ac:dyDescent="0.2">
      <c r="A641" s="454">
        <v>3719</v>
      </c>
      <c r="B641" s="958">
        <v>5164</v>
      </c>
      <c r="C641" s="959" t="s">
        <v>189</v>
      </c>
      <c r="D641" s="960">
        <v>0</v>
      </c>
      <c r="E641" s="961">
        <v>20</v>
      </c>
      <c r="F641" s="960">
        <v>0</v>
      </c>
      <c r="G641" s="459">
        <f t="shared" si="12"/>
        <v>0</v>
      </c>
    </row>
    <row r="642" spans="1:7" x14ac:dyDescent="0.2">
      <c r="A642" s="454">
        <v>3719</v>
      </c>
      <c r="B642" s="958">
        <v>5166</v>
      </c>
      <c r="C642" s="959" t="s">
        <v>204</v>
      </c>
      <c r="D642" s="960">
        <v>150</v>
      </c>
      <c r="E642" s="961">
        <v>181.5</v>
      </c>
      <c r="F642" s="960">
        <v>181.5</v>
      </c>
      <c r="G642" s="459">
        <f t="shared" si="12"/>
        <v>100</v>
      </c>
    </row>
    <row r="643" spans="1:7" x14ac:dyDescent="0.2">
      <c r="A643" s="454">
        <v>3719</v>
      </c>
      <c r="B643" s="958">
        <v>5169</v>
      </c>
      <c r="C643" s="959" t="s">
        <v>171</v>
      </c>
      <c r="D643" s="960">
        <v>750</v>
      </c>
      <c r="E643" s="961">
        <v>706.1</v>
      </c>
      <c r="F643" s="960">
        <v>0</v>
      </c>
      <c r="G643" s="459">
        <f t="shared" si="12"/>
        <v>0</v>
      </c>
    </row>
    <row r="644" spans="1:7" x14ac:dyDescent="0.2">
      <c r="A644" s="454">
        <v>3719</v>
      </c>
      <c r="B644" s="958">
        <v>5173</v>
      </c>
      <c r="C644" s="959" t="s">
        <v>190</v>
      </c>
      <c r="D644" s="960">
        <v>200</v>
      </c>
      <c r="E644" s="961">
        <v>5</v>
      </c>
      <c r="F644" s="960">
        <v>0</v>
      </c>
      <c r="G644" s="459">
        <f t="shared" si="12"/>
        <v>0</v>
      </c>
    </row>
    <row r="645" spans="1:7" x14ac:dyDescent="0.2">
      <c r="A645" s="454">
        <v>3719</v>
      </c>
      <c r="B645" s="958">
        <v>5175</v>
      </c>
      <c r="C645" s="959" t="s">
        <v>172</v>
      </c>
      <c r="D645" s="960">
        <v>75</v>
      </c>
      <c r="E645" s="961">
        <v>106</v>
      </c>
      <c r="F645" s="960">
        <v>0</v>
      </c>
      <c r="G645" s="459">
        <f t="shared" si="12"/>
        <v>0</v>
      </c>
    </row>
    <row r="646" spans="1:7" x14ac:dyDescent="0.2">
      <c r="A646" s="454">
        <v>3719</v>
      </c>
      <c r="B646" s="958">
        <v>5221</v>
      </c>
      <c r="C646" s="959" t="s">
        <v>192</v>
      </c>
      <c r="D646" s="960">
        <v>0</v>
      </c>
      <c r="E646" s="961">
        <v>215</v>
      </c>
      <c r="F646" s="960">
        <v>0</v>
      </c>
      <c r="G646" s="459">
        <f t="shared" si="12"/>
        <v>0</v>
      </c>
    </row>
    <row r="647" spans="1:7" x14ac:dyDescent="0.2">
      <c r="A647" s="454">
        <v>3719</v>
      </c>
      <c r="B647" s="958">
        <v>5222</v>
      </c>
      <c r="C647" s="959" t="s">
        <v>173</v>
      </c>
      <c r="D647" s="960">
        <v>1800</v>
      </c>
      <c r="E647" s="961">
        <v>228</v>
      </c>
      <c r="F647" s="960">
        <v>0</v>
      </c>
      <c r="G647" s="459">
        <f t="shared" si="12"/>
        <v>0</v>
      </c>
    </row>
    <row r="648" spans="1:7" x14ac:dyDescent="0.2">
      <c r="A648" s="454">
        <v>3719</v>
      </c>
      <c r="B648" s="958">
        <v>5229</v>
      </c>
      <c r="C648" s="959" t="s">
        <v>215</v>
      </c>
      <c r="D648" s="960">
        <v>1900</v>
      </c>
      <c r="E648" s="961">
        <v>0</v>
      </c>
      <c r="F648" s="960">
        <v>0</v>
      </c>
      <c r="G648" s="966" t="s">
        <v>188</v>
      </c>
    </row>
    <row r="649" spans="1:7" x14ac:dyDescent="0.2">
      <c r="A649" s="454">
        <v>3719</v>
      </c>
      <c r="B649" s="958">
        <v>5321</v>
      </c>
      <c r="C649" s="959" t="s">
        <v>179</v>
      </c>
      <c r="D649" s="960">
        <v>0</v>
      </c>
      <c r="E649" s="961">
        <v>290</v>
      </c>
      <c r="F649" s="960">
        <v>0</v>
      </c>
      <c r="G649" s="459">
        <f t="shared" si="12"/>
        <v>0</v>
      </c>
    </row>
    <row r="650" spans="1:7" x14ac:dyDescent="0.2">
      <c r="A650" s="454">
        <v>3719</v>
      </c>
      <c r="B650" s="958">
        <v>5332</v>
      </c>
      <c r="C650" s="959" t="s">
        <v>211</v>
      </c>
      <c r="D650" s="960">
        <v>1900</v>
      </c>
      <c r="E650" s="961">
        <v>4732.43</v>
      </c>
      <c r="F650" s="960">
        <v>0</v>
      </c>
      <c r="G650" s="459">
        <f t="shared" si="12"/>
        <v>0</v>
      </c>
    </row>
    <row r="651" spans="1:7" s="449" customFormat="1" x14ac:dyDescent="0.2">
      <c r="A651" s="460">
        <v>3719</v>
      </c>
      <c r="B651" s="963"/>
      <c r="C651" s="964" t="s">
        <v>112</v>
      </c>
      <c r="D651" s="952">
        <v>6775</v>
      </c>
      <c r="E651" s="953">
        <v>6909.94</v>
      </c>
      <c r="F651" s="952">
        <v>525.43297000000018</v>
      </c>
      <c r="G651" s="954">
        <f t="shared" si="12"/>
        <v>7.6040163879860057</v>
      </c>
    </row>
    <row r="652" spans="1:7" x14ac:dyDescent="0.2">
      <c r="A652" s="454"/>
      <c r="B652" s="539"/>
      <c r="C652" s="539"/>
      <c r="D652" s="533"/>
      <c r="E652" s="533"/>
      <c r="F652" s="533"/>
      <c r="G652" s="459"/>
    </row>
    <row r="653" spans="1:7" x14ac:dyDescent="0.2">
      <c r="A653" s="467">
        <v>3727</v>
      </c>
      <c r="B653" s="468">
        <v>5139</v>
      </c>
      <c r="C653" s="469" t="s">
        <v>170</v>
      </c>
      <c r="D653" s="470">
        <v>200</v>
      </c>
      <c r="E653" s="471">
        <v>0</v>
      </c>
      <c r="F653" s="470">
        <v>0</v>
      </c>
      <c r="G653" s="478" t="s">
        <v>188</v>
      </c>
    </row>
    <row r="654" spans="1:7" x14ac:dyDescent="0.2">
      <c r="A654" s="454">
        <v>3727</v>
      </c>
      <c r="B654" s="958">
        <v>5213</v>
      </c>
      <c r="C654" s="959" t="s">
        <v>177</v>
      </c>
      <c r="D654" s="960">
        <v>900</v>
      </c>
      <c r="E654" s="961">
        <v>900</v>
      </c>
      <c r="F654" s="960">
        <v>900</v>
      </c>
      <c r="G654" s="971">
        <f t="shared" si="12"/>
        <v>100</v>
      </c>
    </row>
    <row r="655" spans="1:7" x14ac:dyDescent="0.2">
      <c r="A655" s="454">
        <v>3727</v>
      </c>
      <c r="B655" s="958">
        <v>5321</v>
      </c>
      <c r="C655" s="959" t="s">
        <v>179</v>
      </c>
      <c r="D655" s="960">
        <v>330</v>
      </c>
      <c r="E655" s="961">
        <v>0</v>
      </c>
      <c r="F655" s="960">
        <v>0</v>
      </c>
      <c r="G655" s="966" t="s">
        <v>188</v>
      </c>
    </row>
    <row r="656" spans="1:7" s="449" customFormat="1" x14ac:dyDescent="0.2">
      <c r="A656" s="460">
        <v>3727</v>
      </c>
      <c r="B656" s="963"/>
      <c r="C656" s="964" t="s">
        <v>278</v>
      </c>
      <c r="D656" s="952">
        <v>1430</v>
      </c>
      <c r="E656" s="953">
        <v>900</v>
      </c>
      <c r="F656" s="952">
        <v>900</v>
      </c>
      <c r="G656" s="972">
        <f t="shared" si="12"/>
        <v>100</v>
      </c>
    </row>
    <row r="657" spans="1:7" x14ac:dyDescent="0.2">
      <c r="A657" s="454"/>
      <c r="B657" s="539"/>
      <c r="C657" s="539"/>
      <c r="D657" s="533"/>
      <c r="E657" s="533"/>
      <c r="F657" s="533"/>
      <c r="G657" s="459"/>
    </row>
    <row r="658" spans="1:7" x14ac:dyDescent="0.2">
      <c r="A658" s="467">
        <v>3729</v>
      </c>
      <c r="B658" s="468">
        <v>5169</v>
      </c>
      <c r="C658" s="469" t="s">
        <v>171</v>
      </c>
      <c r="D658" s="470">
        <v>200</v>
      </c>
      <c r="E658" s="471">
        <v>0</v>
      </c>
      <c r="F658" s="470">
        <v>0</v>
      </c>
      <c r="G658" s="478" t="s">
        <v>188</v>
      </c>
    </row>
    <row r="659" spans="1:7" x14ac:dyDescent="0.2">
      <c r="A659" s="454">
        <v>3729</v>
      </c>
      <c r="B659" s="958">
        <v>5213</v>
      </c>
      <c r="C659" s="959" t="s">
        <v>177</v>
      </c>
      <c r="D659" s="960">
        <v>400</v>
      </c>
      <c r="E659" s="961">
        <v>0</v>
      </c>
      <c r="F659" s="960">
        <v>0</v>
      </c>
      <c r="G659" s="966" t="s">
        <v>188</v>
      </c>
    </row>
    <row r="660" spans="1:7" x14ac:dyDescent="0.2">
      <c r="A660" s="454">
        <v>3729</v>
      </c>
      <c r="B660" s="958">
        <v>5321</v>
      </c>
      <c r="C660" s="959" t="s">
        <v>179</v>
      </c>
      <c r="D660" s="960">
        <v>3000</v>
      </c>
      <c r="E660" s="961">
        <v>2351.6</v>
      </c>
      <c r="F660" s="960">
        <v>960.18150000000003</v>
      </c>
      <c r="G660" s="971">
        <f t="shared" si="12"/>
        <v>40.830987412825316</v>
      </c>
    </row>
    <row r="661" spans="1:7" x14ac:dyDescent="0.2">
      <c r="A661" s="454">
        <v>3729</v>
      </c>
      <c r="B661" s="958">
        <v>5329</v>
      </c>
      <c r="C661" s="959" t="s">
        <v>210</v>
      </c>
      <c r="D661" s="960">
        <v>0</v>
      </c>
      <c r="E661" s="961">
        <v>190</v>
      </c>
      <c r="F661" s="960">
        <v>0</v>
      </c>
      <c r="G661" s="971">
        <f t="shared" si="12"/>
        <v>0</v>
      </c>
    </row>
    <row r="662" spans="1:7" s="449" customFormat="1" x14ac:dyDescent="0.2">
      <c r="A662" s="460">
        <v>3729</v>
      </c>
      <c r="B662" s="963"/>
      <c r="C662" s="964" t="s">
        <v>279</v>
      </c>
      <c r="D662" s="952">
        <v>3600</v>
      </c>
      <c r="E662" s="953">
        <v>2541.6</v>
      </c>
      <c r="F662" s="952">
        <v>960.18150000000003</v>
      </c>
      <c r="G662" s="972">
        <f t="shared" si="12"/>
        <v>37.778623701605291</v>
      </c>
    </row>
    <row r="663" spans="1:7" x14ac:dyDescent="0.2">
      <c r="A663" s="454"/>
      <c r="B663" s="539"/>
      <c r="C663" s="539"/>
      <c r="D663" s="533"/>
      <c r="E663" s="533"/>
      <c r="F663" s="533"/>
      <c r="G663" s="459"/>
    </row>
    <row r="664" spans="1:7" x14ac:dyDescent="0.2">
      <c r="A664" s="467">
        <v>3741</v>
      </c>
      <c r="B664" s="468">
        <v>5169</v>
      </c>
      <c r="C664" s="469" t="s">
        <v>171</v>
      </c>
      <c r="D664" s="470">
        <v>29085</v>
      </c>
      <c r="E664" s="471">
        <v>3082.47</v>
      </c>
      <c r="F664" s="470">
        <v>422.68400000000003</v>
      </c>
      <c r="G664" s="472">
        <f t="shared" ref="G664:G729" si="13">F664/E664*100</f>
        <v>13.712509773006715</v>
      </c>
    </row>
    <row r="665" spans="1:7" x14ac:dyDescent="0.2">
      <c r="A665" s="454">
        <v>3741</v>
      </c>
      <c r="B665" s="958">
        <v>5221</v>
      </c>
      <c r="C665" s="959" t="s">
        <v>192</v>
      </c>
      <c r="D665" s="960">
        <v>0</v>
      </c>
      <c r="E665" s="961">
        <v>405</v>
      </c>
      <c r="F665" s="960">
        <v>405</v>
      </c>
      <c r="G665" s="459">
        <f t="shared" si="13"/>
        <v>100</v>
      </c>
    </row>
    <row r="666" spans="1:7" x14ac:dyDescent="0.2">
      <c r="A666" s="454">
        <v>3741</v>
      </c>
      <c r="B666" s="958">
        <v>5222</v>
      </c>
      <c r="C666" s="959" t="s">
        <v>173</v>
      </c>
      <c r="D666" s="960">
        <v>1300</v>
      </c>
      <c r="E666" s="961">
        <v>1330</v>
      </c>
      <c r="F666" s="960">
        <v>1330</v>
      </c>
      <c r="G666" s="459">
        <f t="shared" si="13"/>
        <v>100</v>
      </c>
    </row>
    <row r="667" spans="1:7" x14ac:dyDescent="0.2">
      <c r="A667" s="454">
        <v>3741</v>
      </c>
      <c r="B667" s="958">
        <v>5362</v>
      </c>
      <c r="C667" s="959" t="s">
        <v>213</v>
      </c>
      <c r="D667" s="960">
        <v>0</v>
      </c>
      <c r="E667" s="961">
        <v>4.17</v>
      </c>
      <c r="F667" s="960">
        <v>2.1379999999999999</v>
      </c>
      <c r="G667" s="459">
        <f t="shared" si="13"/>
        <v>51.270983213429254</v>
      </c>
    </row>
    <row r="668" spans="1:7" x14ac:dyDescent="0.2">
      <c r="A668" s="454">
        <v>3741</v>
      </c>
      <c r="B668" s="958">
        <v>5811</v>
      </c>
      <c r="C668" s="959" t="s">
        <v>280</v>
      </c>
      <c r="D668" s="960">
        <v>0</v>
      </c>
      <c r="E668" s="961">
        <v>6127.0730000000003</v>
      </c>
      <c r="F668" s="960">
        <v>6109.0724</v>
      </c>
      <c r="G668" s="459">
        <f t="shared" si="13"/>
        <v>99.70621208528118</v>
      </c>
    </row>
    <row r="669" spans="1:7" s="449" customFormat="1" x14ac:dyDescent="0.2">
      <c r="A669" s="460">
        <v>3741</v>
      </c>
      <c r="B669" s="963"/>
      <c r="C669" s="964" t="s">
        <v>281</v>
      </c>
      <c r="D669" s="952">
        <v>30385</v>
      </c>
      <c r="E669" s="953">
        <v>10948.713</v>
      </c>
      <c r="F669" s="952">
        <v>8268.894400000001</v>
      </c>
      <c r="G669" s="954">
        <f t="shared" si="13"/>
        <v>75.523893995577396</v>
      </c>
    </row>
    <row r="670" spans="1:7" x14ac:dyDescent="0.2">
      <c r="A670" s="454"/>
      <c r="B670" s="539"/>
      <c r="C670" s="539"/>
      <c r="D670" s="533"/>
      <c r="E670" s="533"/>
      <c r="F670" s="533"/>
      <c r="G670" s="459"/>
    </row>
    <row r="671" spans="1:7" x14ac:dyDescent="0.2">
      <c r="A671" s="467">
        <v>3742</v>
      </c>
      <c r="B671" s="468">
        <v>5139</v>
      </c>
      <c r="C671" s="469" t="s">
        <v>170</v>
      </c>
      <c r="D671" s="470">
        <v>100</v>
      </c>
      <c r="E671" s="471">
        <v>5</v>
      </c>
      <c r="F671" s="470">
        <v>3.8</v>
      </c>
      <c r="G671" s="472">
        <f t="shared" si="13"/>
        <v>76</v>
      </c>
    </row>
    <row r="672" spans="1:7" x14ac:dyDescent="0.2">
      <c r="A672" s="454">
        <v>3742</v>
      </c>
      <c r="B672" s="958">
        <v>5169</v>
      </c>
      <c r="C672" s="959" t="s">
        <v>171</v>
      </c>
      <c r="D672" s="960">
        <v>3200</v>
      </c>
      <c r="E672" s="961">
        <v>3500.89</v>
      </c>
      <c r="F672" s="960">
        <v>3092.2215699999997</v>
      </c>
      <c r="G672" s="459">
        <f t="shared" si="13"/>
        <v>88.326727489295578</v>
      </c>
    </row>
    <row r="673" spans="1:7" x14ac:dyDescent="0.2">
      <c r="A673" s="454">
        <v>3742</v>
      </c>
      <c r="B673" s="958">
        <v>5192</v>
      </c>
      <c r="C673" s="959" t="s">
        <v>221</v>
      </c>
      <c r="D673" s="960">
        <v>700</v>
      </c>
      <c r="E673" s="961">
        <v>861.2</v>
      </c>
      <c r="F673" s="960">
        <v>756.2287</v>
      </c>
      <c r="G673" s="459">
        <f t="shared" si="13"/>
        <v>87.811042731072916</v>
      </c>
    </row>
    <row r="674" spans="1:7" s="449" customFormat="1" x14ac:dyDescent="0.2">
      <c r="A674" s="460">
        <v>3742</v>
      </c>
      <c r="B674" s="963"/>
      <c r="C674" s="964" t="s">
        <v>282</v>
      </c>
      <c r="D674" s="952">
        <v>4000</v>
      </c>
      <c r="E674" s="953">
        <v>4367.09</v>
      </c>
      <c r="F674" s="952">
        <v>3852.2502699999995</v>
      </c>
      <c r="G674" s="954">
        <f t="shared" si="13"/>
        <v>88.210920086373292</v>
      </c>
    </row>
    <row r="675" spans="1:7" x14ac:dyDescent="0.2">
      <c r="A675" s="454"/>
      <c r="B675" s="539"/>
      <c r="C675" s="539"/>
      <c r="D675" s="533"/>
      <c r="E675" s="533"/>
      <c r="F675" s="533"/>
      <c r="G675" s="459"/>
    </row>
    <row r="676" spans="1:7" x14ac:dyDescent="0.2">
      <c r="A676" s="467">
        <v>3744</v>
      </c>
      <c r="B676" s="468">
        <v>5169</v>
      </c>
      <c r="C676" s="469" t="s">
        <v>171</v>
      </c>
      <c r="D676" s="470">
        <v>100</v>
      </c>
      <c r="E676" s="471">
        <v>100</v>
      </c>
      <c r="F676" s="470">
        <v>0</v>
      </c>
      <c r="G676" s="472">
        <f t="shared" si="13"/>
        <v>0</v>
      </c>
    </row>
    <row r="677" spans="1:7" s="449" customFormat="1" x14ac:dyDescent="0.2">
      <c r="A677" s="460">
        <v>3744</v>
      </c>
      <c r="B677" s="963"/>
      <c r="C677" s="964" t="s">
        <v>283</v>
      </c>
      <c r="D677" s="952">
        <v>100</v>
      </c>
      <c r="E677" s="953">
        <v>100</v>
      </c>
      <c r="F677" s="952">
        <v>0</v>
      </c>
      <c r="G677" s="954">
        <f t="shared" si="13"/>
        <v>0</v>
      </c>
    </row>
    <row r="678" spans="1:7" x14ac:dyDescent="0.2">
      <c r="A678" s="454"/>
      <c r="B678" s="539"/>
      <c r="C678" s="539"/>
      <c r="D678" s="533"/>
      <c r="E678" s="533"/>
      <c r="F678" s="533"/>
      <c r="G678" s="459"/>
    </row>
    <row r="679" spans="1:7" x14ac:dyDescent="0.2">
      <c r="A679" s="467">
        <v>3749</v>
      </c>
      <c r="B679" s="481">
        <v>5139</v>
      </c>
      <c r="C679" s="443" t="s">
        <v>170</v>
      </c>
      <c r="D679" s="482">
        <v>444</v>
      </c>
      <c r="E679" s="471">
        <v>0</v>
      </c>
      <c r="F679" s="470">
        <v>0</v>
      </c>
      <c r="G679" s="478" t="s">
        <v>188</v>
      </c>
    </row>
    <row r="680" spans="1:7" x14ac:dyDescent="0.2">
      <c r="A680" s="454">
        <v>3749</v>
      </c>
      <c r="B680" s="973">
        <v>5169</v>
      </c>
      <c r="C680" s="974" t="s">
        <v>171</v>
      </c>
      <c r="D680" s="483">
        <v>13000</v>
      </c>
      <c r="E680" s="961">
        <v>0</v>
      </c>
      <c r="F680" s="960">
        <v>0</v>
      </c>
      <c r="G680" s="966" t="s">
        <v>188</v>
      </c>
    </row>
    <row r="681" spans="1:7" s="449" customFormat="1" x14ac:dyDescent="0.2">
      <c r="A681" s="460">
        <v>3749</v>
      </c>
      <c r="B681" s="962"/>
      <c r="C681" s="965" t="s">
        <v>284</v>
      </c>
      <c r="D681" s="484">
        <v>13444</v>
      </c>
      <c r="E681" s="953">
        <v>0</v>
      </c>
      <c r="F681" s="952">
        <v>0</v>
      </c>
      <c r="G681" s="967" t="s">
        <v>188</v>
      </c>
    </row>
    <row r="682" spans="1:7" x14ac:dyDescent="0.2">
      <c r="A682" s="454"/>
      <c r="B682" s="539"/>
      <c r="C682" s="539"/>
      <c r="D682" s="533"/>
      <c r="E682" s="533"/>
      <c r="F682" s="533"/>
      <c r="G682" s="459"/>
    </row>
    <row r="683" spans="1:7" x14ac:dyDescent="0.2">
      <c r="A683" s="467">
        <v>3769</v>
      </c>
      <c r="B683" s="468">
        <v>5139</v>
      </c>
      <c r="C683" s="469" t="s">
        <v>170</v>
      </c>
      <c r="D683" s="470">
        <v>90</v>
      </c>
      <c r="E683" s="471">
        <v>8.35</v>
      </c>
      <c r="F683" s="470">
        <v>8.35</v>
      </c>
      <c r="G683" s="472">
        <f t="shared" si="13"/>
        <v>100</v>
      </c>
    </row>
    <row r="684" spans="1:7" x14ac:dyDescent="0.2">
      <c r="A684" s="454">
        <v>3769</v>
      </c>
      <c r="B684" s="958">
        <v>5164</v>
      </c>
      <c r="C684" s="959" t="s">
        <v>189</v>
      </c>
      <c r="D684" s="960">
        <v>50</v>
      </c>
      <c r="E684" s="961">
        <v>68</v>
      </c>
      <c r="F684" s="960">
        <v>33.835999999999999</v>
      </c>
      <c r="G684" s="459">
        <f t="shared" si="13"/>
        <v>49.758823529411764</v>
      </c>
    </row>
    <row r="685" spans="1:7" x14ac:dyDescent="0.2">
      <c r="A685" s="454">
        <v>3769</v>
      </c>
      <c r="B685" s="958">
        <v>5166</v>
      </c>
      <c r="C685" s="959" t="s">
        <v>204</v>
      </c>
      <c r="D685" s="960">
        <v>800</v>
      </c>
      <c r="E685" s="961">
        <v>1209.5899999999999</v>
      </c>
      <c r="F685" s="960">
        <v>762.39019999999994</v>
      </c>
      <c r="G685" s="459">
        <f t="shared" si="13"/>
        <v>63.028811415438291</v>
      </c>
    </row>
    <row r="686" spans="1:7" x14ac:dyDescent="0.2">
      <c r="A686" s="454">
        <v>3769</v>
      </c>
      <c r="B686" s="958">
        <v>5168</v>
      </c>
      <c r="C686" s="959" t="s">
        <v>206</v>
      </c>
      <c r="D686" s="960">
        <v>0</v>
      </c>
      <c r="E686" s="961">
        <v>146.11000000000001</v>
      </c>
      <c r="F686" s="960">
        <v>146.10749999999999</v>
      </c>
      <c r="G686" s="459">
        <f t="shared" si="13"/>
        <v>99.998288960372307</v>
      </c>
    </row>
    <row r="687" spans="1:7" x14ac:dyDescent="0.2">
      <c r="A687" s="454">
        <v>3769</v>
      </c>
      <c r="B687" s="958">
        <v>5169</v>
      </c>
      <c r="C687" s="959" t="s">
        <v>171</v>
      </c>
      <c r="D687" s="960">
        <v>1210</v>
      </c>
      <c r="E687" s="961">
        <v>1375.75</v>
      </c>
      <c r="F687" s="960">
        <v>252.1266</v>
      </c>
      <c r="G687" s="459">
        <f t="shared" si="13"/>
        <v>18.326483736143924</v>
      </c>
    </row>
    <row r="688" spans="1:7" x14ac:dyDescent="0.2">
      <c r="A688" s="454">
        <v>3769</v>
      </c>
      <c r="B688" s="958">
        <v>5909</v>
      </c>
      <c r="C688" s="959" t="s">
        <v>228</v>
      </c>
      <c r="D688" s="960">
        <v>0</v>
      </c>
      <c r="E688" s="961">
        <v>3000</v>
      </c>
      <c r="F688" s="960">
        <v>1905.875</v>
      </c>
      <c r="G688" s="459">
        <f t="shared" si="13"/>
        <v>63.529166666666669</v>
      </c>
    </row>
    <row r="689" spans="1:7" s="449" customFormat="1" x14ac:dyDescent="0.2">
      <c r="A689" s="460">
        <v>3769</v>
      </c>
      <c r="B689" s="963"/>
      <c r="C689" s="964" t="s">
        <v>113</v>
      </c>
      <c r="D689" s="952">
        <v>2150</v>
      </c>
      <c r="E689" s="953">
        <v>5807.8</v>
      </c>
      <c r="F689" s="952">
        <v>3108.6853000000001</v>
      </c>
      <c r="G689" s="954">
        <f t="shared" si="13"/>
        <v>53.526039119804402</v>
      </c>
    </row>
    <row r="690" spans="1:7" x14ac:dyDescent="0.2">
      <c r="A690" s="454"/>
      <c r="B690" s="539"/>
      <c r="C690" s="539"/>
      <c r="D690" s="533"/>
      <c r="E690" s="533"/>
      <c r="F690" s="533"/>
      <c r="G690" s="459"/>
    </row>
    <row r="691" spans="1:7" x14ac:dyDescent="0.2">
      <c r="A691" s="467">
        <v>3792</v>
      </c>
      <c r="B691" s="468">
        <v>5041</v>
      </c>
      <c r="C691" s="469" t="s">
        <v>185</v>
      </c>
      <c r="D691" s="470">
        <v>1084</v>
      </c>
      <c r="E691" s="471">
        <v>2176.83</v>
      </c>
      <c r="F691" s="470">
        <v>1910.6202499999999</v>
      </c>
      <c r="G691" s="472">
        <f t="shared" si="13"/>
        <v>87.770760693301725</v>
      </c>
    </row>
    <row r="692" spans="1:7" x14ac:dyDescent="0.2">
      <c r="A692" s="454">
        <v>3792</v>
      </c>
      <c r="B692" s="958">
        <v>5139</v>
      </c>
      <c r="C692" s="959" t="s">
        <v>170</v>
      </c>
      <c r="D692" s="960">
        <v>600</v>
      </c>
      <c r="E692" s="961">
        <v>31.35</v>
      </c>
      <c r="F692" s="960">
        <v>0</v>
      </c>
      <c r="G692" s="459">
        <f t="shared" si="13"/>
        <v>0</v>
      </c>
    </row>
    <row r="693" spans="1:7" x14ac:dyDescent="0.2">
      <c r="A693" s="454">
        <v>3792</v>
      </c>
      <c r="B693" s="958">
        <v>5164</v>
      </c>
      <c r="C693" s="959" t="s">
        <v>189</v>
      </c>
      <c r="D693" s="960">
        <v>15</v>
      </c>
      <c r="E693" s="961">
        <v>15</v>
      </c>
      <c r="F693" s="960">
        <v>0</v>
      </c>
      <c r="G693" s="459">
        <f t="shared" si="13"/>
        <v>0</v>
      </c>
    </row>
    <row r="694" spans="1:7" x14ac:dyDescent="0.2">
      <c r="A694" s="454">
        <v>3792</v>
      </c>
      <c r="B694" s="958">
        <v>5166</v>
      </c>
      <c r="C694" s="959" t="s">
        <v>204</v>
      </c>
      <c r="D694" s="960">
        <v>0</v>
      </c>
      <c r="E694" s="961">
        <v>196.4</v>
      </c>
      <c r="F694" s="960">
        <v>196.4</v>
      </c>
      <c r="G694" s="459">
        <f t="shared" si="13"/>
        <v>100</v>
      </c>
    </row>
    <row r="695" spans="1:7" x14ac:dyDescent="0.2">
      <c r="A695" s="454">
        <v>3792</v>
      </c>
      <c r="B695" s="958">
        <v>5169</v>
      </c>
      <c r="C695" s="959" t="s">
        <v>171</v>
      </c>
      <c r="D695" s="960">
        <v>600</v>
      </c>
      <c r="E695" s="961">
        <v>476.23</v>
      </c>
      <c r="F695" s="960">
        <v>241.99879000000001</v>
      </c>
      <c r="G695" s="459">
        <f t="shared" si="13"/>
        <v>50.81552821115848</v>
      </c>
    </row>
    <row r="696" spans="1:7" x14ac:dyDescent="0.2">
      <c r="A696" s="454">
        <v>3792</v>
      </c>
      <c r="B696" s="958">
        <v>5173</v>
      </c>
      <c r="C696" s="959" t="s">
        <v>190</v>
      </c>
      <c r="D696" s="960">
        <v>0</v>
      </c>
      <c r="E696" s="961">
        <v>30.25</v>
      </c>
      <c r="F696" s="960">
        <v>0</v>
      </c>
      <c r="G696" s="459">
        <f t="shared" si="13"/>
        <v>0</v>
      </c>
    </row>
    <row r="697" spans="1:7" x14ac:dyDescent="0.2">
      <c r="A697" s="454">
        <v>3792</v>
      </c>
      <c r="B697" s="958">
        <v>5175</v>
      </c>
      <c r="C697" s="959" t="s">
        <v>172</v>
      </c>
      <c r="D697" s="960">
        <v>0</v>
      </c>
      <c r="E697" s="961">
        <v>38.4</v>
      </c>
      <c r="F697" s="960">
        <v>0</v>
      </c>
      <c r="G697" s="459">
        <f t="shared" si="13"/>
        <v>0</v>
      </c>
    </row>
    <row r="698" spans="1:7" x14ac:dyDescent="0.2">
      <c r="A698" s="454">
        <v>3792</v>
      </c>
      <c r="B698" s="958">
        <v>5212</v>
      </c>
      <c r="C698" s="959" t="s">
        <v>176</v>
      </c>
      <c r="D698" s="960">
        <v>0</v>
      </c>
      <c r="E698" s="961">
        <v>99.6</v>
      </c>
      <c r="F698" s="960">
        <v>99.6</v>
      </c>
      <c r="G698" s="459">
        <f t="shared" si="13"/>
        <v>100</v>
      </c>
    </row>
    <row r="699" spans="1:7" x14ac:dyDescent="0.2">
      <c r="A699" s="454">
        <v>3792</v>
      </c>
      <c r="B699" s="958">
        <v>5213</v>
      </c>
      <c r="C699" s="959" t="s">
        <v>177</v>
      </c>
      <c r="D699" s="960">
        <v>0</v>
      </c>
      <c r="E699" s="961">
        <v>237.8</v>
      </c>
      <c r="F699" s="960">
        <v>237.33699999999999</v>
      </c>
      <c r="G699" s="459">
        <f t="shared" si="13"/>
        <v>99.80529857022708</v>
      </c>
    </row>
    <row r="700" spans="1:7" x14ac:dyDescent="0.2">
      <c r="A700" s="454">
        <v>3792</v>
      </c>
      <c r="B700" s="958">
        <v>5221</v>
      </c>
      <c r="C700" s="959" t="s">
        <v>192</v>
      </c>
      <c r="D700" s="960">
        <v>0</v>
      </c>
      <c r="E700" s="961">
        <v>220</v>
      </c>
      <c r="F700" s="960">
        <v>213</v>
      </c>
      <c r="G700" s="459">
        <f t="shared" si="13"/>
        <v>96.818181818181813</v>
      </c>
    </row>
    <row r="701" spans="1:7" x14ac:dyDescent="0.2">
      <c r="A701" s="454">
        <v>3792</v>
      </c>
      <c r="B701" s="958">
        <v>5222</v>
      </c>
      <c r="C701" s="959" t="s">
        <v>173</v>
      </c>
      <c r="D701" s="960">
        <v>0</v>
      </c>
      <c r="E701" s="961">
        <v>1675.2</v>
      </c>
      <c r="F701" s="960">
        <v>1639.7570000000001</v>
      </c>
      <c r="G701" s="459">
        <f t="shared" si="13"/>
        <v>97.884252626552055</v>
      </c>
    </row>
    <row r="702" spans="1:7" x14ac:dyDescent="0.2">
      <c r="A702" s="454">
        <v>3792</v>
      </c>
      <c r="B702" s="958">
        <v>5321</v>
      </c>
      <c r="C702" s="959" t="s">
        <v>179</v>
      </c>
      <c r="D702" s="960">
        <v>5000</v>
      </c>
      <c r="E702" s="961">
        <v>2135.5</v>
      </c>
      <c r="F702" s="960">
        <v>2004.8510000000001</v>
      </c>
      <c r="G702" s="459">
        <f t="shared" si="13"/>
        <v>93.882041676422389</v>
      </c>
    </row>
    <row r="703" spans="1:7" x14ac:dyDescent="0.2">
      <c r="A703" s="454">
        <v>3792</v>
      </c>
      <c r="B703" s="958">
        <v>5331</v>
      </c>
      <c r="C703" s="959" t="s">
        <v>183</v>
      </c>
      <c r="D703" s="960">
        <v>1400</v>
      </c>
      <c r="E703" s="961">
        <v>5</v>
      </c>
      <c r="F703" s="960">
        <v>5</v>
      </c>
      <c r="G703" s="459">
        <f t="shared" si="13"/>
        <v>100</v>
      </c>
    </row>
    <row r="704" spans="1:7" s="449" customFormat="1" x14ac:dyDescent="0.2">
      <c r="A704" s="460">
        <v>3792</v>
      </c>
      <c r="B704" s="963"/>
      <c r="C704" s="964" t="s">
        <v>285</v>
      </c>
      <c r="D704" s="952">
        <v>8699</v>
      </c>
      <c r="E704" s="953">
        <v>7337.56</v>
      </c>
      <c r="F704" s="952">
        <v>6548.5640400000002</v>
      </c>
      <c r="G704" s="954">
        <f t="shared" si="13"/>
        <v>89.247161726786558</v>
      </c>
    </row>
    <row r="705" spans="1:7" x14ac:dyDescent="0.2">
      <c r="A705" s="454"/>
      <c r="B705" s="539"/>
      <c r="C705" s="539"/>
      <c r="D705" s="533"/>
      <c r="E705" s="533"/>
      <c r="F705" s="533"/>
      <c r="G705" s="459"/>
    </row>
    <row r="706" spans="1:7" x14ac:dyDescent="0.2">
      <c r="A706" s="467">
        <v>3799</v>
      </c>
      <c r="B706" s="468">
        <v>5161</v>
      </c>
      <c r="C706" s="469" t="s">
        <v>286</v>
      </c>
      <c r="D706" s="470">
        <v>0</v>
      </c>
      <c r="E706" s="471">
        <v>30</v>
      </c>
      <c r="F706" s="470">
        <v>11.004</v>
      </c>
      <c r="G706" s="472">
        <f t="shared" si="13"/>
        <v>36.679999999999993</v>
      </c>
    </row>
    <row r="707" spans="1:7" x14ac:dyDescent="0.2">
      <c r="A707" s="454">
        <v>3799</v>
      </c>
      <c r="B707" s="958">
        <v>5166</v>
      </c>
      <c r="C707" s="959" t="s">
        <v>204</v>
      </c>
      <c r="D707" s="960">
        <v>0</v>
      </c>
      <c r="E707" s="961">
        <v>500</v>
      </c>
      <c r="F707" s="960">
        <v>297.80520000000001</v>
      </c>
      <c r="G707" s="459">
        <f t="shared" si="13"/>
        <v>59.561039999999998</v>
      </c>
    </row>
    <row r="708" spans="1:7" x14ac:dyDescent="0.2">
      <c r="A708" s="454">
        <v>3799</v>
      </c>
      <c r="B708" s="958">
        <v>5169</v>
      </c>
      <c r="C708" s="959" t="s">
        <v>171</v>
      </c>
      <c r="D708" s="960">
        <v>7500</v>
      </c>
      <c r="E708" s="961">
        <v>785.07</v>
      </c>
      <c r="F708" s="960">
        <v>515.94399999999996</v>
      </c>
      <c r="G708" s="459">
        <f t="shared" si="13"/>
        <v>65.719489981785046</v>
      </c>
    </row>
    <row r="709" spans="1:7" x14ac:dyDescent="0.2">
      <c r="A709" s="454">
        <v>3799</v>
      </c>
      <c r="B709" s="958">
        <v>5175</v>
      </c>
      <c r="C709" s="959" t="s">
        <v>172</v>
      </c>
      <c r="D709" s="960">
        <v>0</v>
      </c>
      <c r="E709" s="961">
        <v>10</v>
      </c>
      <c r="F709" s="960">
        <v>5.0869999999999997</v>
      </c>
      <c r="G709" s="459">
        <f t="shared" si="13"/>
        <v>50.86999999999999</v>
      </c>
    </row>
    <row r="710" spans="1:7" x14ac:dyDescent="0.2">
      <c r="A710" s="454">
        <v>3799</v>
      </c>
      <c r="B710" s="958">
        <v>5213</v>
      </c>
      <c r="C710" s="959" t="s">
        <v>177</v>
      </c>
      <c r="D710" s="960">
        <v>0</v>
      </c>
      <c r="E710" s="961">
        <v>50</v>
      </c>
      <c r="F710" s="960">
        <v>0</v>
      </c>
      <c r="G710" s="459">
        <f t="shared" si="13"/>
        <v>0</v>
      </c>
    </row>
    <row r="711" spans="1:7" x14ac:dyDescent="0.2">
      <c r="A711" s="454">
        <v>3799</v>
      </c>
      <c r="B711" s="958">
        <v>5221</v>
      </c>
      <c r="C711" s="959" t="s">
        <v>192</v>
      </c>
      <c r="D711" s="960">
        <v>0</v>
      </c>
      <c r="E711" s="961">
        <v>68</v>
      </c>
      <c r="F711" s="960">
        <v>68</v>
      </c>
      <c r="G711" s="459">
        <f t="shared" si="13"/>
        <v>100</v>
      </c>
    </row>
    <row r="712" spans="1:7" x14ac:dyDescent="0.2">
      <c r="A712" s="454">
        <v>3799</v>
      </c>
      <c r="B712" s="958">
        <v>5222</v>
      </c>
      <c r="C712" s="959" t="s">
        <v>173</v>
      </c>
      <c r="D712" s="960">
        <v>1000</v>
      </c>
      <c r="E712" s="961">
        <v>540</v>
      </c>
      <c r="F712" s="960">
        <v>182</v>
      </c>
      <c r="G712" s="459">
        <f t="shared" si="13"/>
        <v>33.703703703703702</v>
      </c>
    </row>
    <row r="713" spans="1:7" s="449" customFormat="1" x14ac:dyDescent="0.2">
      <c r="A713" s="460">
        <v>3799</v>
      </c>
      <c r="B713" s="963"/>
      <c r="C713" s="964" t="s">
        <v>287</v>
      </c>
      <c r="D713" s="952">
        <v>8500</v>
      </c>
      <c r="E713" s="953">
        <v>1983.07</v>
      </c>
      <c r="F713" s="952">
        <v>1079.8401999999999</v>
      </c>
      <c r="G713" s="954">
        <f t="shared" si="13"/>
        <v>54.452954257792207</v>
      </c>
    </row>
    <row r="714" spans="1:7" x14ac:dyDescent="0.2">
      <c r="A714" s="454"/>
      <c r="B714" s="539"/>
      <c r="C714" s="539"/>
      <c r="D714" s="533"/>
      <c r="E714" s="533"/>
      <c r="F714" s="533"/>
      <c r="G714" s="459"/>
    </row>
    <row r="715" spans="1:7" x14ac:dyDescent="0.2">
      <c r="A715" s="467">
        <v>3900</v>
      </c>
      <c r="B715" s="468">
        <v>5213</v>
      </c>
      <c r="C715" s="469" t="s">
        <v>177</v>
      </c>
      <c r="D715" s="470">
        <v>3000</v>
      </c>
      <c r="E715" s="471">
        <v>2073</v>
      </c>
      <c r="F715" s="470">
        <v>505</v>
      </c>
      <c r="G715" s="472">
        <f t="shared" si="13"/>
        <v>24.360829715388327</v>
      </c>
    </row>
    <row r="716" spans="1:7" x14ac:dyDescent="0.2">
      <c r="A716" s="454">
        <v>3900</v>
      </c>
      <c r="B716" s="958">
        <v>5221</v>
      </c>
      <c r="C716" s="959" t="s">
        <v>192</v>
      </c>
      <c r="D716" s="960">
        <v>1080</v>
      </c>
      <c r="E716" s="961">
        <v>1464.6</v>
      </c>
      <c r="F716" s="960">
        <v>1464.6</v>
      </c>
      <c r="G716" s="459">
        <f t="shared" si="13"/>
        <v>100</v>
      </c>
    </row>
    <row r="717" spans="1:7" x14ac:dyDescent="0.2">
      <c r="A717" s="454">
        <v>3900</v>
      </c>
      <c r="B717" s="958">
        <v>5222</v>
      </c>
      <c r="C717" s="959" t="s">
        <v>173</v>
      </c>
      <c r="D717" s="960">
        <v>1426</v>
      </c>
      <c r="E717" s="961">
        <v>1898.4</v>
      </c>
      <c r="F717" s="960">
        <v>1774.9079999999999</v>
      </c>
      <c r="G717" s="459">
        <f t="shared" si="13"/>
        <v>93.494943109987346</v>
      </c>
    </row>
    <row r="718" spans="1:7" x14ac:dyDescent="0.2">
      <c r="A718" s="454">
        <v>3900</v>
      </c>
      <c r="B718" s="958">
        <v>5223</v>
      </c>
      <c r="C718" s="959" t="s">
        <v>178</v>
      </c>
      <c r="D718" s="960">
        <v>120</v>
      </c>
      <c r="E718" s="961">
        <v>576</v>
      </c>
      <c r="F718" s="960">
        <v>576</v>
      </c>
      <c r="G718" s="459">
        <f t="shared" si="13"/>
        <v>100</v>
      </c>
    </row>
    <row r="719" spans="1:7" x14ac:dyDescent="0.2">
      <c r="A719" s="454">
        <v>3900</v>
      </c>
      <c r="B719" s="958">
        <v>5229</v>
      </c>
      <c r="C719" s="959" t="s">
        <v>215</v>
      </c>
      <c r="D719" s="960">
        <v>3000</v>
      </c>
      <c r="E719" s="961">
        <v>0</v>
      </c>
      <c r="F719" s="960">
        <v>0</v>
      </c>
      <c r="G719" s="966" t="s">
        <v>188</v>
      </c>
    </row>
    <row r="720" spans="1:7" x14ac:dyDescent="0.2">
      <c r="A720" s="454">
        <v>3900</v>
      </c>
      <c r="B720" s="958">
        <v>5321</v>
      </c>
      <c r="C720" s="959" t="s">
        <v>179</v>
      </c>
      <c r="D720" s="960">
        <v>9474</v>
      </c>
      <c r="E720" s="961">
        <v>13517.09</v>
      </c>
      <c r="F720" s="960">
        <v>4481.169640000001</v>
      </c>
      <c r="G720" s="459">
        <f t="shared" si="13"/>
        <v>33.151881359079511</v>
      </c>
    </row>
    <row r="721" spans="1:7" s="449" customFormat="1" x14ac:dyDescent="0.2">
      <c r="A721" s="460">
        <v>3900</v>
      </c>
      <c r="B721" s="963"/>
      <c r="C721" s="964" t="s">
        <v>288</v>
      </c>
      <c r="D721" s="952">
        <v>18100</v>
      </c>
      <c r="E721" s="953">
        <v>19529.09</v>
      </c>
      <c r="F721" s="952">
        <v>8801.6776399999999</v>
      </c>
      <c r="G721" s="954">
        <f t="shared" si="13"/>
        <v>45.069573851111336</v>
      </c>
    </row>
    <row r="722" spans="1:7" x14ac:dyDescent="0.2">
      <c r="A722" s="454"/>
      <c r="B722" s="539"/>
      <c r="C722" s="539"/>
      <c r="D722" s="533"/>
      <c r="E722" s="533"/>
      <c r="F722" s="533"/>
      <c r="G722" s="459"/>
    </row>
    <row r="723" spans="1:7" ht="13.5" customHeight="1" x14ac:dyDescent="0.2">
      <c r="A723" s="987" t="s">
        <v>289</v>
      </c>
      <c r="B723" s="988"/>
      <c r="C723" s="991"/>
      <c r="D723" s="473">
        <v>2634860</v>
      </c>
      <c r="E723" s="474">
        <v>20815129.037999999</v>
      </c>
      <c r="F723" s="473">
        <v>20598733.723490003</v>
      </c>
      <c r="G723" s="475">
        <f t="shared" ref="G723" si="14">F723/E723*100</f>
        <v>98.960394076275264</v>
      </c>
    </row>
    <row r="724" spans="1:7" x14ac:dyDescent="0.2">
      <c r="A724" s="454"/>
      <c r="B724" s="539"/>
      <c r="C724" s="539"/>
      <c r="D724" s="533"/>
      <c r="E724" s="533"/>
      <c r="F724" s="533"/>
      <c r="G724" s="459"/>
    </row>
    <row r="725" spans="1:7" x14ac:dyDescent="0.2">
      <c r="A725" s="467">
        <v>4229</v>
      </c>
      <c r="B725" s="468">
        <v>5221</v>
      </c>
      <c r="C725" s="469" t="s">
        <v>192</v>
      </c>
      <c r="D725" s="470">
        <v>0</v>
      </c>
      <c r="E725" s="471">
        <v>113.56</v>
      </c>
      <c r="F725" s="470">
        <v>113.538</v>
      </c>
      <c r="G725" s="472">
        <f t="shared" si="13"/>
        <v>99.980626981331454</v>
      </c>
    </row>
    <row r="726" spans="1:7" x14ac:dyDescent="0.2">
      <c r="A726" s="454">
        <v>4229</v>
      </c>
      <c r="B726" s="958">
        <v>5222</v>
      </c>
      <c r="C726" s="959" t="s">
        <v>173</v>
      </c>
      <c r="D726" s="960">
        <v>0</v>
      </c>
      <c r="E726" s="961">
        <v>54.2</v>
      </c>
      <c r="F726" s="960">
        <v>54.186</v>
      </c>
      <c r="G726" s="459">
        <f t="shared" si="13"/>
        <v>99.974169741697409</v>
      </c>
    </row>
    <row r="727" spans="1:7" s="449" customFormat="1" x14ac:dyDescent="0.2">
      <c r="A727" s="460">
        <v>4229</v>
      </c>
      <c r="B727" s="963"/>
      <c r="C727" s="964" t="s">
        <v>290</v>
      </c>
      <c r="D727" s="952">
        <v>0</v>
      </c>
      <c r="E727" s="953">
        <v>167.76</v>
      </c>
      <c r="F727" s="952">
        <v>167.72399999999999</v>
      </c>
      <c r="G727" s="954">
        <f t="shared" si="13"/>
        <v>99.978540772532185</v>
      </c>
    </row>
    <row r="728" spans="1:7" x14ac:dyDescent="0.2">
      <c r="A728" s="454"/>
      <c r="B728" s="539"/>
      <c r="C728" s="539"/>
      <c r="D728" s="533"/>
      <c r="E728" s="533"/>
      <c r="F728" s="533"/>
      <c r="G728" s="459"/>
    </row>
    <row r="729" spans="1:7" x14ac:dyDescent="0.2">
      <c r="A729" s="467">
        <v>4312</v>
      </c>
      <c r="B729" s="468">
        <v>5011</v>
      </c>
      <c r="C729" s="469" t="s">
        <v>194</v>
      </c>
      <c r="D729" s="470">
        <v>0</v>
      </c>
      <c r="E729" s="471">
        <v>200</v>
      </c>
      <c r="F729" s="470">
        <v>120.57357</v>
      </c>
      <c r="G729" s="472">
        <f t="shared" si="13"/>
        <v>60.286784999999995</v>
      </c>
    </row>
    <row r="730" spans="1:7" x14ac:dyDescent="0.2">
      <c r="A730" s="454">
        <v>4312</v>
      </c>
      <c r="B730" s="958">
        <v>5021</v>
      </c>
      <c r="C730" s="959" t="s">
        <v>195</v>
      </c>
      <c r="D730" s="960">
        <v>0</v>
      </c>
      <c r="E730" s="961">
        <v>800</v>
      </c>
      <c r="F730" s="960">
        <v>733.28</v>
      </c>
      <c r="G730" s="459">
        <f t="shared" ref="G730:G793" si="15">F730/E730*100</f>
        <v>91.66</v>
      </c>
    </row>
    <row r="731" spans="1:7" x14ac:dyDescent="0.2">
      <c r="A731" s="454">
        <v>4312</v>
      </c>
      <c r="B731" s="958">
        <v>5031</v>
      </c>
      <c r="C731" s="959" t="s">
        <v>196</v>
      </c>
      <c r="D731" s="960">
        <v>0</v>
      </c>
      <c r="E731" s="961">
        <v>250</v>
      </c>
      <c r="F731" s="960">
        <v>211.33199999999999</v>
      </c>
      <c r="G731" s="459">
        <f t="shared" si="15"/>
        <v>84.532799999999995</v>
      </c>
    </row>
    <row r="732" spans="1:7" x14ac:dyDescent="0.2">
      <c r="A732" s="454">
        <v>4312</v>
      </c>
      <c r="B732" s="958">
        <v>5032</v>
      </c>
      <c r="C732" s="959" t="s">
        <v>197</v>
      </c>
      <c r="D732" s="960">
        <v>0</v>
      </c>
      <c r="E732" s="961">
        <v>90</v>
      </c>
      <c r="F732" s="960">
        <v>76.685000000000002</v>
      </c>
      <c r="G732" s="459">
        <f t="shared" si="15"/>
        <v>85.205555555555563</v>
      </c>
    </row>
    <row r="733" spans="1:7" x14ac:dyDescent="0.2">
      <c r="A733" s="454">
        <v>4312</v>
      </c>
      <c r="B733" s="958">
        <v>5038</v>
      </c>
      <c r="C733" s="959" t="s">
        <v>198</v>
      </c>
      <c r="D733" s="960">
        <v>0</v>
      </c>
      <c r="E733" s="961">
        <v>4.2</v>
      </c>
      <c r="F733" s="960">
        <v>3.5509999999999997</v>
      </c>
      <c r="G733" s="459">
        <f t="shared" si="15"/>
        <v>84.547619047619037</v>
      </c>
    </row>
    <row r="734" spans="1:7" x14ac:dyDescent="0.2">
      <c r="A734" s="454">
        <v>4312</v>
      </c>
      <c r="B734" s="958">
        <v>5136</v>
      </c>
      <c r="C734" s="959" t="s">
        <v>226</v>
      </c>
      <c r="D734" s="960">
        <v>0</v>
      </c>
      <c r="E734" s="961">
        <v>10</v>
      </c>
      <c r="F734" s="960">
        <v>9.9949999999999992</v>
      </c>
      <c r="G734" s="459">
        <f t="shared" si="15"/>
        <v>99.949999999999989</v>
      </c>
    </row>
    <row r="735" spans="1:7" x14ac:dyDescent="0.2">
      <c r="A735" s="454">
        <v>4312</v>
      </c>
      <c r="B735" s="958">
        <v>5139</v>
      </c>
      <c r="C735" s="959" t="s">
        <v>170</v>
      </c>
      <c r="D735" s="960">
        <v>0</v>
      </c>
      <c r="E735" s="961">
        <v>50</v>
      </c>
      <c r="F735" s="960">
        <v>9.61</v>
      </c>
      <c r="G735" s="459">
        <f t="shared" si="15"/>
        <v>19.22</v>
      </c>
    </row>
    <row r="736" spans="1:7" x14ac:dyDescent="0.2">
      <c r="A736" s="454">
        <v>4312</v>
      </c>
      <c r="B736" s="958">
        <v>5162</v>
      </c>
      <c r="C736" s="959" t="s">
        <v>251</v>
      </c>
      <c r="D736" s="960">
        <v>0</v>
      </c>
      <c r="E736" s="961">
        <v>9.5</v>
      </c>
      <c r="F736" s="960">
        <v>8.1020399999999988</v>
      </c>
      <c r="G736" s="459">
        <f t="shared" si="15"/>
        <v>85.284631578947355</v>
      </c>
    </row>
    <row r="737" spans="1:7" x14ac:dyDescent="0.2">
      <c r="A737" s="454">
        <v>4312</v>
      </c>
      <c r="B737" s="958">
        <v>5164</v>
      </c>
      <c r="C737" s="959" t="s">
        <v>189</v>
      </c>
      <c r="D737" s="960">
        <v>0</v>
      </c>
      <c r="E737" s="961">
        <v>100</v>
      </c>
      <c r="F737" s="960">
        <v>6</v>
      </c>
      <c r="G737" s="459">
        <f t="shared" si="15"/>
        <v>6</v>
      </c>
    </row>
    <row r="738" spans="1:7" x14ac:dyDescent="0.2">
      <c r="A738" s="454">
        <v>4312</v>
      </c>
      <c r="B738" s="958">
        <v>5167</v>
      </c>
      <c r="C738" s="959" t="s">
        <v>205</v>
      </c>
      <c r="D738" s="960">
        <v>0</v>
      </c>
      <c r="E738" s="961">
        <v>320</v>
      </c>
      <c r="F738" s="960">
        <v>0</v>
      </c>
      <c r="G738" s="459">
        <f t="shared" si="15"/>
        <v>0</v>
      </c>
    </row>
    <row r="739" spans="1:7" x14ac:dyDescent="0.2">
      <c r="A739" s="454">
        <v>4312</v>
      </c>
      <c r="B739" s="958">
        <v>5169</v>
      </c>
      <c r="C739" s="959" t="s">
        <v>171</v>
      </c>
      <c r="D739" s="960">
        <v>150</v>
      </c>
      <c r="E739" s="961">
        <v>7463.61</v>
      </c>
      <c r="F739" s="960">
        <v>787.50013000000001</v>
      </c>
      <c r="G739" s="459">
        <f t="shared" si="15"/>
        <v>10.55119613699001</v>
      </c>
    </row>
    <row r="740" spans="1:7" x14ac:dyDescent="0.2">
      <c r="A740" s="454">
        <v>4312</v>
      </c>
      <c r="B740" s="958">
        <v>5173</v>
      </c>
      <c r="C740" s="959" t="s">
        <v>190</v>
      </c>
      <c r="D740" s="960">
        <v>0</v>
      </c>
      <c r="E740" s="961">
        <v>50</v>
      </c>
      <c r="F740" s="960">
        <v>0</v>
      </c>
      <c r="G740" s="459">
        <f t="shared" si="15"/>
        <v>0</v>
      </c>
    </row>
    <row r="741" spans="1:7" x14ac:dyDescent="0.2">
      <c r="A741" s="454">
        <v>4312</v>
      </c>
      <c r="B741" s="958">
        <v>5175</v>
      </c>
      <c r="C741" s="959" t="s">
        <v>172</v>
      </c>
      <c r="D741" s="960">
        <v>0</v>
      </c>
      <c r="E741" s="961">
        <v>40</v>
      </c>
      <c r="F741" s="960">
        <v>8.7420000000000009</v>
      </c>
      <c r="G741" s="459">
        <f t="shared" si="15"/>
        <v>21.855000000000004</v>
      </c>
    </row>
    <row r="742" spans="1:7" x14ac:dyDescent="0.2">
      <c r="A742" s="454">
        <v>4312</v>
      </c>
      <c r="B742" s="958">
        <v>5221</v>
      </c>
      <c r="C742" s="959" t="s">
        <v>192</v>
      </c>
      <c r="D742" s="960">
        <v>0</v>
      </c>
      <c r="E742" s="961">
        <v>17584</v>
      </c>
      <c r="F742" s="960">
        <v>17584</v>
      </c>
      <c r="G742" s="459">
        <f t="shared" si="15"/>
        <v>100</v>
      </c>
    </row>
    <row r="743" spans="1:7" x14ac:dyDescent="0.2">
      <c r="A743" s="454">
        <v>4312</v>
      </c>
      <c r="B743" s="958">
        <v>5222</v>
      </c>
      <c r="C743" s="959" t="s">
        <v>173</v>
      </c>
      <c r="D743" s="960">
        <v>0</v>
      </c>
      <c r="E743" s="961">
        <v>11737.9</v>
      </c>
      <c r="F743" s="960">
        <v>11737.9</v>
      </c>
      <c r="G743" s="459">
        <f t="shared" si="15"/>
        <v>100</v>
      </c>
    </row>
    <row r="744" spans="1:7" x14ac:dyDescent="0.2">
      <c r="A744" s="454">
        <v>4312</v>
      </c>
      <c r="B744" s="958">
        <v>5223</v>
      </c>
      <c r="C744" s="959" t="s">
        <v>178</v>
      </c>
      <c r="D744" s="960">
        <v>0</v>
      </c>
      <c r="E744" s="961">
        <v>16330.2</v>
      </c>
      <c r="F744" s="960">
        <v>16330.2</v>
      </c>
      <c r="G744" s="459">
        <f t="shared" si="15"/>
        <v>100</v>
      </c>
    </row>
    <row r="745" spans="1:7" x14ac:dyDescent="0.2">
      <c r="A745" s="454">
        <v>4312</v>
      </c>
      <c r="B745" s="958">
        <v>5321</v>
      </c>
      <c r="C745" s="959" t="s">
        <v>179</v>
      </c>
      <c r="D745" s="960">
        <v>0</v>
      </c>
      <c r="E745" s="961">
        <v>3705</v>
      </c>
      <c r="F745" s="960">
        <v>3705</v>
      </c>
      <c r="G745" s="459">
        <f t="shared" si="15"/>
        <v>100</v>
      </c>
    </row>
    <row r="746" spans="1:7" x14ac:dyDescent="0.2">
      <c r="A746" s="454">
        <v>4312</v>
      </c>
      <c r="B746" s="958">
        <v>5331</v>
      </c>
      <c r="C746" s="959" t="s">
        <v>183</v>
      </c>
      <c r="D746" s="960">
        <v>4400</v>
      </c>
      <c r="E746" s="961">
        <v>4900</v>
      </c>
      <c r="F746" s="960">
        <v>4900</v>
      </c>
      <c r="G746" s="459">
        <f t="shared" si="15"/>
        <v>100</v>
      </c>
    </row>
    <row r="747" spans="1:7" x14ac:dyDescent="0.2">
      <c r="A747" s="454">
        <v>4312</v>
      </c>
      <c r="B747" s="958">
        <v>5336</v>
      </c>
      <c r="C747" s="959" t="s">
        <v>217</v>
      </c>
      <c r="D747" s="960">
        <v>0</v>
      </c>
      <c r="E747" s="961">
        <v>8902.1029999999992</v>
      </c>
      <c r="F747" s="960">
        <v>8902.1029999999992</v>
      </c>
      <c r="G747" s="459">
        <f t="shared" si="15"/>
        <v>100</v>
      </c>
    </row>
    <row r="748" spans="1:7" x14ac:dyDescent="0.2">
      <c r="A748" s="454">
        <v>4312</v>
      </c>
      <c r="B748" s="958">
        <v>5621</v>
      </c>
      <c r="C748" s="959" t="s">
        <v>291</v>
      </c>
      <c r="D748" s="960">
        <v>1193</v>
      </c>
      <c r="E748" s="961">
        <v>1193</v>
      </c>
      <c r="F748" s="960">
        <v>1193</v>
      </c>
      <c r="G748" s="459">
        <f t="shared" si="15"/>
        <v>100</v>
      </c>
    </row>
    <row r="749" spans="1:7" x14ac:dyDescent="0.2">
      <c r="A749" s="454">
        <v>4312</v>
      </c>
      <c r="B749" s="958">
        <v>5622</v>
      </c>
      <c r="C749" s="959" t="s">
        <v>292</v>
      </c>
      <c r="D749" s="960">
        <v>2805</v>
      </c>
      <c r="E749" s="961">
        <v>2805</v>
      </c>
      <c r="F749" s="960">
        <v>2805</v>
      </c>
      <c r="G749" s="459">
        <f t="shared" si="15"/>
        <v>100</v>
      </c>
    </row>
    <row r="750" spans="1:7" x14ac:dyDescent="0.2">
      <c r="A750" s="454">
        <v>4312</v>
      </c>
      <c r="B750" s="958">
        <v>5623</v>
      </c>
      <c r="C750" s="959" t="s">
        <v>293</v>
      </c>
      <c r="D750" s="960">
        <v>945</v>
      </c>
      <c r="E750" s="961">
        <v>945</v>
      </c>
      <c r="F750" s="960">
        <v>945</v>
      </c>
      <c r="G750" s="459">
        <f t="shared" si="15"/>
        <v>100</v>
      </c>
    </row>
    <row r="751" spans="1:7" s="449" customFormat="1" x14ac:dyDescent="0.2">
      <c r="A751" s="460">
        <v>4312</v>
      </c>
      <c r="B751" s="963"/>
      <c r="C751" s="964" t="s">
        <v>294</v>
      </c>
      <c r="D751" s="952">
        <v>9493</v>
      </c>
      <c r="E751" s="953">
        <v>77489.513000000006</v>
      </c>
      <c r="F751" s="952">
        <v>70077.573740000007</v>
      </c>
      <c r="G751" s="954">
        <f t="shared" si="15"/>
        <v>90.434913095917906</v>
      </c>
    </row>
    <row r="752" spans="1:7" x14ac:dyDescent="0.2">
      <c r="A752" s="454"/>
      <c r="B752" s="539"/>
      <c r="C752" s="539"/>
      <c r="D752" s="533"/>
      <c r="E752" s="533"/>
      <c r="F752" s="533"/>
      <c r="G752" s="459"/>
    </row>
    <row r="753" spans="1:7" x14ac:dyDescent="0.2">
      <c r="A753" s="467">
        <v>4319</v>
      </c>
      <c r="B753" s="468">
        <v>5011</v>
      </c>
      <c r="C753" s="469" t="s">
        <v>194</v>
      </c>
      <c r="D753" s="470">
        <v>0</v>
      </c>
      <c r="E753" s="471">
        <v>160</v>
      </c>
      <c r="F753" s="470">
        <v>112.09699999999999</v>
      </c>
      <c r="G753" s="472">
        <f t="shared" si="15"/>
        <v>70.060625000000002</v>
      </c>
    </row>
    <row r="754" spans="1:7" x14ac:dyDescent="0.2">
      <c r="A754" s="454">
        <v>4319</v>
      </c>
      <c r="B754" s="958">
        <v>5021</v>
      </c>
      <c r="C754" s="959" t="s">
        <v>195</v>
      </c>
      <c r="D754" s="960">
        <v>0</v>
      </c>
      <c r="E754" s="961">
        <v>3000</v>
      </c>
      <c r="F754" s="960">
        <v>1189.6410000000001</v>
      </c>
      <c r="G754" s="459">
        <f t="shared" si="15"/>
        <v>39.654700000000005</v>
      </c>
    </row>
    <row r="755" spans="1:7" x14ac:dyDescent="0.2">
      <c r="A755" s="454">
        <v>4319</v>
      </c>
      <c r="B755" s="958">
        <v>5031</v>
      </c>
      <c r="C755" s="959" t="s">
        <v>196</v>
      </c>
      <c r="D755" s="960">
        <v>0</v>
      </c>
      <c r="E755" s="961">
        <v>324.5</v>
      </c>
      <c r="F755" s="960">
        <v>99.72999999999999</v>
      </c>
      <c r="G755" s="459">
        <f t="shared" si="15"/>
        <v>30.733436055469948</v>
      </c>
    </row>
    <row r="756" spans="1:7" x14ac:dyDescent="0.2">
      <c r="A756" s="454">
        <v>4319</v>
      </c>
      <c r="B756" s="958">
        <v>5032</v>
      </c>
      <c r="C756" s="959" t="s">
        <v>197</v>
      </c>
      <c r="D756" s="960">
        <v>0</v>
      </c>
      <c r="E756" s="961">
        <v>117</v>
      </c>
      <c r="F756" s="960">
        <v>36.17199999999999</v>
      </c>
      <c r="G756" s="459">
        <f t="shared" si="15"/>
        <v>30.916239316239309</v>
      </c>
    </row>
    <row r="757" spans="1:7" x14ac:dyDescent="0.2">
      <c r="A757" s="454">
        <v>4319</v>
      </c>
      <c r="B757" s="958">
        <v>5038</v>
      </c>
      <c r="C757" s="959" t="s">
        <v>198</v>
      </c>
      <c r="D757" s="960">
        <v>0</v>
      </c>
      <c r="E757" s="961">
        <v>10.050000000000001</v>
      </c>
      <c r="F757" s="960">
        <v>1.6659999999999999</v>
      </c>
      <c r="G757" s="459">
        <f t="shared" si="15"/>
        <v>16.577114427860696</v>
      </c>
    </row>
    <row r="758" spans="1:7" x14ac:dyDescent="0.2">
      <c r="A758" s="454">
        <v>4319</v>
      </c>
      <c r="B758" s="958">
        <v>5137</v>
      </c>
      <c r="C758" s="959" t="s">
        <v>187</v>
      </c>
      <c r="D758" s="960">
        <v>0</v>
      </c>
      <c r="E758" s="961">
        <v>1465</v>
      </c>
      <c r="F758" s="960">
        <v>452.26821999999999</v>
      </c>
      <c r="G758" s="459">
        <f t="shared" si="15"/>
        <v>30.871550853242319</v>
      </c>
    </row>
    <row r="759" spans="1:7" x14ac:dyDescent="0.2">
      <c r="A759" s="454">
        <v>4319</v>
      </c>
      <c r="B759" s="958">
        <v>5139</v>
      </c>
      <c r="C759" s="959" t="s">
        <v>170</v>
      </c>
      <c r="D759" s="960">
        <v>0</v>
      </c>
      <c r="E759" s="961">
        <v>230</v>
      </c>
      <c r="F759" s="960">
        <v>7.9579999999999993</v>
      </c>
      <c r="G759" s="459">
        <f t="shared" si="15"/>
        <v>3.46</v>
      </c>
    </row>
    <row r="760" spans="1:7" x14ac:dyDescent="0.2">
      <c r="A760" s="454">
        <v>4319</v>
      </c>
      <c r="B760" s="958">
        <v>5162</v>
      </c>
      <c r="C760" s="959" t="s">
        <v>251</v>
      </c>
      <c r="D760" s="960">
        <v>0</v>
      </c>
      <c r="E760" s="961">
        <v>5</v>
      </c>
      <c r="F760" s="960">
        <v>0</v>
      </c>
      <c r="G760" s="459">
        <f t="shared" si="15"/>
        <v>0</v>
      </c>
    </row>
    <row r="761" spans="1:7" x14ac:dyDescent="0.2">
      <c r="A761" s="454">
        <v>4319</v>
      </c>
      <c r="B761" s="958">
        <v>5164</v>
      </c>
      <c r="C761" s="959" t="s">
        <v>189</v>
      </c>
      <c r="D761" s="960">
        <v>0</v>
      </c>
      <c r="E761" s="961">
        <v>180</v>
      </c>
      <c r="F761" s="960">
        <v>41.938000000000009</v>
      </c>
      <c r="G761" s="459">
        <f t="shared" si="15"/>
        <v>23.298888888888893</v>
      </c>
    </row>
    <row r="762" spans="1:7" x14ac:dyDescent="0.2">
      <c r="A762" s="454">
        <v>4319</v>
      </c>
      <c r="B762" s="958">
        <v>5167</v>
      </c>
      <c r="C762" s="959" t="s">
        <v>205</v>
      </c>
      <c r="D762" s="960">
        <v>0</v>
      </c>
      <c r="E762" s="961">
        <v>3550</v>
      </c>
      <c r="F762" s="960">
        <v>432.27</v>
      </c>
      <c r="G762" s="459">
        <f t="shared" si="15"/>
        <v>12.176619718309858</v>
      </c>
    </row>
    <row r="763" spans="1:7" x14ac:dyDescent="0.2">
      <c r="A763" s="454">
        <v>4319</v>
      </c>
      <c r="B763" s="958">
        <v>5169</v>
      </c>
      <c r="C763" s="959" t="s">
        <v>171</v>
      </c>
      <c r="D763" s="960">
        <v>6515</v>
      </c>
      <c r="E763" s="961">
        <v>9401.82</v>
      </c>
      <c r="F763" s="960">
        <v>2186.2152999999998</v>
      </c>
      <c r="G763" s="459">
        <f t="shared" si="15"/>
        <v>23.253107377082308</v>
      </c>
    </row>
    <row r="764" spans="1:7" x14ac:dyDescent="0.2">
      <c r="A764" s="454">
        <v>4319</v>
      </c>
      <c r="B764" s="958">
        <v>5173</v>
      </c>
      <c r="C764" s="959" t="s">
        <v>190</v>
      </c>
      <c r="D764" s="960">
        <v>0</v>
      </c>
      <c r="E764" s="961">
        <v>5700</v>
      </c>
      <c r="F764" s="960">
        <v>1561.3183999999999</v>
      </c>
      <c r="G764" s="459">
        <f t="shared" si="15"/>
        <v>27.391550877192984</v>
      </c>
    </row>
    <row r="765" spans="1:7" x14ac:dyDescent="0.2">
      <c r="A765" s="454">
        <v>4319</v>
      </c>
      <c r="B765" s="958">
        <v>5175</v>
      </c>
      <c r="C765" s="959" t="s">
        <v>172</v>
      </c>
      <c r="D765" s="960">
        <v>0</v>
      </c>
      <c r="E765" s="961">
        <v>40</v>
      </c>
      <c r="F765" s="960">
        <v>9.4469999999999992</v>
      </c>
      <c r="G765" s="459">
        <f t="shared" si="15"/>
        <v>23.617499999999996</v>
      </c>
    </row>
    <row r="766" spans="1:7" x14ac:dyDescent="0.2">
      <c r="A766" s="454">
        <v>4319</v>
      </c>
      <c r="B766" s="958">
        <v>5194</v>
      </c>
      <c r="C766" s="959" t="s">
        <v>191</v>
      </c>
      <c r="D766" s="960">
        <v>0</v>
      </c>
      <c r="E766" s="961">
        <v>850</v>
      </c>
      <c r="F766" s="960">
        <v>216.27708000000001</v>
      </c>
      <c r="G766" s="459">
        <f t="shared" si="15"/>
        <v>25.44436235294118</v>
      </c>
    </row>
    <row r="767" spans="1:7" x14ac:dyDescent="0.2">
      <c r="A767" s="454">
        <v>4319</v>
      </c>
      <c r="B767" s="958">
        <v>5331</v>
      </c>
      <c r="C767" s="959" t="s">
        <v>183</v>
      </c>
      <c r="D767" s="960">
        <v>7900</v>
      </c>
      <c r="E767" s="961">
        <v>7900</v>
      </c>
      <c r="F767" s="960">
        <v>6850</v>
      </c>
      <c r="G767" s="459">
        <f t="shared" si="15"/>
        <v>86.70886075949366</v>
      </c>
    </row>
    <row r="768" spans="1:7" s="449" customFormat="1" x14ac:dyDescent="0.2">
      <c r="A768" s="460">
        <v>4319</v>
      </c>
      <c r="B768" s="963"/>
      <c r="C768" s="964" t="s">
        <v>295</v>
      </c>
      <c r="D768" s="952">
        <v>14415</v>
      </c>
      <c r="E768" s="953">
        <v>32933.370000000003</v>
      </c>
      <c r="F768" s="952">
        <v>13196.997999999996</v>
      </c>
      <c r="G768" s="954">
        <f t="shared" si="15"/>
        <v>40.071811660938415</v>
      </c>
    </row>
    <row r="769" spans="1:7" x14ac:dyDescent="0.2">
      <c r="A769" s="454"/>
      <c r="B769" s="539"/>
      <c r="C769" s="539"/>
      <c r="D769" s="533"/>
      <c r="E769" s="533"/>
      <c r="F769" s="533"/>
      <c r="G769" s="459"/>
    </row>
    <row r="770" spans="1:7" x14ac:dyDescent="0.2">
      <c r="A770" s="467">
        <v>4324</v>
      </c>
      <c r="B770" s="468">
        <v>5222</v>
      </c>
      <c r="C770" s="469" t="s">
        <v>173</v>
      </c>
      <c r="D770" s="470">
        <v>0</v>
      </c>
      <c r="E770" s="471">
        <v>3600</v>
      </c>
      <c r="F770" s="470">
        <v>3576.56</v>
      </c>
      <c r="G770" s="472">
        <f t="shared" si="15"/>
        <v>99.348888888888894</v>
      </c>
    </row>
    <row r="771" spans="1:7" x14ac:dyDescent="0.2">
      <c r="A771" s="454">
        <v>4324</v>
      </c>
      <c r="B771" s="958">
        <v>5223</v>
      </c>
      <c r="C771" s="959" t="s">
        <v>178</v>
      </c>
      <c r="D771" s="960">
        <v>0</v>
      </c>
      <c r="E771" s="961">
        <v>2700</v>
      </c>
      <c r="F771" s="960">
        <v>2679.76</v>
      </c>
      <c r="G771" s="459">
        <f t="shared" si="15"/>
        <v>99.250370370370376</v>
      </c>
    </row>
    <row r="772" spans="1:7" x14ac:dyDescent="0.2">
      <c r="A772" s="454">
        <v>4324</v>
      </c>
      <c r="B772" s="958">
        <v>5321</v>
      </c>
      <c r="C772" s="959" t="s">
        <v>179</v>
      </c>
      <c r="D772" s="960">
        <v>0</v>
      </c>
      <c r="E772" s="961">
        <v>710</v>
      </c>
      <c r="F772" s="960">
        <v>700.72</v>
      </c>
      <c r="G772" s="459">
        <f t="shared" si="15"/>
        <v>98.692957746478882</v>
      </c>
    </row>
    <row r="773" spans="1:7" x14ac:dyDescent="0.2">
      <c r="A773" s="454">
        <v>4324</v>
      </c>
      <c r="B773" s="958">
        <v>5331</v>
      </c>
      <c r="C773" s="959" t="s">
        <v>183</v>
      </c>
      <c r="D773" s="960">
        <v>60600</v>
      </c>
      <c r="E773" s="961">
        <v>60600</v>
      </c>
      <c r="F773" s="960">
        <v>60600</v>
      </c>
      <c r="G773" s="459">
        <f t="shared" si="15"/>
        <v>100</v>
      </c>
    </row>
    <row r="774" spans="1:7" x14ac:dyDescent="0.2">
      <c r="A774" s="454">
        <v>4324</v>
      </c>
      <c r="B774" s="958">
        <v>5336</v>
      </c>
      <c r="C774" s="959" t="s">
        <v>217</v>
      </c>
      <c r="D774" s="960">
        <v>0</v>
      </c>
      <c r="E774" s="961">
        <v>12643.272000000001</v>
      </c>
      <c r="F774" s="960">
        <v>11697.030939999999</v>
      </c>
      <c r="G774" s="459">
        <f t="shared" si="15"/>
        <v>92.515853016529249</v>
      </c>
    </row>
    <row r="775" spans="1:7" s="449" customFormat="1" x14ac:dyDescent="0.2">
      <c r="A775" s="460">
        <v>4324</v>
      </c>
      <c r="B775" s="963"/>
      <c r="C775" s="964" t="s">
        <v>296</v>
      </c>
      <c r="D775" s="952">
        <v>60600</v>
      </c>
      <c r="E775" s="953">
        <v>80253.271999999997</v>
      </c>
      <c r="F775" s="952">
        <v>79254.070939999991</v>
      </c>
      <c r="G775" s="954">
        <f t="shared" si="15"/>
        <v>98.754940409158635</v>
      </c>
    </row>
    <row r="776" spans="1:7" x14ac:dyDescent="0.2">
      <c r="A776" s="454"/>
      <c r="B776" s="539"/>
      <c r="C776" s="539"/>
      <c r="D776" s="533"/>
      <c r="E776" s="533"/>
      <c r="F776" s="533"/>
      <c r="G776" s="459"/>
    </row>
    <row r="777" spans="1:7" x14ac:dyDescent="0.2">
      <c r="A777" s="467">
        <v>4329</v>
      </c>
      <c r="B777" s="468">
        <v>5011</v>
      </c>
      <c r="C777" s="469" t="s">
        <v>194</v>
      </c>
      <c r="D777" s="470">
        <v>0</v>
      </c>
      <c r="E777" s="471">
        <v>1650</v>
      </c>
      <c r="F777" s="470">
        <v>1398.8983400000002</v>
      </c>
      <c r="G777" s="472">
        <f t="shared" si="15"/>
        <v>84.781717575757582</v>
      </c>
    </row>
    <row r="778" spans="1:7" x14ac:dyDescent="0.2">
      <c r="A778" s="454">
        <v>4329</v>
      </c>
      <c r="B778" s="958">
        <v>5021</v>
      </c>
      <c r="C778" s="959" t="s">
        <v>195</v>
      </c>
      <c r="D778" s="960">
        <v>0</v>
      </c>
      <c r="E778" s="961">
        <v>7070</v>
      </c>
      <c r="F778" s="960">
        <v>5735.5659999999989</v>
      </c>
      <c r="G778" s="459">
        <f t="shared" si="15"/>
        <v>81.125403111739729</v>
      </c>
    </row>
    <row r="779" spans="1:7" x14ac:dyDescent="0.2">
      <c r="A779" s="454">
        <v>4329</v>
      </c>
      <c r="B779" s="958">
        <v>5031</v>
      </c>
      <c r="C779" s="959" t="s">
        <v>196</v>
      </c>
      <c r="D779" s="960">
        <v>0</v>
      </c>
      <c r="E779" s="961">
        <v>2059.7199999999998</v>
      </c>
      <c r="F779" s="960">
        <v>1725.0709999999999</v>
      </c>
      <c r="G779" s="459">
        <f t="shared" si="15"/>
        <v>83.752694541005582</v>
      </c>
    </row>
    <row r="780" spans="1:7" x14ac:dyDescent="0.2">
      <c r="A780" s="454">
        <v>4329</v>
      </c>
      <c r="B780" s="958">
        <v>5032</v>
      </c>
      <c r="C780" s="959" t="s">
        <v>197</v>
      </c>
      <c r="D780" s="960">
        <v>0</v>
      </c>
      <c r="E780" s="961">
        <v>808.9</v>
      </c>
      <c r="F780" s="960">
        <v>625.92100000000005</v>
      </c>
      <c r="G780" s="459">
        <f t="shared" si="15"/>
        <v>77.379280504388674</v>
      </c>
    </row>
    <row r="781" spans="1:7" x14ac:dyDescent="0.2">
      <c r="A781" s="454">
        <v>4329</v>
      </c>
      <c r="B781" s="958">
        <v>5038</v>
      </c>
      <c r="C781" s="959" t="s">
        <v>198</v>
      </c>
      <c r="D781" s="960">
        <v>0</v>
      </c>
      <c r="E781" s="961">
        <v>41.42</v>
      </c>
      <c r="F781" s="960">
        <v>29.020999999999994</v>
      </c>
      <c r="G781" s="459">
        <f t="shared" si="15"/>
        <v>70.06518590053112</v>
      </c>
    </row>
    <row r="782" spans="1:7" x14ac:dyDescent="0.2">
      <c r="A782" s="454">
        <v>4329</v>
      </c>
      <c r="B782" s="958">
        <v>5041</v>
      </c>
      <c r="C782" s="959" t="s">
        <v>185</v>
      </c>
      <c r="D782" s="960">
        <v>0</v>
      </c>
      <c r="E782" s="961">
        <v>10</v>
      </c>
      <c r="F782" s="960">
        <v>9.6480299999999986</v>
      </c>
      <c r="G782" s="459">
        <f t="shared" si="15"/>
        <v>96.480299999999986</v>
      </c>
    </row>
    <row r="783" spans="1:7" x14ac:dyDescent="0.2">
      <c r="A783" s="454">
        <v>4329</v>
      </c>
      <c r="B783" s="958">
        <v>5136</v>
      </c>
      <c r="C783" s="959" t="s">
        <v>226</v>
      </c>
      <c r="D783" s="960">
        <v>0</v>
      </c>
      <c r="E783" s="961">
        <v>30</v>
      </c>
      <c r="F783" s="960">
        <v>19.964000000000002</v>
      </c>
      <c r="G783" s="459">
        <f t="shared" si="15"/>
        <v>66.546666666666681</v>
      </c>
    </row>
    <row r="784" spans="1:7" x14ac:dyDescent="0.2">
      <c r="A784" s="454">
        <v>4329</v>
      </c>
      <c r="B784" s="958">
        <v>5137</v>
      </c>
      <c r="C784" s="959" t="s">
        <v>187</v>
      </c>
      <c r="D784" s="960">
        <v>0</v>
      </c>
      <c r="E784" s="961">
        <v>627</v>
      </c>
      <c r="F784" s="960">
        <v>293.12690000000003</v>
      </c>
      <c r="G784" s="459">
        <f t="shared" si="15"/>
        <v>46.750701754385972</v>
      </c>
    </row>
    <row r="785" spans="1:7" x14ac:dyDescent="0.2">
      <c r="A785" s="454">
        <v>4329</v>
      </c>
      <c r="B785" s="958">
        <v>5139</v>
      </c>
      <c r="C785" s="959" t="s">
        <v>170</v>
      </c>
      <c r="D785" s="960">
        <v>0</v>
      </c>
      <c r="E785" s="961">
        <v>670</v>
      </c>
      <c r="F785" s="960">
        <v>106.4413</v>
      </c>
      <c r="G785" s="459">
        <f t="shared" si="15"/>
        <v>15.88676119402985</v>
      </c>
    </row>
    <row r="786" spans="1:7" x14ac:dyDescent="0.2">
      <c r="A786" s="454">
        <v>4329</v>
      </c>
      <c r="B786" s="958">
        <v>5162</v>
      </c>
      <c r="C786" s="959" t="s">
        <v>251</v>
      </c>
      <c r="D786" s="960">
        <v>0</v>
      </c>
      <c r="E786" s="961">
        <v>87</v>
      </c>
      <c r="F786" s="960">
        <v>47.033100000000005</v>
      </c>
      <c r="G786" s="459">
        <f t="shared" si="15"/>
        <v>54.061034482758629</v>
      </c>
    </row>
    <row r="787" spans="1:7" x14ac:dyDescent="0.2">
      <c r="A787" s="454">
        <v>4329</v>
      </c>
      <c r="B787" s="958">
        <v>5164</v>
      </c>
      <c r="C787" s="959" t="s">
        <v>189</v>
      </c>
      <c r="D787" s="960">
        <v>0</v>
      </c>
      <c r="E787" s="961">
        <v>680</v>
      </c>
      <c r="F787" s="960">
        <v>198.21199999999999</v>
      </c>
      <c r="G787" s="459">
        <f t="shared" si="15"/>
        <v>29.148823529411761</v>
      </c>
    </row>
    <row r="788" spans="1:7" x14ac:dyDescent="0.2">
      <c r="A788" s="454">
        <v>4329</v>
      </c>
      <c r="B788" s="958">
        <v>5167</v>
      </c>
      <c r="C788" s="959" t="s">
        <v>205</v>
      </c>
      <c r="D788" s="960">
        <v>0</v>
      </c>
      <c r="E788" s="961">
        <v>2120</v>
      </c>
      <c r="F788" s="960">
        <v>454.09199999999998</v>
      </c>
      <c r="G788" s="459">
        <f t="shared" si="15"/>
        <v>21.419433962264151</v>
      </c>
    </row>
    <row r="789" spans="1:7" x14ac:dyDescent="0.2">
      <c r="A789" s="454">
        <v>4329</v>
      </c>
      <c r="B789" s="958">
        <v>5169</v>
      </c>
      <c r="C789" s="959" t="s">
        <v>171</v>
      </c>
      <c r="D789" s="960">
        <v>1285</v>
      </c>
      <c r="E789" s="961">
        <v>14993.13</v>
      </c>
      <c r="F789" s="960">
        <v>1253.33</v>
      </c>
      <c r="G789" s="459">
        <f t="shared" si="15"/>
        <v>8.3593619210931944</v>
      </c>
    </row>
    <row r="790" spans="1:7" x14ac:dyDescent="0.2">
      <c r="A790" s="454">
        <v>4329</v>
      </c>
      <c r="B790" s="958">
        <v>5173</v>
      </c>
      <c r="C790" s="959" t="s">
        <v>190</v>
      </c>
      <c r="D790" s="960">
        <v>0</v>
      </c>
      <c r="E790" s="961">
        <v>1160</v>
      </c>
      <c r="F790" s="960">
        <v>171.9</v>
      </c>
      <c r="G790" s="459">
        <f t="shared" si="15"/>
        <v>14.818965517241381</v>
      </c>
    </row>
    <row r="791" spans="1:7" x14ac:dyDescent="0.2">
      <c r="A791" s="454">
        <v>4329</v>
      </c>
      <c r="B791" s="958">
        <v>5175</v>
      </c>
      <c r="C791" s="959" t="s">
        <v>172</v>
      </c>
      <c r="D791" s="960">
        <v>0</v>
      </c>
      <c r="E791" s="961">
        <v>415</v>
      </c>
      <c r="F791" s="960">
        <v>37.478000000000002</v>
      </c>
      <c r="G791" s="459">
        <f t="shared" si="15"/>
        <v>9.0308433734939761</v>
      </c>
    </row>
    <row r="792" spans="1:7" x14ac:dyDescent="0.2">
      <c r="A792" s="454">
        <v>4329</v>
      </c>
      <c r="B792" s="958">
        <v>5179</v>
      </c>
      <c r="C792" s="959" t="s">
        <v>208</v>
      </c>
      <c r="D792" s="960">
        <v>0</v>
      </c>
      <c r="E792" s="961">
        <v>10</v>
      </c>
      <c r="F792" s="960">
        <v>0</v>
      </c>
      <c r="G792" s="459">
        <f t="shared" si="15"/>
        <v>0</v>
      </c>
    </row>
    <row r="793" spans="1:7" x14ac:dyDescent="0.2">
      <c r="A793" s="454">
        <v>4329</v>
      </c>
      <c r="B793" s="958">
        <v>5221</v>
      </c>
      <c r="C793" s="959" t="s">
        <v>192</v>
      </c>
      <c r="D793" s="960">
        <v>0</v>
      </c>
      <c r="E793" s="961">
        <v>195</v>
      </c>
      <c r="F793" s="960">
        <v>195</v>
      </c>
      <c r="G793" s="459">
        <f t="shared" si="15"/>
        <v>100</v>
      </c>
    </row>
    <row r="794" spans="1:7" x14ac:dyDescent="0.2">
      <c r="A794" s="454">
        <v>4329</v>
      </c>
      <c r="B794" s="958">
        <v>5222</v>
      </c>
      <c r="C794" s="959" t="s">
        <v>173</v>
      </c>
      <c r="D794" s="960">
        <v>0</v>
      </c>
      <c r="E794" s="961">
        <v>650</v>
      </c>
      <c r="F794" s="960">
        <v>600</v>
      </c>
      <c r="G794" s="459">
        <f t="shared" ref="G794:G857" si="16">F794/E794*100</f>
        <v>92.307692307692307</v>
      </c>
    </row>
    <row r="795" spans="1:7" x14ac:dyDescent="0.2">
      <c r="A795" s="454">
        <v>4329</v>
      </c>
      <c r="B795" s="958">
        <v>5223</v>
      </c>
      <c r="C795" s="959" t="s">
        <v>178</v>
      </c>
      <c r="D795" s="960">
        <v>0</v>
      </c>
      <c r="E795" s="961">
        <v>197</v>
      </c>
      <c r="F795" s="960">
        <v>197</v>
      </c>
      <c r="G795" s="459">
        <f t="shared" si="16"/>
        <v>100</v>
      </c>
    </row>
    <row r="796" spans="1:7" s="449" customFormat="1" x14ac:dyDescent="0.2">
      <c r="A796" s="460">
        <v>4329</v>
      </c>
      <c r="B796" s="963"/>
      <c r="C796" s="964" t="s">
        <v>115</v>
      </c>
      <c r="D796" s="952">
        <v>1285</v>
      </c>
      <c r="E796" s="953">
        <v>33474.17</v>
      </c>
      <c r="F796" s="952">
        <v>13097.702670000001</v>
      </c>
      <c r="G796" s="954">
        <f t="shared" si="16"/>
        <v>39.127789187902195</v>
      </c>
    </row>
    <row r="797" spans="1:7" x14ac:dyDescent="0.2">
      <c r="A797" s="454"/>
      <c r="B797" s="539"/>
      <c r="C797" s="539"/>
      <c r="D797" s="533"/>
      <c r="E797" s="533"/>
      <c r="F797" s="533"/>
      <c r="G797" s="459"/>
    </row>
    <row r="798" spans="1:7" x14ac:dyDescent="0.2">
      <c r="A798" s="467">
        <v>4339</v>
      </c>
      <c r="B798" s="468">
        <v>5011</v>
      </c>
      <c r="C798" s="469" t="s">
        <v>194</v>
      </c>
      <c r="D798" s="470">
        <v>0</v>
      </c>
      <c r="E798" s="471">
        <v>458.25</v>
      </c>
      <c r="F798" s="470">
        <v>458.22942000000006</v>
      </c>
      <c r="G798" s="472">
        <f t="shared" si="16"/>
        <v>99.995509001636677</v>
      </c>
    </row>
    <row r="799" spans="1:7" x14ac:dyDescent="0.2">
      <c r="A799" s="454">
        <v>4339</v>
      </c>
      <c r="B799" s="958">
        <v>5021</v>
      </c>
      <c r="C799" s="959" t="s">
        <v>195</v>
      </c>
      <c r="D799" s="960">
        <v>0</v>
      </c>
      <c r="E799" s="961">
        <v>244.4</v>
      </c>
      <c r="F799" s="960">
        <v>244.20400000000001</v>
      </c>
      <c r="G799" s="459">
        <f t="shared" si="16"/>
        <v>99.91980360065466</v>
      </c>
    </row>
    <row r="800" spans="1:7" x14ac:dyDescent="0.2">
      <c r="A800" s="454">
        <v>4339</v>
      </c>
      <c r="B800" s="958">
        <v>5031</v>
      </c>
      <c r="C800" s="959" t="s">
        <v>196</v>
      </c>
      <c r="D800" s="960">
        <v>0</v>
      </c>
      <c r="E800" s="961">
        <v>159.85</v>
      </c>
      <c r="F800" s="960">
        <v>158.48099999999999</v>
      </c>
      <c r="G800" s="459">
        <f t="shared" si="16"/>
        <v>99.143572098842668</v>
      </c>
    </row>
    <row r="801" spans="1:7" x14ac:dyDescent="0.2">
      <c r="A801" s="454">
        <v>4339</v>
      </c>
      <c r="B801" s="958">
        <v>5032</v>
      </c>
      <c r="C801" s="959" t="s">
        <v>197</v>
      </c>
      <c r="D801" s="960">
        <v>0</v>
      </c>
      <c r="E801" s="961">
        <v>57.67</v>
      </c>
      <c r="F801" s="960">
        <v>57.503</v>
      </c>
      <c r="G801" s="459">
        <f t="shared" si="16"/>
        <v>99.710421362926994</v>
      </c>
    </row>
    <row r="802" spans="1:7" x14ac:dyDescent="0.2">
      <c r="A802" s="454">
        <v>4339</v>
      </c>
      <c r="B802" s="958">
        <v>5038</v>
      </c>
      <c r="C802" s="959" t="s">
        <v>198</v>
      </c>
      <c r="D802" s="960">
        <v>0</v>
      </c>
      <c r="E802" s="961">
        <v>2.68</v>
      </c>
      <c r="F802" s="960">
        <v>2.6690000000000005</v>
      </c>
      <c r="G802" s="459">
        <f t="shared" si="16"/>
        <v>99.589552238805979</v>
      </c>
    </row>
    <row r="803" spans="1:7" x14ac:dyDescent="0.2">
      <c r="A803" s="454">
        <v>4339</v>
      </c>
      <c r="B803" s="958">
        <v>5041</v>
      </c>
      <c r="C803" s="959" t="s">
        <v>185</v>
      </c>
      <c r="D803" s="960">
        <v>150</v>
      </c>
      <c r="E803" s="961">
        <v>105.26</v>
      </c>
      <c r="F803" s="960">
        <v>39.256500000000003</v>
      </c>
      <c r="G803" s="459">
        <f t="shared" si="16"/>
        <v>37.294793843815313</v>
      </c>
    </row>
    <row r="804" spans="1:7" x14ac:dyDescent="0.2">
      <c r="A804" s="454">
        <v>4339</v>
      </c>
      <c r="B804" s="958">
        <v>5139</v>
      </c>
      <c r="C804" s="959" t="s">
        <v>170</v>
      </c>
      <c r="D804" s="960">
        <v>0</v>
      </c>
      <c r="E804" s="961">
        <v>483.3</v>
      </c>
      <c r="F804" s="960">
        <v>474.26540999999997</v>
      </c>
      <c r="G804" s="459">
        <f t="shared" si="16"/>
        <v>98.130645561762876</v>
      </c>
    </row>
    <row r="805" spans="1:7" x14ac:dyDescent="0.2">
      <c r="A805" s="454">
        <v>4339</v>
      </c>
      <c r="B805" s="958">
        <v>5162</v>
      </c>
      <c r="C805" s="959" t="s">
        <v>251</v>
      </c>
      <c r="D805" s="960">
        <v>0</v>
      </c>
      <c r="E805" s="961">
        <v>2.91</v>
      </c>
      <c r="F805" s="960">
        <v>2.8941399999999997</v>
      </c>
      <c r="G805" s="459">
        <f t="shared" si="16"/>
        <v>99.454982817869393</v>
      </c>
    </row>
    <row r="806" spans="1:7" x14ac:dyDescent="0.2">
      <c r="A806" s="454">
        <v>4339</v>
      </c>
      <c r="B806" s="958">
        <v>5164</v>
      </c>
      <c r="C806" s="959" t="s">
        <v>189</v>
      </c>
      <c r="D806" s="960">
        <v>100</v>
      </c>
      <c r="E806" s="961">
        <v>728.22</v>
      </c>
      <c r="F806" s="960">
        <v>662.952</v>
      </c>
      <c r="G806" s="459">
        <f t="shared" si="16"/>
        <v>91.037323885638955</v>
      </c>
    </row>
    <row r="807" spans="1:7" x14ac:dyDescent="0.2">
      <c r="A807" s="454">
        <v>4339</v>
      </c>
      <c r="B807" s="958">
        <v>5167</v>
      </c>
      <c r="C807" s="959" t="s">
        <v>205</v>
      </c>
      <c r="D807" s="960">
        <v>0</v>
      </c>
      <c r="E807" s="961">
        <v>147.30000000000001</v>
      </c>
      <c r="F807" s="960">
        <v>147.25899999999999</v>
      </c>
      <c r="G807" s="459">
        <f t="shared" si="16"/>
        <v>99.972165648336713</v>
      </c>
    </row>
    <row r="808" spans="1:7" x14ac:dyDescent="0.2">
      <c r="A808" s="454">
        <v>4339</v>
      </c>
      <c r="B808" s="958">
        <v>5169</v>
      </c>
      <c r="C808" s="959" t="s">
        <v>171</v>
      </c>
      <c r="D808" s="960">
        <v>2778</v>
      </c>
      <c r="E808" s="961">
        <v>1733.15</v>
      </c>
      <c r="F808" s="960">
        <v>756.96925999999996</v>
      </c>
      <c r="G808" s="459">
        <f t="shared" si="16"/>
        <v>43.675923030320511</v>
      </c>
    </row>
    <row r="809" spans="1:7" x14ac:dyDescent="0.2">
      <c r="A809" s="454">
        <v>4339</v>
      </c>
      <c r="B809" s="958">
        <v>5173</v>
      </c>
      <c r="C809" s="959" t="s">
        <v>190</v>
      </c>
      <c r="D809" s="960">
        <v>0</v>
      </c>
      <c r="E809" s="961">
        <v>124.33</v>
      </c>
      <c r="F809" s="960">
        <v>124.31</v>
      </c>
      <c r="G809" s="459">
        <f t="shared" si="16"/>
        <v>99.983913777849281</v>
      </c>
    </row>
    <row r="810" spans="1:7" x14ac:dyDescent="0.2">
      <c r="A810" s="454">
        <v>4339</v>
      </c>
      <c r="B810" s="958">
        <v>5175</v>
      </c>
      <c r="C810" s="959" t="s">
        <v>172</v>
      </c>
      <c r="D810" s="960">
        <v>0</v>
      </c>
      <c r="E810" s="961">
        <v>66.599999999999994</v>
      </c>
      <c r="F810" s="960">
        <v>55.927</v>
      </c>
      <c r="G810" s="459">
        <f t="shared" si="16"/>
        <v>83.974474474474476</v>
      </c>
    </row>
    <row r="811" spans="1:7" x14ac:dyDescent="0.2">
      <c r="A811" s="454">
        <v>4339</v>
      </c>
      <c r="B811" s="958">
        <v>5213</v>
      </c>
      <c r="C811" s="959" t="s">
        <v>177</v>
      </c>
      <c r="D811" s="960">
        <v>0</v>
      </c>
      <c r="E811" s="961">
        <v>412</v>
      </c>
      <c r="F811" s="960">
        <v>412</v>
      </c>
      <c r="G811" s="459">
        <f t="shared" si="16"/>
        <v>100</v>
      </c>
    </row>
    <row r="812" spans="1:7" x14ac:dyDescent="0.2">
      <c r="A812" s="454">
        <v>4339</v>
      </c>
      <c r="B812" s="958">
        <v>5221</v>
      </c>
      <c r="C812" s="959" t="s">
        <v>192</v>
      </c>
      <c r="D812" s="960">
        <v>0</v>
      </c>
      <c r="E812" s="961">
        <v>596.6</v>
      </c>
      <c r="F812" s="960">
        <v>596.6</v>
      </c>
      <c r="G812" s="459">
        <f t="shared" si="16"/>
        <v>100</v>
      </c>
    </row>
    <row r="813" spans="1:7" x14ac:dyDescent="0.2">
      <c r="A813" s="454">
        <v>4339</v>
      </c>
      <c r="B813" s="958">
        <v>5222</v>
      </c>
      <c r="C813" s="959" t="s">
        <v>173</v>
      </c>
      <c r="D813" s="960">
        <v>200</v>
      </c>
      <c r="E813" s="961">
        <v>1395.3</v>
      </c>
      <c r="F813" s="960">
        <v>1395.3</v>
      </c>
      <c r="G813" s="459">
        <f t="shared" si="16"/>
        <v>100</v>
      </c>
    </row>
    <row r="814" spans="1:7" x14ac:dyDescent="0.2">
      <c r="A814" s="454">
        <v>4339</v>
      </c>
      <c r="B814" s="958">
        <v>5223</v>
      </c>
      <c r="C814" s="959" t="s">
        <v>178</v>
      </c>
      <c r="D814" s="960">
        <v>0</v>
      </c>
      <c r="E814" s="961">
        <v>84.4</v>
      </c>
      <c r="F814" s="960">
        <v>84.4</v>
      </c>
      <c r="G814" s="459">
        <f t="shared" si="16"/>
        <v>100</v>
      </c>
    </row>
    <row r="815" spans="1:7" x14ac:dyDescent="0.2">
      <c r="A815" s="454">
        <v>4339</v>
      </c>
      <c r="B815" s="958">
        <v>5494</v>
      </c>
      <c r="C815" s="959" t="s">
        <v>214</v>
      </c>
      <c r="D815" s="960">
        <v>30</v>
      </c>
      <c r="E815" s="961">
        <v>30</v>
      </c>
      <c r="F815" s="960">
        <v>28.571999999999999</v>
      </c>
      <c r="G815" s="459">
        <f t="shared" si="16"/>
        <v>95.240000000000009</v>
      </c>
    </row>
    <row r="816" spans="1:7" s="449" customFormat="1" x14ac:dyDescent="0.2">
      <c r="A816" s="460">
        <v>4339</v>
      </c>
      <c r="B816" s="963"/>
      <c r="C816" s="964" t="s">
        <v>116</v>
      </c>
      <c r="D816" s="952">
        <v>3258</v>
      </c>
      <c r="E816" s="953">
        <v>6832.22</v>
      </c>
      <c r="F816" s="952">
        <v>5701.7917300000017</v>
      </c>
      <c r="G816" s="954">
        <f t="shared" si="16"/>
        <v>83.454451554545983</v>
      </c>
    </row>
    <row r="817" spans="1:7" x14ac:dyDescent="0.2">
      <c r="A817" s="454"/>
      <c r="B817" s="539"/>
      <c r="C817" s="539"/>
      <c r="D817" s="533"/>
      <c r="E817" s="533"/>
      <c r="F817" s="533"/>
      <c r="G817" s="459"/>
    </row>
    <row r="818" spans="1:7" x14ac:dyDescent="0.2">
      <c r="A818" s="467">
        <v>4342</v>
      </c>
      <c r="B818" s="468">
        <v>5011</v>
      </c>
      <c r="C818" s="469" t="s">
        <v>194</v>
      </c>
      <c r="D818" s="470">
        <v>0</v>
      </c>
      <c r="E818" s="471">
        <v>295.95400000000001</v>
      </c>
      <c r="F818" s="470">
        <v>295.95400000000001</v>
      </c>
      <c r="G818" s="472">
        <f t="shared" si="16"/>
        <v>100</v>
      </c>
    </row>
    <row r="819" spans="1:7" x14ac:dyDescent="0.2">
      <c r="A819" s="454">
        <v>4342</v>
      </c>
      <c r="B819" s="958">
        <v>5031</v>
      </c>
      <c r="C819" s="959" t="s">
        <v>196</v>
      </c>
      <c r="D819" s="960">
        <v>0</v>
      </c>
      <c r="E819" s="961">
        <v>73.400000000000006</v>
      </c>
      <c r="F819" s="960">
        <v>73.400000000000006</v>
      </c>
      <c r="G819" s="459">
        <f t="shared" si="16"/>
        <v>100</v>
      </c>
    </row>
    <row r="820" spans="1:7" x14ac:dyDescent="0.2">
      <c r="A820" s="454">
        <v>4342</v>
      </c>
      <c r="B820" s="958">
        <v>5032</v>
      </c>
      <c r="C820" s="959" t="s">
        <v>197</v>
      </c>
      <c r="D820" s="960">
        <v>0</v>
      </c>
      <c r="E820" s="961">
        <v>26.635999999999999</v>
      </c>
      <c r="F820" s="960">
        <v>26.635999999999999</v>
      </c>
      <c r="G820" s="459">
        <f t="shared" si="16"/>
        <v>100</v>
      </c>
    </row>
    <row r="821" spans="1:7" x14ac:dyDescent="0.2">
      <c r="A821" s="454">
        <v>4342</v>
      </c>
      <c r="B821" s="958">
        <v>5038</v>
      </c>
      <c r="C821" s="959" t="s">
        <v>198</v>
      </c>
      <c r="D821" s="960">
        <v>0</v>
      </c>
      <c r="E821" s="961">
        <v>1.242</v>
      </c>
      <c r="F821" s="960">
        <v>1.242</v>
      </c>
      <c r="G821" s="459">
        <f t="shared" si="16"/>
        <v>100</v>
      </c>
    </row>
    <row r="822" spans="1:7" x14ac:dyDescent="0.2">
      <c r="A822" s="454">
        <v>4342</v>
      </c>
      <c r="B822" s="958">
        <v>5139</v>
      </c>
      <c r="C822" s="959" t="s">
        <v>170</v>
      </c>
      <c r="D822" s="960">
        <v>0</v>
      </c>
      <c r="E822" s="961">
        <v>50</v>
      </c>
      <c r="F822" s="960">
        <v>50</v>
      </c>
      <c r="G822" s="459">
        <f t="shared" si="16"/>
        <v>100</v>
      </c>
    </row>
    <row r="823" spans="1:7" x14ac:dyDescent="0.2">
      <c r="A823" s="454">
        <v>4342</v>
      </c>
      <c r="B823" s="958">
        <v>5173</v>
      </c>
      <c r="C823" s="959" t="s">
        <v>190</v>
      </c>
      <c r="D823" s="960">
        <v>0</v>
      </c>
      <c r="E823" s="961">
        <v>2.7679999999999998</v>
      </c>
      <c r="F823" s="960">
        <v>2.7679999999999998</v>
      </c>
      <c r="G823" s="459">
        <f t="shared" si="16"/>
        <v>100</v>
      </c>
    </row>
    <row r="824" spans="1:7" x14ac:dyDescent="0.2">
      <c r="A824" s="454">
        <v>4342</v>
      </c>
      <c r="B824" s="958">
        <v>5221</v>
      </c>
      <c r="C824" s="959" t="s">
        <v>192</v>
      </c>
      <c r="D824" s="960">
        <v>0</v>
      </c>
      <c r="E824" s="961">
        <v>60.2</v>
      </c>
      <c r="F824" s="960">
        <v>60.2</v>
      </c>
      <c r="G824" s="459">
        <f t="shared" si="16"/>
        <v>100</v>
      </c>
    </row>
    <row r="825" spans="1:7" x14ac:dyDescent="0.2">
      <c r="A825" s="454">
        <v>4342</v>
      </c>
      <c r="B825" s="958">
        <v>5222</v>
      </c>
      <c r="C825" s="959" t="s">
        <v>173</v>
      </c>
      <c r="D825" s="960">
        <v>100</v>
      </c>
      <c r="E825" s="961">
        <v>50</v>
      </c>
      <c r="F825" s="960">
        <v>50</v>
      </c>
      <c r="G825" s="459">
        <f t="shared" si="16"/>
        <v>100</v>
      </c>
    </row>
    <row r="826" spans="1:7" x14ac:dyDescent="0.2">
      <c r="A826" s="454">
        <v>4342</v>
      </c>
      <c r="B826" s="958">
        <v>5229</v>
      </c>
      <c r="C826" s="959" t="s">
        <v>215</v>
      </c>
      <c r="D826" s="960">
        <v>500</v>
      </c>
      <c r="E826" s="961">
        <v>0</v>
      </c>
      <c r="F826" s="960">
        <v>0</v>
      </c>
      <c r="G826" s="966" t="s">
        <v>188</v>
      </c>
    </row>
    <row r="827" spans="1:7" s="449" customFormat="1" x14ac:dyDescent="0.2">
      <c r="A827" s="460">
        <v>4342</v>
      </c>
      <c r="B827" s="963"/>
      <c r="C827" s="964" t="s">
        <v>297</v>
      </c>
      <c r="D827" s="952">
        <v>600</v>
      </c>
      <c r="E827" s="953">
        <v>560.20000000000005</v>
      </c>
      <c r="F827" s="952">
        <v>560.20000000000005</v>
      </c>
      <c r="G827" s="954">
        <f t="shared" si="16"/>
        <v>100</v>
      </c>
    </row>
    <row r="828" spans="1:7" x14ac:dyDescent="0.2">
      <c r="A828" s="454"/>
      <c r="B828" s="539"/>
      <c r="C828" s="539"/>
      <c r="D828" s="533"/>
      <c r="E828" s="533"/>
      <c r="F828" s="533"/>
      <c r="G828" s="459"/>
    </row>
    <row r="829" spans="1:7" x14ac:dyDescent="0.2">
      <c r="A829" s="467">
        <v>4343</v>
      </c>
      <c r="B829" s="468">
        <v>5499</v>
      </c>
      <c r="C829" s="469" t="s">
        <v>332</v>
      </c>
      <c r="D829" s="470">
        <v>0</v>
      </c>
      <c r="E829" s="471">
        <v>1850</v>
      </c>
      <c r="F829" s="470">
        <v>1850</v>
      </c>
      <c r="G829" s="472">
        <f t="shared" si="16"/>
        <v>100</v>
      </c>
    </row>
    <row r="830" spans="1:7" s="449" customFormat="1" x14ac:dyDescent="0.2">
      <c r="A830" s="460">
        <v>4343</v>
      </c>
      <c r="B830" s="963"/>
      <c r="C830" s="964" t="s">
        <v>3693</v>
      </c>
      <c r="D830" s="952">
        <v>0</v>
      </c>
      <c r="E830" s="953">
        <v>1850</v>
      </c>
      <c r="F830" s="952">
        <v>1850</v>
      </c>
      <c r="G830" s="954">
        <f t="shared" si="16"/>
        <v>100</v>
      </c>
    </row>
    <row r="831" spans="1:7" x14ac:dyDescent="0.2">
      <c r="A831" s="454"/>
      <c r="B831" s="539"/>
      <c r="C831" s="539"/>
      <c r="D831" s="533"/>
      <c r="E831" s="533"/>
      <c r="F831" s="533"/>
      <c r="G831" s="459"/>
    </row>
    <row r="832" spans="1:7" x14ac:dyDescent="0.2">
      <c r="A832" s="467">
        <v>4344</v>
      </c>
      <c r="B832" s="468">
        <v>5221</v>
      </c>
      <c r="C832" s="469" t="s">
        <v>192</v>
      </c>
      <c r="D832" s="470">
        <v>0</v>
      </c>
      <c r="E832" s="471">
        <v>23834.21</v>
      </c>
      <c r="F832" s="470">
        <v>23834.2</v>
      </c>
      <c r="G832" s="472">
        <f t="shared" si="16"/>
        <v>99.999958043501351</v>
      </c>
    </row>
    <row r="833" spans="1:7" x14ac:dyDescent="0.2">
      <c r="A833" s="454">
        <v>4344</v>
      </c>
      <c r="B833" s="958">
        <v>5222</v>
      </c>
      <c r="C833" s="959" t="s">
        <v>173</v>
      </c>
      <c r="D833" s="960">
        <v>0</v>
      </c>
      <c r="E833" s="961">
        <v>12999.51</v>
      </c>
      <c r="F833" s="960">
        <v>12999.5</v>
      </c>
      <c r="G833" s="459">
        <f t="shared" si="16"/>
        <v>99.999923074023556</v>
      </c>
    </row>
    <row r="834" spans="1:7" x14ac:dyDescent="0.2">
      <c r="A834" s="454">
        <v>4344</v>
      </c>
      <c r="B834" s="958">
        <v>5223</v>
      </c>
      <c r="C834" s="959" t="s">
        <v>178</v>
      </c>
      <c r="D834" s="960">
        <v>0</v>
      </c>
      <c r="E834" s="961">
        <v>39744.51</v>
      </c>
      <c r="F834" s="960">
        <v>39744.5</v>
      </c>
      <c r="G834" s="459">
        <f t="shared" si="16"/>
        <v>99.999974839292264</v>
      </c>
    </row>
    <row r="835" spans="1:7" x14ac:dyDescent="0.2">
      <c r="A835" s="454">
        <v>4344</v>
      </c>
      <c r="B835" s="958">
        <v>5331</v>
      </c>
      <c r="C835" s="959" t="s">
        <v>183</v>
      </c>
      <c r="D835" s="960">
        <v>0</v>
      </c>
      <c r="E835" s="961">
        <v>113.69</v>
      </c>
      <c r="F835" s="960">
        <v>113.685</v>
      </c>
      <c r="G835" s="459">
        <f t="shared" si="16"/>
        <v>99.995602075820216</v>
      </c>
    </row>
    <row r="836" spans="1:7" x14ac:dyDescent="0.2">
      <c r="A836" s="454">
        <v>4344</v>
      </c>
      <c r="B836" s="958">
        <v>5336</v>
      </c>
      <c r="C836" s="959" t="s">
        <v>217</v>
      </c>
      <c r="D836" s="960">
        <v>0</v>
      </c>
      <c r="E836" s="961">
        <v>2178.2159999999999</v>
      </c>
      <c r="F836" s="960">
        <v>2178.2109999999998</v>
      </c>
      <c r="G836" s="459">
        <f t="shared" si="16"/>
        <v>99.999770454353467</v>
      </c>
    </row>
    <row r="837" spans="1:7" x14ac:dyDescent="0.2">
      <c r="A837" s="454">
        <v>4344</v>
      </c>
      <c r="B837" s="958">
        <v>5339</v>
      </c>
      <c r="C837" s="959" t="s">
        <v>212</v>
      </c>
      <c r="D837" s="960">
        <v>0</v>
      </c>
      <c r="E837" s="961">
        <v>3583</v>
      </c>
      <c r="F837" s="960">
        <v>3583</v>
      </c>
      <c r="G837" s="459">
        <f t="shared" si="16"/>
        <v>100</v>
      </c>
    </row>
    <row r="838" spans="1:7" x14ac:dyDescent="0.2">
      <c r="A838" s="454">
        <v>4344</v>
      </c>
      <c r="B838" s="958">
        <v>5621</v>
      </c>
      <c r="C838" s="959" t="s">
        <v>291</v>
      </c>
      <c r="D838" s="960">
        <v>3651</v>
      </c>
      <c r="E838" s="961">
        <v>3651</v>
      </c>
      <c r="F838" s="960">
        <v>3651</v>
      </c>
      <c r="G838" s="459">
        <f t="shared" si="16"/>
        <v>100</v>
      </c>
    </row>
    <row r="839" spans="1:7" x14ac:dyDescent="0.2">
      <c r="A839" s="454">
        <v>4344</v>
      </c>
      <c r="B839" s="958">
        <v>5622</v>
      </c>
      <c r="C839" s="959" t="s">
        <v>292</v>
      </c>
      <c r="D839" s="960">
        <v>1198</v>
      </c>
      <c r="E839" s="961">
        <v>1198</v>
      </c>
      <c r="F839" s="960">
        <v>1198</v>
      </c>
      <c r="G839" s="459">
        <f t="shared" si="16"/>
        <v>100</v>
      </c>
    </row>
    <row r="840" spans="1:7" x14ac:dyDescent="0.2">
      <c r="A840" s="454">
        <v>4344</v>
      </c>
      <c r="B840" s="958">
        <v>5623</v>
      </c>
      <c r="C840" s="959" t="s">
        <v>293</v>
      </c>
      <c r="D840" s="960">
        <v>1692</v>
      </c>
      <c r="E840" s="961">
        <v>1692</v>
      </c>
      <c r="F840" s="960">
        <v>1692</v>
      </c>
      <c r="G840" s="459">
        <f t="shared" si="16"/>
        <v>100</v>
      </c>
    </row>
    <row r="841" spans="1:7" s="449" customFormat="1" x14ac:dyDescent="0.2">
      <c r="A841" s="460">
        <v>4344</v>
      </c>
      <c r="B841" s="963"/>
      <c r="C841" s="964" t="s">
        <v>298</v>
      </c>
      <c r="D841" s="952">
        <v>6541</v>
      </c>
      <c r="E841" s="953">
        <v>88994.135999999999</v>
      </c>
      <c r="F841" s="952">
        <v>88994.096000000005</v>
      </c>
      <c r="G841" s="954">
        <f t="shared" si="16"/>
        <v>99.999955053218343</v>
      </c>
    </row>
    <row r="842" spans="1:7" x14ac:dyDescent="0.2">
      <c r="A842" s="454"/>
      <c r="B842" s="539"/>
      <c r="C842" s="539"/>
      <c r="D842" s="533"/>
      <c r="E842" s="533"/>
      <c r="F842" s="533"/>
      <c r="G842" s="459"/>
    </row>
    <row r="843" spans="1:7" x14ac:dyDescent="0.2">
      <c r="A843" s="467">
        <v>4349</v>
      </c>
      <c r="B843" s="468">
        <v>5011</v>
      </c>
      <c r="C843" s="469" t="s">
        <v>194</v>
      </c>
      <c r="D843" s="470">
        <v>0</v>
      </c>
      <c r="E843" s="471">
        <v>22.35</v>
      </c>
      <c r="F843" s="470">
        <v>20.3992</v>
      </c>
      <c r="G843" s="472">
        <f t="shared" si="16"/>
        <v>91.27158836689037</v>
      </c>
    </row>
    <row r="844" spans="1:7" x14ac:dyDescent="0.2">
      <c r="A844" s="454">
        <v>4349</v>
      </c>
      <c r="B844" s="958">
        <v>5021</v>
      </c>
      <c r="C844" s="959" t="s">
        <v>195</v>
      </c>
      <c r="D844" s="960">
        <v>0</v>
      </c>
      <c r="E844" s="961">
        <v>240</v>
      </c>
      <c r="F844" s="960">
        <v>43.503999999999998</v>
      </c>
      <c r="G844" s="459">
        <f t="shared" si="16"/>
        <v>18.126666666666665</v>
      </c>
    </row>
    <row r="845" spans="1:7" x14ac:dyDescent="0.2">
      <c r="A845" s="454">
        <v>4349</v>
      </c>
      <c r="B845" s="958">
        <v>5031</v>
      </c>
      <c r="C845" s="959" t="s">
        <v>196</v>
      </c>
      <c r="D845" s="960">
        <v>0</v>
      </c>
      <c r="E845" s="961">
        <v>57.02</v>
      </c>
      <c r="F845" s="960">
        <v>5.0570000000000004</v>
      </c>
      <c r="G845" s="459">
        <f t="shared" si="16"/>
        <v>8.8688179586110145</v>
      </c>
    </row>
    <row r="846" spans="1:7" x14ac:dyDescent="0.2">
      <c r="A846" s="454">
        <v>4349</v>
      </c>
      <c r="B846" s="958">
        <v>5032</v>
      </c>
      <c r="C846" s="959" t="s">
        <v>197</v>
      </c>
      <c r="D846" s="960">
        <v>0</v>
      </c>
      <c r="E846" s="961">
        <v>20.7</v>
      </c>
      <c r="F846" s="960">
        <v>1.8309999999999997</v>
      </c>
      <c r="G846" s="459">
        <f t="shared" si="16"/>
        <v>8.8454106280193212</v>
      </c>
    </row>
    <row r="847" spans="1:7" x14ac:dyDescent="0.2">
      <c r="A847" s="454">
        <v>4349</v>
      </c>
      <c r="B847" s="958">
        <v>5038</v>
      </c>
      <c r="C847" s="959" t="s">
        <v>198</v>
      </c>
      <c r="D847" s="960">
        <v>0</v>
      </c>
      <c r="E847" s="961">
        <v>1.6</v>
      </c>
      <c r="F847" s="960">
        <v>8.199999999999999E-2</v>
      </c>
      <c r="G847" s="459">
        <f t="shared" si="16"/>
        <v>5.1249999999999991</v>
      </c>
    </row>
    <row r="848" spans="1:7" x14ac:dyDescent="0.2">
      <c r="A848" s="454">
        <v>4349</v>
      </c>
      <c r="B848" s="958">
        <v>5137</v>
      </c>
      <c r="C848" s="959" t="s">
        <v>187</v>
      </c>
      <c r="D848" s="960">
        <v>0</v>
      </c>
      <c r="E848" s="961">
        <v>20</v>
      </c>
      <c r="F848" s="960">
        <v>0</v>
      </c>
      <c r="G848" s="459">
        <f t="shared" si="16"/>
        <v>0</v>
      </c>
    </row>
    <row r="849" spans="1:7" x14ac:dyDescent="0.2">
      <c r="A849" s="454">
        <v>4349</v>
      </c>
      <c r="B849" s="958">
        <v>5139</v>
      </c>
      <c r="C849" s="959" t="s">
        <v>170</v>
      </c>
      <c r="D849" s="960">
        <v>0</v>
      </c>
      <c r="E849" s="961">
        <v>22</v>
      </c>
      <c r="F849" s="960">
        <v>0</v>
      </c>
      <c r="G849" s="459">
        <f t="shared" si="16"/>
        <v>0</v>
      </c>
    </row>
    <row r="850" spans="1:7" x14ac:dyDescent="0.2">
      <c r="A850" s="454">
        <v>4349</v>
      </c>
      <c r="B850" s="958">
        <v>5162</v>
      </c>
      <c r="C850" s="959" t="s">
        <v>251</v>
      </c>
      <c r="D850" s="960">
        <v>0</v>
      </c>
      <c r="E850" s="961">
        <v>5</v>
      </c>
      <c r="F850" s="960">
        <v>0</v>
      </c>
      <c r="G850" s="459">
        <f t="shared" si="16"/>
        <v>0</v>
      </c>
    </row>
    <row r="851" spans="1:7" x14ac:dyDescent="0.2">
      <c r="A851" s="454">
        <v>4349</v>
      </c>
      <c r="B851" s="958">
        <v>5164</v>
      </c>
      <c r="C851" s="959" t="s">
        <v>189</v>
      </c>
      <c r="D851" s="960">
        <v>0</v>
      </c>
      <c r="E851" s="961">
        <v>200</v>
      </c>
      <c r="F851" s="960">
        <v>0</v>
      </c>
      <c r="G851" s="459">
        <f t="shared" si="16"/>
        <v>0</v>
      </c>
    </row>
    <row r="852" spans="1:7" x14ac:dyDescent="0.2">
      <c r="A852" s="454">
        <v>4349</v>
      </c>
      <c r="B852" s="958">
        <v>5167</v>
      </c>
      <c r="C852" s="959" t="s">
        <v>205</v>
      </c>
      <c r="D852" s="960">
        <v>0</v>
      </c>
      <c r="E852" s="961">
        <v>400</v>
      </c>
      <c r="F852" s="960">
        <v>0</v>
      </c>
      <c r="G852" s="459">
        <f t="shared" si="16"/>
        <v>0</v>
      </c>
    </row>
    <row r="853" spans="1:7" x14ac:dyDescent="0.2">
      <c r="A853" s="454">
        <v>4349</v>
      </c>
      <c r="B853" s="958">
        <v>5169</v>
      </c>
      <c r="C853" s="959" t="s">
        <v>171</v>
      </c>
      <c r="D853" s="960">
        <v>650</v>
      </c>
      <c r="E853" s="961">
        <v>1208.0899999999999</v>
      </c>
      <c r="F853" s="960">
        <v>0</v>
      </c>
      <c r="G853" s="459">
        <f t="shared" si="16"/>
        <v>0</v>
      </c>
    </row>
    <row r="854" spans="1:7" x14ac:dyDescent="0.2">
      <c r="A854" s="454">
        <v>4349</v>
      </c>
      <c r="B854" s="958">
        <v>5173</v>
      </c>
      <c r="C854" s="959" t="s">
        <v>190</v>
      </c>
      <c r="D854" s="960">
        <v>0</v>
      </c>
      <c r="E854" s="961">
        <v>500</v>
      </c>
      <c r="F854" s="960">
        <v>0</v>
      </c>
      <c r="G854" s="459">
        <f t="shared" si="16"/>
        <v>0</v>
      </c>
    </row>
    <row r="855" spans="1:7" x14ac:dyDescent="0.2">
      <c r="A855" s="454">
        <v>4349</v>
      </c>
      <c r="B855" s="958">
        <v>5175</v>
      </c>
      <c r="C855" s="959" t="s">
        <v>172</v>
      </c>
      <c r="D855" s="960">
        <v>0</v>
      </c>
      <c r="E855" s="961">
        <v>40</v>
      </c>
      <c r="F855" s="960">
        <v>0</v>
      </c>
      <c r="G855" s="459">
        <f t="shared" si="16"/>
        <v>0</v>
      </c>
    </row>
    <row r="856" spans="1:7" x14ac:dyDescent="0.2">
      <c r="A856" s="454">
        <v>4349</v>
      </c>
      <c r="B856" s="958">
        <v>5221</v>
      </c>
      <c r="C856" s="959" t="s">
        <v>192</v>
      </c>
      <c r="D856" s="960">
        <v>0</v>
      </c>
      <c r="E856" s="961">
        <v>526.6</v>
      </c>
      <c r="F856" s="960">
        <v>526.6</v>
      </c>
      <c r="G856" s="459">
        <f t="shared" si="16"/>
        <v>100</v>
      </c>
    </row>
    <row r="857" spans="1:7" x14ac:dyDescent="0.2">
      <c r="A857" s="454">
        <v>4349</v>
      </c>
      <c r="B857" s="958">
        <v>5222</v>
      </c>
      <c r="C857" s="959" t="s">
        <v>173</v>
      </c>
      <c r="D857" s="960">
        <v>0</v>
      </c>
      <c r="E857" s="961">
        <v>889.8</v>
      </c>
      <c r="F857" s="960">
        <v>889.8</v>
      </c>
      <c r="G857" s="459">
        <f t="shared" si="16"/>
        <v>100</v>
      </c>
    </row>
    <row r="858" spans="1:7" x14ac:dyDescent="0.2">
      <c r="A858" s="454">
        <v>4349</v>
      </c>
      <c r="B858" s="958">
        <v>5223</v>
      </c>
      <c r="C858" s="959" t="s">
        <v>178</v>
      </c>
      <c r="D858" s="960">
        <v>0</v>
      </c>
      <c r="E858" s="961">
        <v>570</v>
      </c>
      <c r="F858" s="960">
        <v>570</v>
      </c>
      <c r="G858" s="459">
        <f t="shared" ref="G858:G918" si="17">F858/E858*100</f>
        <v>100</v>
      </c>
    </row>
    <row r="859" spans="1:7" x14ac:dyDescent="0.2">
      <c r="A859" s="454">
        <v>4349</v>
      </c>
      <c r="B859" s="958">
        <v>5229</v>
      </c>
      <c r="C859" s="959" t="s">
        <v>215</v>
      </c>
      <c r="D859" s="960">
        <v>1475</v>
      </c>
      <c r="E859" s="961">
        <v>475</v>
      </c>
      <c r="F859" s="960">
        <v>0</v>
      </c>
      <c r="G859" s="459">
        <f t="shared" si="17"/>
        <v>0</v>
      </c>
    </row>
    <row r="860" spans="1:7" x14ac:dyDescent="0.2">
      <c r="A860" s="454">
        <v>4349</v>
      </c>
      <c r="B860" s="958">
        <v>5492</v>
      </c>
      <c r="C860" s="959" t="s">
        <v>253</v>
      </c>
      <c r="D860" s="960">
        <v>0</v>
      </c>
      <c r="E860" s="961">
        <v>800</v>
      </c>
      <c r="F860" s="960">
        <v>800</v>
      </c>
      <c r="G860" s="459">
        <f t="shared" si="17"/>
        <v>100</v>
      </c>
    </row>
    <row r="861" spans="1:7" s="449" customFormat="1" x14ac:dyDescent="0.2">
      <c r="A861" s="460">
        <v>4349</v>
      </c>
      <c r="B861" s="963"/>
      <c r="C861" s="964" t="s">
        <v>299</v>
      </c>
      <c r="D861" s="952">
        <v>2125</v>
      </c>
      <c r="E861" s="953">
        <v>5998.16</v>
      </c>
      <c r="F861" s="952">
        <v>2857.2731999999996</v>
      </c>
      <c r="G861" s="954">
        <f t="shared" si="17"/>
        <v>47.635828320685</v>
      </c>
    </row>
    <row r="862" spans="1:7" x14ac:dyDescent="0.2">
      <c r="A862" s="454"/>
      <c r="B862" s="539"/>
      <c r="C862" s="539"/>
      <c r="D862" s="533"/>
      <c r="E862" s="533"/>
      <c r="F862" s="533"/>
      <c r="G862" s="459"/>
    </row>
    <row r="863" spans="1:7" x14ac:dyDescent="0.2">
      <c r="A863" s="467">
        <v>4350</v>
      </c>
      <c r="B863" s="468">
        <v>5137</v>
      </c>
      <c r="C863" s="469" t="s">
        <v>187</v>
      </c>
      <c r="D863" s="470">
        <v>0</v>
      </c>
      <c r="E863" s="471">
        <v>22.24</v>
      </c>
      <c r="F863" s="470">
        <v>22.2364</v>
      </c>
      <c r="G863" s="472">
        <f t="shared" si="17"/>
        <v>99.983812949640296</v>
      </c>
    </row>
    <row r="864" spans="1:7" x14ac:dyDescent="0.2">
      <c r="A864" s="454">
        <v>4350</v>
      </c>
      <c r="B864" s="958">
        <v>5139</v>
      </c>
      <c r="C864" s="959" t="s">
        <v>170</v>
      </c>
      <c r="D864" s="960">
        <v>0</v>
      </c>
      <c r="E864" s="961">
        <v>51.74</v>
      </c>
      <c r="F864" s="960">
        <v>51.704000000000001</v>
      </c>
      <c r="G864" s="459">
        <f t="shared" si="17"/>
        <v>99.930421337456508</v>
      </c>
    </row>
    <row r="865" spans="1:7" x14ac:dyDescent="0.2">
      <c r="A865" s="454">
        <v>4350</v>
      </c>
      <c r="B865" s="958">
        <v>5167</v>
      </c>
      <c r="C865" s="959" t="s">
        <v>205</v>
      </c>
      <c r="D865" s="960">
        <v>0</v>
      </c>
      <c r="E865" s="961">
        <v>2.95</v>
      </c>
      <c r="F865" s="960">
        <v>2.944</v>
      </c>
      <c r="G865" s="459">
        <f t="shared" si="17"/>
        <v>99.796610169491515</v>
      </c>
    </row>
    <row r="866" spans="1:7" x14ac:dyDescent="0.2">
      <c r="A866" s="454">
        <v>4350</v>
      </c>
      <c r="B866" s="958">
        <v>5169</v>
      </c>
      <c r="C866" s="959" t="s">
        <v>171</v>
      </c>
      <c r="D866" s="960">
        <v>0</v>
      </c>
      <c r="E866" s="961">
        <v>56.78</v>
      </c>
      <c r="F866" s="960">
        <v>56.773199999999996</v>
      </c>
      <c r="G866" s="459">
        <f t="shared" si="17"/>
        <v>99.988023952095801</v>
      </c>
    </row>
    <row r="867" spans="1:7" x14ac:dyDescent="0.2">
      <c r="A867" s="454">
        <v>4350</v>
      </c>
      <c r="B867" s="958">
        <v>5213</v>
      </c>
      <c r="C867" s="959" t="s">
        <v>177</v>
      </c>
      <c r="D867" s="960">
        <v>0</v>
      </c>
      <c r="E867" s="961">
        <v>9843.2000000000007</v>
      </c>
      <c r="F867" s="960">
        <v>9843.2000000000007</v>
      </c>
      <c r="G867" s="459">
        <f t="shared" si="17"/>
        <v>100</v>
      </c>
    </row>
    <row r="868" spans="1:7" x14ac:dyDescent="0.2">
      <c r="A868" s="454">
        <v>4350</v>
      </c>
      <c r="B868" s="958">
        <v>5221</v>
      </c>
      <c r="C868" s="959" t="s">
        <v>192</v>
      </c>
      <c r="D868" s="960">
        <v>0</v>
      </c>
      <c r="E868" s="961">
        <v>46638.796000000002</v>
      </c>
      <c r="F868" s="960">
        <v>46638.796000000002</v>
      </c>
      <c r="G868" s="459">
        <f t="shared" si="17"/>
        <v>100</v>
      </c>
    </row>
    <row r="869" spans="1:7" x14ac:dyDescent="0.2">
      <c r="A869" s="454">
        <v>4350</v>
      </c>
      <c r="B869" s="958">
        <v>5222</v>
      </c>
      <c r="C869" s="959" t="s">
        <v>173</v>
      </c>
      <c r="D869" s="960">
        <v>0</v>
      </c>
      <c r="E869" s="961">
        <v>4035</v>
      </c>
      <c r="F869" s="960">
        <v>4035</v>
      </c>
      <c r="G869" s="459">
        <f t="shared" si="17"/>
        <v>100</v>
      </c>
    </row>
    <row r="870" spans="1:7" x14ac:dyDescent="0.2">
      <c r="A870" s="454">
        <v>4350</v>
      </c>
      <c r="B870" s="958">
        <v>5223</v>
      </c>
      <c r="C870" s="959" t="s">
        <v>178</v>
      </c>
      <c r="D870" s="960">
        <v>0</v>
      </c>
      <c r="E870" s="961">
        <v>101787.088</v>
      </c>
      <c r="F870" s="960">
        <v>101787.088</v>
      </c>
      <c r="G870" s="459">
        <f t="shared" si="17"/>
        <v>100</v>
      </c>
    </row>
    <row r="871" spans="1:7" x14ac:dyDescent="0.2">
      <c r="A871" s="454">
        <v>4350</v>
      </c>
      <c r="B871" s="958">
        <v>5321</v>
      </c>
      <c r="C871" s="959" t="s">
        <v>179</v>
      </c>
      <c r="D871" s="960">
        <v>0</v>
      </c>
      <c r="E871" s="961">
        <v>336213.60200000001</v>
      </c>
      <c r="F871" s="960">
        <v>336213.60200000001</v>
      </c>
      <c r="G871" s="459">
        <f t="shared" si="17"/>
        <v>100</v>
      </c>
    </row>
    <row r="872" spans="1:7" x14ac:dyDescent="0.2">
      <c r="A872" s="454">
        <v>4350</v>
      </c>
      <c r="B872" s="958">
        <v>5331</v>
      </c>
      <c r="C872" s="959" t="s">
        <v>183</v>
      </c>
      <c r="D872" s="960">
        <v>60200</v>
      </c>
      <c r="E872" s="961">
        <v>25250</v>
      </c>
      <c r="F872" s="960">
        <v>25250</v>
      </c>
      <c r="G872" s="459">
        <f t="shared" si="17"/>
        <v>100</v>
      </c>
    </row>
    <row r="873" spans="1:7" x14ac:dyDescent="0.2">
      <c r="A873" s="454">
        <v>4350</v>
      </c>
      <c r="B873" s="958">
        <v>5336</v>
      </c>
      <c r="C873" s="959" t="s">
        <v>217</v>
      </c>
      <c r="D873" s="960">
        <v>0</v>
      </c>
      <c r="E873" s="961">
        <v>139108.69200000001</v>
      </c>
      <c r="F873" s="960">
        <v>139108.68881999998</v>
      </c>
      <c r="G873" s="459">
        <f t="shared" si="17"/>
        <v>99.999997714017724</v>
      </c>
    </row>
    <row r="874" spans="1:7" x14ac:dyDescent="0.2">
      <c r="A874" s="454">
        <v>4350</v>
      </c>
      <c r="B874" s="958">
        <v>5621</v>
      </c>
      <c r="C874" s="959" t="s">
        <v>291</v>
      </c>
      <c r="D874" s="960">
        <v>7974</v>
      </c>
      <c r="E874" s="961">
        <v>7974</v>
      </c>
      <c r="F874" s="960">
        <v>7974</v>
      </c>
      <c r="G874" s="459">
        <f t="shared" si="17"/>
        <v>100</v>
      </c>
    </row>
    <row r="875" spans="1:7" x14ac:dyDescent="0.2">
      <c r="A875" s="454">
        <v>4350</v>
      </c>
      <c r="B875" s="958">
        <v>5622</v>
      </c>
      <c r="C875" s="959" t="s">
        <v>292</v>
      </c>
      <c r="D875" s="960">
        <v>704</v>
      </c>
      <c r="E875" s="961">
        <v>704</v>
      </c>
      <c r="F875" s="960">
        <v>704</v>
      </c>
      <c r="G875" s="459">
        <f t="shared" si="17"/>
        <v>100</v>
      </c>
    </row>
    <row r="876" spans="1:7" x14ac:dyDescent="0.2">
      <c r="A876" s="454">
        <v>4350</v>
      </c>
      <c r="B876" s="958">
        <v>5623</v>
      </c>
      <c r="C876" s="959" t="s">
        <v>293</v>
      </c>
      <c r="D876" s="960">
        <v>12046</v>
      </c>
      <c r="E876" s="961">
        <v>12046</v>
      </c>
      <c r="F876" s="960">
        <v>12046</v>
      </c>
      <c r="G876" s="459">
        <f t="shared" si="17"/>
        <v>100</v>
      </c>
    </row>
    <row r="877" spans="1:7" x14ac:dyDescent="0.2">
      <c r="A877" s="454">
        <v>4350</v>
      </c>
      <c r="B877" s="958">
        <v>5651</v>
      </c>
      <c r="C877" s="959" t="s">
        <v>233</v>
      </c>
      <c r="D877" s="960">
        <v>21900</v>
      </c>
      <c r="E877" s="961">
        <v>21900</v>
      </c>
      <c r="F877" s="960">
        <v>21900</v>
      </c>
      <c r="G877" s="459">
        <f t="shared" si="17"/>
        <v>100</v>
      </c>
    </row>
    <row r="878" spans="1:7" s="449" customFormat="1" x14ac:dyDescent="0.2">
      <c r="A878" s="460">
        <v>4350</v>
      </c>
      <c r="B878" s="963"/>
      <c r="C878" s="964" t="s">
        <v>117</v>
      </c>
      <c r="D878" s="952">
        <v>102824</v>
      </c>
      <c r="E878" s="953">
        <v>705634.08799999999</v>
      </c>
      <c r="F878" s="952">
        <v>705634.03241999994</v>
      </c>
      <c r="G878" s="954">
        <f t="shared" si="17"/>
        <v>99.999992123396382</v>
      </c>
    </row>
    <row r="879" spans="1:7" x14ac:dyDescent="0.2">
      <c r="A879" s="454"/>
      <c r="B879" s="539"/>
      <c r="C879" s="539"/>
      <c r="D879" s="533"/>
      <c r="E879" s="533"/>
      <c r="F879" s="533"/>
      <c r="G879" s="459"/>
    </row>
    <row r="880" spans="1:7" x14ac:dyDescent="0.2">
      <c r="A880" s="467">
        <v>4351</v>
      </c>
      <c r="B880" s="468">
        <v>5221</v>
      </c>
      <c r="C880" s="469" t="s">
        <v>192</v>
      </c>
      <c r="D880" s="470">
        <v>0</v>
      </c>
      <c r="E880" s="471">
        <v>47934.11</v>
      </c>
      <c r="F880" s="470">
        <v>47934.1</v>
      </c>
      <c r="G880" s="472">
        <f t="shared" si="17"/>
        <v>99.999979138029261</v>
      </c>
    </row>
    <row r="881" spans="1:7" x14ac:dyDescent="0.2">
      <c r="A881" s="454">
        <v>4351</v>
      </c>
      <c r="B881" s="958">
        <v>5222</v>
      </c>
      <c r="C881" s="959" t="s">
        <v>173</v>
      </c>
      <c r="D881" s="960">
        <v>0</v>
      </c>
      <c r="E881" s="961">
        <v>44796.87</v>
      </c>
      <c r="F881" s="960">
        <v>44796.85</v>
      </c>
      <c r="G881" s="459">
        <f t="shared" si="17"/>
        <v>99.999955354023612</v>
      </c>
    </row>
    <row r="882" spans="1:7" x14ac:dyDescent="0.2">
      <c r="A882" s="454">
        <v>4351</v>
      </c>
      <c r="B882" s="958">
        <v>5223</v>
      </c>
      <c r="C882" s="959" t="s">
        <v>178</v>
      </c>
      <c r="D882" s="960">
        <v>0</v>
      </c>
      <c r="E882" s="961">
        <v>81517.100000000006</v>
      </c>
      <c r="F882" s="960">
        <v>81517.100000000006</v>
      </c>
      <c r="G882" s="459">
        <f t="shared" si="17"/>
        <v>100</v>
      </c>
    </row>
    <row r="883" spans="1:7" x14ac:dyDescent="0.2">
      <c r="A883" s="454">
        <v>4351</v>
      </c>
      <c r="B883" s="958">
        <v>5321</v>
      </c>
      <c r="C883" s="959" t="s">
        <v>179</v>
      </c>
      <c r="D883" s="960">
        <v>0</v>
      </c>
      <c r="E883" s="961">
        <v>67539.509999999995</v>
      </c>
      <c r="F883" s="960">
        <v>67539.5</v>
      </c>
      <c r="G883" s="459">
        <f t="shared" si="17"/>
        <v>99.999985193851728</v>
      </c>
    </row>
    <row r="884" spans="1:7" x14ac:dyDescent="0.2">
      <c r="A884" s="454">
        <v>4351</v>
      </c>
      <c r="B884" s="958">
        <v>5331</v>
      </c>
      <c r="C884" s="959" t="s">
        <v>183</v>
      </c>
      <c r="D884" s="960">
        <v>0</v>
      </c>
      <c r="E884" s="961">
        <v>130</v>
      </c>
      <c r="F884" s="960">
        <v>130</v>
      </c>
      <c r="G884" s="459">
        <f t="shared" si="17"/>
        <v>100</v>
      </c>
    </row>
    <row r="885" spans="1:7" x14ac:dyDescent="0.2">
      <c r="A885" s="454">
        <v>4351</v>
      </c>
      <c r="B885" s="958">
        <v>5336</v>
      </c>
      <c r="C885" s="959" t="s">
        <v>217</v>
      </c>
      <c r="D885" s="960">
        <v>0</v>
      </c>
      <c r="E885" s="961">
        <v>2608.6219999999998</v>
      </c>
      <c r="F885" s="960">
        <v>2608.6219999999998</v>
      </c>
      <c r="G885" s="459">
        <f t="shared" si="17"/>
        <v>100</v>
      </c>
    </row>
    <row r="886" spans="1:7" x14ac:dyDescent="0.2">
      <c r="A886" s="454">
        <v>4351</v>
      </c>
      <c r="B886" s="958">
        <v>5621</v>
      </c>
      <c r="C886" s="959" t="s">
        <v>291</v>
      </c>
      <c r="D886" s="960">
        <v>4091</v>
      </c>
      <c r="E886" s="961">
        <v>4091</v>
      </c>
      <c r="F886" s="960">
        <v>4091</v>
      </c>
      <c r="G886" s="459">
        <f t="shared" si="17"/>
        <v>100</v>
      </c>
    </row>
    <row r="887" spans="1:7" x14ac:dyDescent="0.2">
      <c r="A887" s="454">
        <v>4351</v>
      </c>
      <c r="B887" s="958">
        <v>5622</v>
      </c>
      <c r="C887" s="959" t="s">
        <v>292</v>
      </c>
      <c r="D887" s="960">
        <v>3310</v>
      </c>
      <c r="E887" s="961">
        <v>3310</v>
      </c>
      <c r="F887" s="960">
        <v>3310</v>
      </c>
      <c r="G887" s="459">
        <f t="shared" si="17"/>
        <v>100</v>
      </c>
    </row>
    <row r="888" spans="1:7" x14ac:dyDescent="0.2">
      <c r="A888" s="454">
        <v>4351</v>
      </c>
      <c r="B888" s="958">
        <v>5623</v>
      </c>
      <c r="C888" s="959" t="s">
        <v>293</v>
      </c>
      <c r="D888" s="960">
        <v>7992</v>
      </c>
      <c r="E888" s="961">
        <v>7992</v>
      </c>
      <c r="F888" s="960">
        <v>7992</v>
      </c>
      <c r="G888" s="459">
        <f t="shared" si="17"/>
        <v>100</v>
      </c>
    </row>
    <row r="889" spans="1:7" x14ac:dyDescent="0.2">
      <c r="A889" s="454">
        <v>4351</v>
      </c>
      <c r="B889" s="958">
        <v>5641</v>
      </c>
      <c r="C889" s="959" t="s">
        <v>300</v>
      </c>
      <c r="D889" s="960">
        <v>700</v>
      </c>
      <c r="E889" s="961">
        <v>700</v>
      </c>
      <c r="F889" s="960">
        <v>700</v>
      </c>
      <c r="G889" s="459">
        <f t="shared" si="17"/>
        <v>100</v>
      </c>
    </row>
    <row r="890" spans="1:7" s="449" customFormat="1" x14ac:dyDescent="0.2">
      <c r="A890" s="460">
        <v>4351</v>
      </c>
      <c r="B890" s="963"/>
      <c r="C890" s="964" t="s">
        <v>118</v>
      </c>
      <c r="D890" s="952">
        <v>16093</v>
      </c>
      <c r="E890" s="953">
        <v>260619.212</v>
      </c>
      <c r="F890" s="952">
        <v>260619.17199999999</v>
      </c>
      <c r="G890" s="954">
        <f t="shared" si="17"/>
        <v>99.999984651937325</v>
      </c>
    </row>
    <row r="891" spans="1:7" x14ac:dyDescent="0.2">
      <c r="A891" s="454"/>
      <c r="B891" s="539"/>
      <c r="C891" s="539"/>
      <c r="D891" s="533"/>
      <c r="E891" s="533"/>
      <c r="F891" s="533"/>
      <c r="G891" s="459"/>
    </row>
    <row r="892" spans="1:7" x14ac:dyDescent="0.2">
      <c r="A892" s="467">
        <v>4352</v>
      </c>
      <c r="B892" s="468">
        <v>5221</v>
      </c>
      <c r="C892" s="469" t="s">
        <v>192</v>
      </c>
      <c r="D892" s="470">
        <v>0</v>
      </c>
      <c r="E892" s="471">
        <v>200</v>
      </c>
      <c r="F892" s="470">
        <v>200</v>
      </c>
      <c r="G892" s="472">
        <f t="shared" si="17"/>
        <v>100</v>
      </c>
    </row>
    <row r="893" spans="1:7" s="449" customFormat="1" x14ac:dyDescent="0.2">
      <c r="A893" s="460">
        <v>4352</v>
      </c>
      <c r="B893" s="963"/>
      <c r="C893" s="964" t="s">
        <v>3694</v>
      </c>
      <c r="D893" s="952">
        <v>0</v>
      </c>
      <c r="E893" s="953">
        <v>200</v>
      </c>
      <c r="F893" s="952">
        <v>200</v>
      </c>
      <c r="G893" s="954">
        <f t="shared" si="17"/>
        <v>100</v>
      </c>
    </row>
    <row r="894" spans="1:7" x14ac:dyDescent="0.2">
      <c r="A894" s="454"/>
      <c r="B894" s="539"/>
      <c r="C894" s="539"/>
      <c r="D894" s="533"/>
      <c r="E894" s="533"/>
      <c r="F894" s="533"/>
      <c r="G894" s="459"/>
    </row>
    <row r="895" spans="1:7" x14ac:dyDescent="0.2">
      <c r="A895" s="467">
        <v>4354</v>
      </c>
      <c r="B895" s="468">
        <v>5123</v>
      </c>
      <c r="C895" s="469" t="s">
        <v>199</v>
      </c>
      <c r="D895" s="470">
        <v>0</v>
      </c>
      <c r="E895" s="471">
        <v>25.7</v>
      </c>
      <c r="F895" s="470">
        <v>25.69802</v>
      </c>
      <c r="G895" s="472">
        <f t="shared" si="17"/>
        <v>99.992295719844364</v>
      </c>
    </row>
    <row r="896" spans="1:7" x14ac:dyDescent="0.2">
      <c r="A896" s="454">
        <v>4354</v>
      </c>
      <c r="B896" s="958">
        <v>5137</v>
      </c>
      <c r="C896" s="959" t="s">
        <v>187</v>
      </c>
      <c r="D896" s="960">
        <v>2857</v>
      </c>
      <c r="E896" s="961">
        <v>584.79999999999995</v>
      </c>
      <c r="F896" s="960">
        <v>0</v>
      </c>
      <c r="G896" s="459">
        <f t="shared" si="17"/>
        <v>0</v>
      </c>
    </row>
    <row r="897" spans="1:7" x14ac:dyDescent="0.2">
      <c r="A897" s="454">
        <v>4354</v>
      </c>
      <c r="B897" s="958">
        <v>5169</v>
      </c>
      <c r="C897" s="959" t="s">
        <v>171</v>
      </c>
      <c r="D897" s="960">
        <v>0</v>
      </c>
      <c r="E897" s="961">
        <v>63.84</v>
      </c>
      <c r="F897" s="960">
        <v>63.524999999999999</v>
      </c>
      <c r="G897" s="459">
        <f t="shared" si="17"/>
        <v>99.506578947368425</v>
      </c>
    </row>
    <row r="898" spans="1:7" x14ac:dyDescent="0.2">
      <c r="A898" s="454">
        <v>4354</v>
      </c>
      <c r="B898" s="958">
        <v>5221</v>
      </c>
      <c r="C898" s="959" t="s">
        <v>192</v>
      </c>
      <c r="D898" s="960">
        <v>0</v>
      </c>
      <c r="E898" s="961">
        <v>2694</v>
      </c>
      <c r="F898" s="960">
        <v>2694</v>
      </c>
      <c r="G898" s="459">
        <f t="shared" si="17"/>
        <v>100</v>
      </c>
    </row>
    <row r="899" spans="1:7" x14ac:dyDescent="0.2">
      <c r="A899" s="454">
        <v>4354</v>
      </c>
      <c r="B899" s="958">
        <v>5222</v>
      </c>
      <c r="C899" s="959" t="s">
        <v>173</v>
      </c>
      <c r="D899" s="960">
        <v>0</v>
      </c>
      <c r="E899" s="961">
        <v>2213</v>
      </c>
      <c r="F899" s="960">
        <v>2213</v>
      </c>
      <c r="G899" s="459">
        <f t="shared" si="17"/>
        <v>100</v>
      </c>
    </row>
    <row r="900" spans="1:7" x14ac:dyDescent="0.2">
      <c r="A900" s="454">
        <v>4354</v>
      </c>
      <c r="B900" s="958">
        <v>5223</v>
      </c>
      <c r="C900" s="959" t="s">
        <v>178</v>
      </c>
      <c r="D900" s="960">
        <v>0</v>
      </c>
      <c r="E900" s="961">
        <v>20038.091</v>
      </c>
      <c r="F900" s="960">
        <v>20038.091</v>
      </c>
      <c r="G900" s="459">
        <f t="shared" si="17"/>
        <v>100</v>
      </c>
    </row>
    <row r="901" spans="1:7" x14ac:dyDescent="0.2">
      <c r="A901" s="454">
        <v>4354</v>
      </c>
      <c r="B901" s="958">
        <v>5321</v>
      </c>
      <c r="C901" s="959" t="s">
        <v>179</v>
      </c>
      <c r="D901" s="960">
        <v>0</v>
      </c>
      <c r="E901" s="961">
        <v>12759.956</v>
      </c>
      <c r="F901" s="960">
        <v>12759.956</v>
      </c>
      <c r="G901" s="459">
        <f t="shared" si="17"/>
        <v>100</v>
      </c>
    </row>
    <row r="902" spans="1:7" x14ac:dyDescent="0.2">
      <c r="A902" s="454">
        <v>4354</v>
      </c>
      <c r="B902" s="958">
        <v>5331</v>
      </c>
      <c r="C902" s="959" t="s">
        <v>183</v>
      </c>
      <c r="D902" s="960">
        <v>3400</v>
      </c>
      <c r="E902" s="961">
        <v>6600</v>
      </c>
      <c r="F902" s="960">
        <v>5000</v>
      </c>
      <c r="G902" s="459">
        <f t="shared" si="17"/>
        <v>75.757575757575751</v>
      </c>
    </row>
    <row r="903" spans="1:7" x14ac:dyDescent="0.2">
      <c r="A903" s="454">
        <v>4354</v>
      </c>
      <c r="B903" s="958">
        <v>5336</v>
      </c>
      <c r="C903" s="959" t="s">
        <v>217</v>
      </c>
      <c r="D903" s="960">
        <v>0</v>
      </c>
      <c r="E903" s="961">
        <v>80489.567999999999</v>
      </c>
      <c r="F903" s="960">
        <v>80489.564390000014</v>
      </c>
      <c r="G903" s="459">
        <f t="shared" si="17"/>
        <v>99.999995514946747</v>
      </c>
    </row>
    <row r="904" spans="1:7" x14ac:dyDescent="0.2">
      <c r="A904" s="454">
        <v>4354</v>
      </c>
      <c r="B904" s="958">
        <v>5651</v>
      </c>
      <c r="C904" s="959" t="s">
        <v>233</v>
      </c>
      <c r="D904" s="960">
        <v>5000</v>
      </c>
      <c r="E904" s="961">
        <v>5000</v>
      </c>
      <c r="F904" s="960">
        <v>5000</v>
      </c>
      <c r="G904" s="459">
        <f t="shared" si="17"/>
        <v>100</v>
      </c>
    </row>
    <row r="905" spans="1:7" s="449" customFormat="1" x14ac:dyDescent="0.2">
      <c r="A905" s="460">
        <v>4354</v>
      </c>
      <c r="B905" s="963"/>
      <c r="C905" s="964" t="s">
        <v>301</v>
      </c>
      <c r="D905" s="952">
        <v>11257</v>
      </c>
      <c r="E905" s="953">
        <v>130468.955</v>
      </c>
      <c r="F905" s="952">
        <v>128283.83441000002</v>
      </c>
      <c r="G905" s="954">
        <f t="shared" si="17"/>
        <v>98.325179664388372</v>
      </c>
    </row>
    <row r="906" spans="1:7" x14ac:dyDescent="0.2">
      <c r="A906" s="454"/>
      <c r="B906" s="539"/>
      <c r="C906" s="539"/>
      <c r="D906" s="533"/>
      <c r="E906" s="533"/>
      <c r="F906" s="533"/>
      <c r="G906" s="459"/>
    </row>
    <row r="907" spans="1:7" x14ac:dyDescent="0.2">
      <c r="A907" s="467">
        <v>4355</v>
      </c>
      <c r="B907" s="468">
        <v>5223</v>
      </c>
      <c r="C907" s="469" t="s">
        <v>178</v>
      </c>
      <c r="D907" s="470">
        <v>0</v>
      </c>
      <c r="E907" s="471">
        <v>3793</v>
      </c>
      <c r="F907" s="470">
        <v>3793</v>
      </c>
      <c r="G907" s="472">
        <f t="shared" si="17"/>
        <v>100</v>
      </c>
    </row>
    <row r="908" spans="1:7" x14ac:dyDescent="0.2">
      <c r="A908" s="454">
        <v>4355</v>
      </c>
      <c r="B908" s="958">
        <v>5623</v>
      </c>
      <c r="C908" s="959" t="s">
        <v>293</v>
      </c>
      <c r="D908" s="960">
        <v>473</v>
      </c>
      <c r="E908" s="961">
        <v>473</v>
      </c>
      <c r="F908" s="960">
        <v>473</v>
      </c>
      <c r="G908" s="459">
        <f t="shared" si="17"/>
        <v>100</v>
      </c>
    </row>
    <row r="909" spans="1:7" s="449" customFormat="1" x14ac:dyDescent="0.2">
      <c r="A909" s="460">
        <v>4355</v>
      </c>
      <c r="B909" s="963"/>
      <c r="C909" s="964" t="s">
        <v>302</v>
      </c>
      <c r="D909" s="952">
        <v>473</v>
      </c>
      <c r="E909" s="953">
        <v>4266</v>
      </c>
      <c r="F909" s="952">
        <v>4266</v>
      </c>
      <c r="G909" s="954">
        <f t="shared" si="17"/>
        <v>100</v>
      </c>
    </row>
    <row r="910" spans="1:7" x14ac:dyDescent="0.2">
      <c r="A910" s="454"/>
      <c r="B910" s="539"/>
      <c r="C910" s="539"/>
      <c r="D910" s="533"/>
      <c r="E910" s="533"/>
      <c r="F910" s="533"/>
      <c r="G910" s="459"/>
    </row>
    <row r="911" spans="1:7" x14ac:dyDescent="0.2">
      <c r="A911" s="467">
        <v>4356</v>
      </c>
      <c r="B911" s="468">
        <v>5221</v>
      </c>
      <c r="C911" s="469" t="s">
        <v>192</v>
      </c>
      <c r="D911" s="470">
        <v>0</v>
      </c>
      <c r="E911" s="471">
        <v>10167</v>
      </c>
      <c r="F911" s="470">
        <v>10167</v>
      </c>
      <c r="G911" s="472">
        <f t="shared" si="17"/>
        <v>100</v>
      </c>
    </row>
    <row r="912" spans="1:7" x14ac:dyDescent="0.2">
      <c r="A912" s="454">
        <v>4356</v>
      </c>
      <c r="B912" s="958">
        <v>5222</v>
      </c>
      <c r="C912" s="959" t="s">
        <v>173</v>
      </c>
      <c r="D912" s="960">
        <v>0</v>
      </c>
      <c r="E912" s="961">
        <v>10104</v>
      </c>
      <c r="F912" s="960">
        <v>10104</v>
      </c>
      <c r="G912" s="459">
        <f t="shared" si="17"/>
        <v>100</v>
      </c>
    </row>
    <row r="913" spans="1:7" x14ac:dyDescent="0.2">
      <c r="A913" s="454">
        <v>4356</v>
      </c>
      <c r="B913" s="958">
        <v>5223</v>
      </c>
      <c r="C913" s="959" t="s">
        <v>178</v>
      </c>
      <c r="D913" s="960">
        <v>0</v>
      </c>
      <c r="E913" s="961">
        <v>42370.5</v>
      </c>
      <c r="F913" s="960">
        <v>42370.5</v>
      </c>
      <c r="G913" s="459">
        <f t="shared" si="17"/>
        <v>100</v>
      </c>
    </row>
    <row r="914" spans="1:7" x14ac:dyDescent="0.2">
      <c r="A914" s="454">
        <v>4356</v>
      </c>
      <c r="B914" s="958">
        <v>5321</v>
      </c>
      <c r="C914" s="959" t="s">
        <v>179</v>
      </c>
      <c r="D914" s="960">
        <v>0</v>
      </c>
      <c r="E914" s="961">
        <v>29506</v>
      </c>
      <c r="F914" s="960">
        <v>29506</v>
      </c>
      <c r="G914" s="459">
        <f t="shared" si="17"/>
        <v>100</v>
      </c>
    </row>
    <row r="915" spans="1:7" x14ac:dyDescent="0.2">
      <c r="A915" s="454">
        <v>4356</v>
      </c>
      <c r="B915" s="958">
        <v>5621</v>
      </c>
      <c r="C915" s="959" t="s">
        <v>291</v>
      </c>
      <c r="D915" s="960">
        <v>827</v>
      </c>
      <c r="E915" s="961">
        <v>827</v>
      </c>
      <c r="F915" s="960">
        <v>827</v>
      </c>
      <c r="G915" s="459">
        <f t="shared" si="17"/>
        <v>100</v>
      </c>
    </row>
    <row r="916" spans="1:7" x14ac:dyDescent="0.2">
      <c r="A916" s="454">
        <v>4356</v>
      </c>
      <c r="B916" s="958">
        <v>5622</v>
      </c>
      <c r="C916" s="959" t="s">
        <v>292</v>
      </c>
      <c r="D916" s="960">
        <v>2153</v>
      </c>
      <c r="E916" s="961">
        <v>2153</v>
      </c>
      <c r="F916" s="960">
        <v>2153</v>
      </c>
      <c r="G916" s="459">
        <f t="shared" si="17"/>
        <v>100</v>
      </c>
    </row>
    <row r="917" spans="1:7" x14ac:dyDescent="0.2">
      <c r="A917" s="454">
        <v>4356</v>
      </c>
      <c r="B917" s="958">
        <v>5623</v>
      </c>
      <c r="C917" s="959" t="s">
        <v>293</v>
      </c>
      <c r="D917" s="960">
        <v>8477</v>
      </c>
      <c r="E917" s="961">
        <v>8477</v>
      </c>
      <c r="F917" s="960">
        <v>8477</v>
      </c>
      <c r="G917" s="459">
        <f t="shared" si="17"/>
        <v>100</v>
      </c>
    </row>
    <row r="918" spans="1:7" s="449" customFormat="1" x14ac:dyDescent="0.2">
      <c r="A918" s="460">
        <v>4356</v>
      </c>
      <c r="B918" s="963"/>
      <c r="C918" s="964" t="s">
        <v>303</v>
      </c>
      <c r="D918" s="952">
        <v>11457</v>
      </c>
      <c r="E918" s="953">
        <v>103604.5</v>
      </c>
      <c r="F918" s="952">
        <v>103604.5</v>
      </c>
      <c r="G918" s="954">
        <f t="shared" si="17"/>
        <v>100</v>
      </c>
    </row>
    <row r="919" spans="1:7" x14ac:dyDescent="0.2">
      <c r="A919" s="454"/>
      <c r="B919" s="539"/>
      <c r="C919" s="539"/>
      <c r="D919" s="533"/>
      <c r="E919" s="533"/>
      <c r="F919" s="533"/>
      <c r="G919" s="459"/>
    </row>
    <row r="920" spans="1:7" x14ac:dyDescent="0.2">
      <c r="A920" s="467">
        <v>4357</v>
      </c>
      <c r="B920" s="468">
        <v>5137</v>
      </c>
      <c r="C920" s="469" t="s">
        <v>187</v>
      </c>
      <c r="D920" s="470">
        <v>8663</v>
      </c>
      <c r="E920" s="471">
        <v>535.97</v>
      </c>
      <c r="F920" s="470">
        <v>178.92964999999998</v>
      </c>
      <c r="G920" s="472">
        <f t="shared" ref="G920:G981" si="18">F920/E920*100</f>
        <v>33.384265910405425</v>
      </c>
    </row>
    <row r="921" spans="1:7" x14ac:dyDescent="0.2">
      <c r="A921" s="454">
        <v>4357</v>
      </c>
      <c r="B921" s="958">
        <v>5139</v>
      </c>
      <c r="C921" s="959" t="s">
        <v>170</v>
      </c>
      <c r="D921" s="960">
        <v>0</v>
      </c>
      <c r="E921" s="961">
        <v>25.46</v>
      </c>
      <c r="F921" s="960">
        <v>14.6625</v>
      </c>
      <c r="G921" s="459">
        <f t="shared" si="18"/>
        <v>57.590337784760401</v>
      </c>
    </row>
    <row r="922" spans="1:7" x14ac:dyDescent="0.2">
      <c r="A922" s="454">
        <v>4357</v>
      </c>
      <c r="B922" s="958">
        <v>5167</v>
      </c>
      <c r="C922" s="959" t="s">
        <v>205</v>
      </c>
      <c r="D922" s="960">
        <v>0</v>
      </c>
      <c r="E922" s="961">
        <v>3.98</v>
      </c>
      <c r="F922" s="960">
        <v>0</v>
      </c>
      <c r="G922" s="459">
        <f t="shared" si="18"/>
        <v>0</v>
      </c>
    </row>
    <row r="923" spans="1:7" x14ac:dyDescent="0.2">
      <c r="A923" s="454">
        <v>4357</v>
      </c>
      <c r="B923" s="958">
        <v>5169</v>
      </c>
      <c r="C923" s="959" t="s">
        <v>171</v>
      </c>
      <c r="D923" s="960">
        <v>50</v>
      </c>
      <c r="E923" s="961">
        <v>50.82</v>
      </c>
      <c r="F923" s="960">
        <v>50.82</v>
      </c>
      <c r="G923" s="459">
        <f t="shared" si="18"/>
        <v>100</v>
      </c>
    </row>
    <row r="924" spans="1:7" x14ac:dyDescent="0.2">
      <c r="A924" s="454">
        <v>4357</v>
      </c>
      <c r="B924" s="958">
        <v>5172</v>
      </c>
      <c r="C924" s="959" t="s">
        <v>236</v>
      </c>
      <c r="D924" s="960">
        <v>0</v>
      </c>
      <c r="E924" s="961">
        <v>28.83</v>
      </c>
      <c r="F924" s="960">
        <v>0</v>
      </c>
      <c r="G924" s="459">
        <f t="shared" si="18"/>
        <v>0</v>
      </c>
    </row>
    <row r="925" spans="1:7" x14ac:dyDescent="0.2">
      <c r="A925" s="454">
        <v>4357</v>
      </c>
      <c r="B925" s="958">
        <v>5213</v>
      </c>
      <c r="C925" s="959" t="s">
        <v>177</v>
      </c>
      <c r="D925" s="960">
        <v>0</v>
      </c>
      <c r="E925" s="961">
        <v>7152</v>
      </c>
      <c r="F925" s="960">
        <v>7152</v>
      </c>
      <c r="G925" s="459">
        <f t="shared" si="18"/>
        <v>100</v>
      </c>
    </row>
    <row r="926" spans="1:7" x14ac:dyDescent="0.2">
      <c r="A926" s="454">
        <v>4357</v>
      </c>
      <c r="B926" s="958">
        <v>5221</v>
      </c>
      <c r="C926" s="959" t="s">
        <v>192</v>
      </c>
      <c r="D926" s="960">
        <v>0</v>
      </c>
      <c r="E926" s="961">
        <v>21472.282999999999</v>
      </c>
      <c r="F926" s="960">
        <v>21472.282999999999</v>
      </c>
      <c r="G926" s="459">
        <f t="shared" si="18"/>
        <v>100</v>
      </c>
    </row>
    <row r="927" spans="1:7" x14ac:dyDescent="0.2">
      <c r="A927" s="454">
        <v>4357</v>
      </c>
      <c r="B927" s="958">
        <v>5222</v>
      </c>
      <c r="C927" s="959" t="s">
        <v>173</v>
      </c>
      <c r="D927" s="960">
        <v>0</v>
      </c>
      <c r="E927" s="961">
        <v>32047.664000000001</v>
      </c>
      <c r="F927" s="960">
        <v>32047.664000000001</v>
      </c>
      <c r="G927" s="459">
        <f t="shared" si="18"/>
        <v>100</v>
      </c>
    </row>
    <row r="928" spans="1:7" x14ac:dyDescent="0.2">
      <c r="A928" s="454">
        <v>4357</v>
      </c>
      <c r="B928" s="958">
        <v>5223</v>
      </c>
      <c r="C928" s="959" t="s">
        <v>178</v>
      </c>
      <c r="D928" s="960">
        <v>0</v>
      </c>
      <c r="E928" s="961">
        <v>63254.601000000002</v>
      </c>
      <c r="F928" s="960">
        <v>63254.601000000002</v>
      </c>
      <c r="G928" s="459">
        <f t="shared" si="18"/>
        <v>100</v>
      </c>
    </row>
    <row r="929" spans="1:7" x14ac:dyDescent="0.2">
      <c r="A929" s="454">
        <v>4357</v>
      </c>
      <c r="B929" s="958">
        <v>5321</v>
      </c>
      <c r="C929" s="959" t="s">
        <v>179</v>
      </c>
      <c r="D929" s="960">
        <v>0</v>
      </c>
      <c r="E929" s="961">
        <v>177664.09700000001</v>
      </c>
      <c r="F929" s="960">
        <v>177664.09700000001</v>
      </c>
      <c r="G929" s="459">
        <f t="shared" si="18"/>
        <v>100</v>
      </c>
    </row>
    <row r="930" spans="1:7" x14ac:dyDescent="0.2">
      <c r="A930" s="454">
        <v>4357</v>
      </c>
      <c r="B930" s="958">
        <v>5331</v>
      </c>
      <c r="C930" s="959" t="s">
        <v>183</v>
      </c>
      <c r="D930" s="960">
        <v>198980</v>
      </c>
      <c r="E930" s="961">
        <v>123900</v>
      </c>
      <c r="F930" s="960">
        <v>123510</v>
      </c>
      <c r="G930" s="459">
        <f t="shared" si="18"/>
        <v>99.685230024213084</v>
      </c>
    </row>
    <row r="931" spans="1:7" x14ac:dyDescent="0.2">
      <c r="A931" s="454">
        <v>4357</v>
      </c>
      <c r="B931" s="958">
        <v>5336</v>
      </c>
      <c r="C931" s="959" t="s">
        <v>217</v>
      </c>
      <c r="D931" s="960">
        <v>0</v>
      </c>
      <c r="E931" s="961">
        <v>436354.68199999997</v>
      </c>
      <c r="F931" s="960">
        <v>436354.67276000004</v>
      </c>
      <c r="G931" s="459">
        <f t="shared" si="18"/>
        <v>99.999997882456555</v>
      </c>
    </row>
    <row r="932" spans="1:7" x14ac:dyDescent="0.2">
      <c r="A932" s="454">
        <v>4357</v>
      </c>
      <c r="B932" s="958">
        <v>5621</v>
      </c>
      <c r="C932" s="959" t="s">
        <v>291</v>
      </c>
      <c r="D932" s="960">
        <v>1309</v>
      </c>
      <c r="E932" s="961">
        <v>1309</v>
      </c>
      <c r="F932" s="960">
        <v>1309</v>
      </c>
      <c r="G932" s="459">
        <f t="shared" si="18"/>
        <v>100</v>
      </c>
    </row>
    <row r="933" spans="1:7" x14ac:dyDescent="0.2">
      <c r="A933" s="454">
        <v>4357</v>
      </c>
      <c r="B933" s="958">
        <v>5622</v>
      </c>
      <c r="C933" s="959" t="s">
        <v>292</v>
      </c>
      <c r="D933" s="960">
        <v>8473</v>
      </c>
      <c r="E933" s="961">
        <v>8473</v>
      </c>
      <c r="F933" s="960">
        <v>8473</v>
      </c>
      <c r="G933" s="459">
        <f t="shared" si="18"/>
        <v>100</v>
      </c>
    </row>
    <row r="934" spans="1:7" x14ac:dyDescent="0.2">
      <c r="A934" s="454">
        <v>4357</v>
      </c>
      <c r="B934" s="958">
        <v>5623</v>
      </c>
      <c r="C934" s="959" t="s">
        <v>293</v>
      </c>
      <c r="D934" s="960">
        <v>11226</v>
      </c>
      <c r="E934" s="961">
        <v>11226</v>
      </c>
      <c r="F934" s="960">
        <v>11226</v>
      </c>
      <c r="G934" s="459">
        <f t="shared" si="18"/>
        <v>100</v>
      </c>
    </row>
    <row r="935" spans="1:7" x14ac:dyDescent="0.2">
      <c r="A935" s="454">
        <v>4357</v>
      </c>
      <c r="B935" s="958">
        <v>5651</v>
      </c>
      <c r="C935" s="959" t="s">
        <v>233</v>
      </c>
      <c r="D935" s="960">
        <v>84600</v>
      </c>
      <c r="E935" s="961">
        <v>84600</v>
      </c>
      <c r="F935" s="960">
        <v>84600</v>
      </c>
      <c r="G935" s="459">
        <f t="shared" si="18"/>
        <v>100</v>
      </c>
    </row>
    <row r="936" spans="1:7" s="449" customFormat="1" x14ac:dyDescent="0.2">
      <c r="A936" s="460">
        <v>4357</v>
      </c>
      <c r="B936" s="963"/>
      <c r="C936" s="964" t="s">
        <v>119</v>
      </c>
      <c r="D936" s="952">
        <v>313301</v>
      </c>
      <c r="E936" s="953">
        <v>968098.38699999999</v>
      </c>
      <c r="F936" s="952">
        <v>967307.72990999999</v>
      </c>
      <c r="G936" s="954">
        <f t="shared" si="18"/>
        <v>99.918328849565569</v>
      </c>
    </row>
    <row r="937" spans="1:7" x14ac:dyDescent="0.2">
      <c r="A937" s="454"/>
      <c r="B937" s="539"/>
      <c r="C937" s="539"/>
      <c r="D937" s="533"/>
      <c r="E937" s="533"/>
      <c r="F937" s="533"/>
      <c r="G937" s="459"/>
    </row>
    <row r="938" spans="1:7" x14ac:dyDescent="0.2">
      <c r="A938" s="467">
        <v>4358</v>
      </c>
      <c r="B938" s="468">
        <v>5213</v>
      </c>
      <c r="C938" s="469" t="s">
        <v>177</v>
      </c>
      <c r="D938" s="470">
        <v>0</v>
      </c>
      <c r="E938" s="471">
        <v>4763</v>
      </c>
      <c r="F938" s="470">
        <v>4763</v>
      </c>
      <c r="G938" s="472">
        <f t="shared" si="18"/>
        <v>100</v>
      </c>
    </row>
    <row r="939" spans="1:7" x14ac:dyDescent="0.2">
      <c r="A939" s="454">
        <v>4358</v>
      </c>
      <c r="B939" s="958">
        <v>5321</v>
      </c>
      <c r="C939" s="959" t="s">
        <v>179</v>
      </c>
      <c r="D939" s="960">
        <v>0</v>
      </c>
      <c r="E939" s="961">
        <v>9127.1939999999995</v>
      </c>
      <c r="F939" s="960">
        <v>9127.1939999999995</v>
      </c>
      <c r="G939" s="459">
        <f t="shared" si="18"/>
        <v>100</v>
      </c>
    </row>
    <row r="940" spans="1:7" x14ac:dyDescent="0.2">
      <c r="A940" s="454">
        <v>4358</v>
      </c>
      <c r="B940" s="958">
        <v>5336</v>
      </c>
      <c r="C940" s="959" t="s">
        <v>217</v>
      </c>
      <c r="D940" s="960">
        <v>0</v>
      </c>
      <c r="E940" s="961">
        <v>18336.14</v>
      </c>
      <c r="F940" s="960">
        <v>18336.115000000002</v>
      </c>
      <c r="G940" s="459">
        <f t="shared" si="18"/>
        <v>99.999863657236489</v>
      </c>
    </row>
    <row r="941" spans="1:7" x14ac:dyDescent="0.2">
      <c r="A941" s="454">
        <v>4358</v>
      </c>
      <c r="B941" s="958">
        <v>5339</v>
      </c>
      <c r="C941" s="959" t="s">
        <v>212</v>
      </c>
      <c r="D941" s="960">
        <v>0</v>
      </c>
      <c r="E941" s="961">
        <v>2381</v>
      </c>
      <c r="F941" s="960">
        <v>2381</v>
      </c>
      <c r="G941" s="459">
        <f t="shared" si="18"/>
        <v>100</v>
      </c>
    </row>
    <row r="942" spans="1:7" s="449" customFormat="1" x14ac:dyDescent="0.2">
      <c r="A942" s="460">
        <v>4358</v>
      </c>
      <c r="B942" s="963"/>
      <c r="C942" s="964" t="s">
        <v>304</v>
      </c>
      <c r="D942" s="952">
        <v>0</v>
      </c>
      <c r="E942" s="953">
        <v>34607.334000000003</v>
      </c>
      <c r="F942" s="952">
        <v>34607.309000000001</v>
      </c>
      <c r="G942" s="954">
        <f t="shared" si="18"/>
        <v>99.999927760976902</v>
      </c>
    </row>
    <row r="943" spans="1:7" x14ac:dyDescent="0.2">
      <c r="A943" s="454"/>
      <c r="B943" s="539"/>
      <c r="C943" s="539"/>
      <c r="D943" s="533"/>
      <c r="E943" s="533"/>
      <c r="F943" s="533"/>
      <c r="G943" s="459"/>
    </row>
    <row r="944" spans="1:7" x14ac:dyDescent="0.2">
      <c r="A944" s="467">
        <v>4359</v>
      </c>
      <c r="B944" s="468">
        <v>5011</v>
      </c>
      <c r="C944" s="469" t="s">
        <v>194</v>
      </c>
      <c r="D944" s="470">
        <v>0</v>
      </c>
      <c r="E944" s="471">
        <v>160</v>
      </c>
      <c r="F944" s="470">
        <v>0</v>
      </c>
      <c r="G944" s="472">
        <f t="shared" si="18"/>
        <v>0</v>
      </c>
    </row>
    <row r="945" spans="1:7" x14ac:dyDescent="0.2">
      <c r="A945" s="454">
        <v>4359</v>
      </c>
      <c r="B945" s="958">
        <v>5021</v>
      </c>
      <c r="C945" s="959" t="s">
        <v>195</v>
      </c>
      <c r="D945" s="960">
        <v>0</v>
      </c>
      <c r="E945" s="961">
        <v>200</v>
      </c>
      <c r="F945" s="960">
        <v>25.76</v>
      </c>
      <c r="G945" s="459">
        <f t="shared" si="18"/>
        <v>12.879999999999999</v>
      </c>
    </row>
    <row r="946" spans="1:7" x14ac:dyDescent="0.2">
      <c r="A946" s="454">
        <v>4359</v>
      </c>
      <c r="B946" s="958">
        <v>5031</v>
      </c>
      <c r="C946" s="959" t="s">
        <v>196</v>
      </c>
      <c r="D946" s="960">
        <v>0</v>
      </c>
      <c r="E946" s="961">
        <v>50</v>
      </c>
      <c r="F946" s="960">
        <v>0</v>
      </c>
      <c r="G946" s="459">
        <f t="shared" si="18"/>
        <v>0</v>
      </c>
    </row>
    <row r="947" spans="1:7" x14ac:dyDescent="0.2">
      <c r="A947" s="454">
        <v>4359</v>
      </c>
      <c r="B947" s="958">
        <v>5032</v>
      </c>
      <c r="C947" s="959" t="s">
        <v>197</v>
      </c>
      <c r="D947" s="960">
        <v>0</v>
      </c>
      <c r="E947" s="961">
        <v>18</v>
      </c>
      <c r="F947" s="960">
        <v>0</v>
      </c>
      <c r="G947" s="459">
        <f t="shared" si="18"/>
        <v>0</v>
      </c>
    </row>
    <row r="948" spans="1:7" x14ac:dyDescent="0.2">
      <c r="A948" s="454">
        <v>4359</v>
      </c>
      <c r="B948" s="958">
        <v>5038</v>
      </c>
      <c r="C948" s="959" t="s">
        <v>198</v>
      </c>
      <c r="D948" s="960">
        <v>0</v>
      </c>
      <c r="E948" s="961">
        <v>1</v>
      </c>
      <c r="F948" s="960">
        <v>0</v>
      </c>
      <c r="G948" s="459">
        <f t="shared" si="18"/>
        <v>0</v>
      </c>
    </row>
    <row r="949" spans="1:7" x14ac:dyDescent="0.2">
      <c r="A949" s="454">
        <v>4359</v>
      </c>
      <c r="B949" s="958">
        <v>5042</v>
      </c>
      <c r="C949" s="959" t="s">
        <v>225</v>
      </c>
      <c r="D949" s="960">
        <v>8</v>
      </c>
      <c r="E949" s="961">
        <v>8</v>
      </c>
      <c r="F949" s="960">
        <v>7.1989999999999998</v>
      </c>
      <c r="G949" s="459">
        <f t="shared" si="18"/>
        <v>89.987499999999997</v>
      </c>
    </row>
    <row r="950" spans="1:7" x14ac:dyDescent="0.2">
      <c r="A950" s="454">
        <v>4359</v>
      </c>
      <c r="B950" s="958">
        <v>5136</v>
      </c>
      <c r="C950" s="959" t="s">
        <v>226</v>
      </c>
      <c r="D950" s="960">
        <v>0</v>
      </c>
      <c r="E950" s="961">
        <v>200</v>
      </c>
      <c r="F950" s="960">
        <v>0</v>
      </c>
      <c r="G950" s="459">
        <f t="shared" si="18"/>
        <v>0</v>
      </c>
    </row>
    <row r="951" spans="1:7" x14ac:dyDescent="0.2">
      <c r="A951" s="454">
        <v>4359</v>
      </c>
      <c r="B951" s="958">
        <v>5139</v>
      </c>
      <c r="C951" s="959" t="s">
        <v>170</v>
      </c>
      <c r="D951" s="960">
        <v>0</v>
      </c>
      <c r="E951" s="961">
        <v>5</v>
      </c>
      <c r="F951" s="960">
        <v>4.1890000000000001</v>
      </c>
      <c r="G951" s="459">
        <f t="shared" si="18"/>
        <v>83.78</v>
      </c>
    </row>
    <row r="952" spans="1:7" x14ac:dyDescent="0.2">
      <c r="A952" s="454">
        <v>4359</v>
      </c>
      <c r="B952" s="958">
        <v>5162</v>
      </c>
      <c r="C952" s="959" t="s">
        <v>251</v>
      </c>
      <c r="D952" s="960">
        <v>0</v>
      </c>
      <c r="E952" s="961">
        <v>3</v>
      </c>
      <c r="F952" s="960">
        <v>2.9511799999999995</v>
      </c>
      <c r="G952" s="459">
        <f t="shared" si="18"/>
        <v>98.372666666666646</v>
      </c>
    </row>
    <row r="953" spans="1:7" x14ac:dyDescent="0.2">
      <c r="A953" s="454">
        <v>4359</v>
      </c>
      <c r="B953" s="958">
        <v>5164</v>
      </c>
      <c r="C953" s="959" t="s">
        <v>189</v>
      </c>
      <c r="D953" s="960">
        <v>0</v>
      </c>
      <c r="E953" s="961">
        <v>30</v>
      </c>
      <c r="F953" s="960">
        <v>6.8473500000000005</v>
      </c>
      <c r="G953" s="459">
        <f t="shared" si="18"/>
        <v>22.8245</v>
      </c>
    </row>
    <row r="954" spans="1:7" x14ac:dyDescent="0.2">
      <c r="A954" s="454">
        <v>4359</v>
      </c>
      <c r="B954" s="958">
        <v>5166</v>
      </c>
      <c r="C954" s="959" t="s">
        <v>204</v>
      </c>
      <c r="D954" s="960">
        <v>0</v>
      </c>
      <c r="E954" s="961">
        <v>120</v>
      </c>
      <c r="F954" s="960">
        <v>29.2578</v>
      </c>
      <c r="G954" s="459">
        <f t="shared" si="18"/>
        <v>24.381499999999999</v>
      </c>
    </row>
    <row r="955" spans="1:7" x14ac:dyDescent="0.2">
      <c r="A955" s="454">
        <v>4359</v>
      </c>
      <c r="B955" s="958">
        <v>5167</v>
      </c>
      <c r="C955" s="959" t="s">
        <v>205</v>
      </c>
      <c r="D955" s="960">
        <v>0</v>
      </c>
      <c r="E955" s="961">
        <v>3010</v>
      </c>
      <c r="F955" s="960">
        <v>129.9</v>
      </c>
      <c r="G955" s="459">
        <f t="shared" si="18"/>
        <v>4.3156146179401995</v>
      </c>
    </row>
    <row r="956" spans="1:7" x14ac:dyDescent="0.2">
      <c r="A956" s="454">
        <v>4359</v>
      </c>
      <c r="B956" s="958">
        <v>5168</v>
      </c>
      <c r="C956" s="959" t="s">
        <v>206</v>
      </c>
      <c r="D956" s="960">
        <v>350</v>
      </c>
      <c r="E956" s="961">
        <v>229</v>
      </c>
      <c r="F956" s="960">
        <v>226.14653999999999</v>
      </c>
      <c r="G956" s="459">
        <f t="shared" si="18"/>
        <v>98.753947598253262</v>
      </c>
    </row>
    <row r="957" spans="1:7" x14ac:dyDescent="0.2">
      <c r="A957" s="454">
        <v>4359</v>
      </c>
      <c r="B957" s="958">
        <v>5169</v>
      </c>
      <c r="C957" s="959" t="s">
        <v>171</v>
      </c>
      <c r="D957" s="960">
        <v>925</v>
      </c>
      <c r="E957" s="961">
        <v>5656.23</v>
      </c>
      <c r="F957" s="960">
        <v>725.2829099999999</v>
      </c>
      <c r="G957" s="459">
        <f t="shared" si="18"/>
        <v>12.822726621795788</v>
      </c>
    </row>
    <row r="958" spans="1:7" x14ac:dyDescent="0.2">
      <c r="A958" s="454">
        <v>4359</v>
      </c>
      <c r="B958" s="958">
        <v>5173</v>
      </c>
      <c r="C958" s="959" t="s">
        <v>190</v>
      </c>
      <c r="D958" s="960">
        <v>0</v>
      </c>
      <c r="E958" s="961">
        <v>10</v>
      </c>
      <c r="F958" s="960">
        <v>0</v>
      </c>
      <c r="G958" s="459">
        <f t="shared" si="18"/>
        <v>0</v>
      </c>
    </row>
    <row r="959" spans="1:7" x14ac:dyDescent="0.2">
      <c r="A959" s="454">
        <v>4359</v>
      </c>
      <c r="B959" s="958">
        <v>5175</v>
      </c>
      <c r="C959" s="959" t="s">
        <v>172</v>
      </c>
      <c r="D959" s="960">
        <v>0</v>
      </c>
      <c r="E959" s="961">
        <v>160</v>
      </c>
      <c r="F959" s="960">
        <v>13.58466</v>
      </c>
      <c r="G959" s="459">
        <f t="shared" si="18"/>
        <v>8.4904124999999997</v>
      </c>
    </row>
    <row r="960" spans="1:7" x14ac:dyDescent="0.2">
      <c r="A960" s="454">
        <v>4359</v>
      </c>
      <c r="B960" s="958">
        <v>5221</v>
      </c>
      <c r="C960" s="959" t="s">
        <v>192</v>
      </c>
      <c r="D960" s="960">
        <v>0</v>
      </c>
      <c r="E960" s="961">
        <v>500.72800000000001</v>
      </c>
      <c r="F960" s="960">
        <v>500.72800000000001</v>
      </c>
      <c r="G960" s="459">
        <f t="shared" si="18"/>
        <v>100</v>
      </c>
    </row>
    <row r="961" spans="1:7" x14ac:dyDescent="0.2">
      <c r="A961" s="454">
        <v>4359</v>
      </c>
      <c r="B961" s="958">
        <v>5222</v>
      </c>
      <c r="C961" s="959" t="s">
        <v>173</v>
      </c>
      <c r="D961" s="960">
        <v>0</v>
      </c>
      <c r="E961" s="961">
        <v>1288</v>
      </c>
      <c r="F961" s="960">
        <v>1288</v>
      </c>
      <c r="G961" s="459">
        <f t="shared" si="18"/>
        <v>100</v>
      </c>
    </row>
    <row r="962" spans="1:7" x14ac:dyDescent="0.2">
      <c r="A962" s="454">
        <v>4359</v>
      </c>
      <c r="B962" s="958">
        <v>5223</v>
      </c>
      <c r="C962" s="959" t="s">
        <v>178</v>
      </c>
      <c r="D962" s="960">
        <v>0</v>
      </c>
      <c r="E962" s="961">
        <v>14412</v>
      </c>
      <c r="F962" s="960">
        <v>14412</v>
      </c>
      <c r="G962" s="459">
        <f t="shared" si="18"/>
        <v>100</v>
      </c>
    </row>
    <row r="963" spans="1:7" x14ac:dyDescent="0.2">
      <c r="A963" s="454">
        <v>4359</v>
      </c>
      <c r="B963" s="958">
        <v>5321</v>
      </c>
      <c r="C963" s="959" t="s">
        <v>179</v>
      </c>
      <c r="D963" s="960">
        <v>0</v>
      </c>
      <c r="E963" s="961">
        <v>15694.964</v>
      </c>
      <c r="F963" s="960">
        <v>15694.964</v>
      </c>
      <c r="G963" s="459">
        <f t="shared" si="18"/>
        <v>100</v>
      </c>
    </row>
    <row r="964" spans="1:7" x14ac:dyDescent="0.2">
      <c r="A964" s="454">
        <v>4359</v>
      </c>
      <c r="B964" s="958">
        <v>5621</v>
      </c>
      <c r="C964" s="959" t="s">
        <v>291</v>
      </c>
      <c r="D964" s="960">
        <v>116</v>
      </c>
      <c r="E964" s="961">
        <v>116</v>
      </c>
      <c r="F964" s="960">
        <v>116</v>
      </c>
      <c r="G964" s="459">
        <f t="shared" si="18"/>
        <v>100</v>
      </c>
    </row>
    <row r="965" spans="1:7" x14ac:dyDescent="0.2">
      <c r="A965" s="454">
        <v>4359</v>
      </c>
      <c r="B965" s="958">
        <v>5622</v>
      </c>
      <c r="C965" s="959" t="s">
        <v>292</v>
      </c>
      <c r="D965" s="960">
        <v>260</v>
      </c>
      <c r="E965" s="961">
        <v>260</v>
      </c>
      <c r="F965" s="960">
        <v>260</v>
      </c>
      <c r="G965" s="459">
        <f t="shared" si="18"/>
        <v>100</v>
      </c>
    </row>
    <row r="966" spans="1:7" x14ac:dyDescent="0.2">
      <c r="A966" s="454">
        <v>4359</v>
      </c>
      <c r="B966" s="958">
        <v>5623</v>
      </c>
      <c r="C966" s="959" t="s">
        <v>293</v>
      </c>
      <c r="D966" s="960">
        <v>1525</v>
      </c>
      <c r="E966" s="961">
        <v>1525</v>
      </c>
      <c r="F966" s="960">
        <v>1525</v>
      </c>
      <c r="G966" s="459">
        <f t="shared" si="18"/>
        <v>100</v>
      </c>
    </row>
    <row r="967" spans="1:7" s="449" customFormat="1" x14ac:dyDescent="0.2">
      <c r="A967" s="460">
        <v>4359</v>
      </c>
      <c r="B967" s="963"/>
      <c r="C967" s="964" t="s">
        <v>305</v>
      </c>
      <c r="D967" s="952">
        <v>3184</v>
      </c>
      <c r="E967" s="953">
        <v>43656.921999999999</v>
      </c>
      <c r="F967" s="952">
        <v>34967.810440000001</v>
      </c>
      <c r="G967" s="954">
        <f t="shared" si="18"/>
        <v>80.096829639066186</v>
      </c>
    </row>
    <row r="968" spans="1:7" x14ac:dyDescent="0.2">
      <c r="A968" s="454"/>
      <c r="B968" s="539"/>
      <c r="C968" s="539"/>
      <c r="D968" s="533"/>
      <c r="E968" s="533"/>
      <c r="F968" s="533"/>
      <c r="G968" s="459"/>
    </row>
    <row r="969" spans="1:7" x14ac:dyDescent="0.2">
      <c r="A969" s="467">
        <v>4371</v>
      </c>
      <c r="B969" s="468">
        <v>5221</v>
      </c>
      <c r="C969" s="469" t="s">
        <v>192</v>
      </c>
      <c r="D969" s="470">
        <v>0</v>
      </c>
      <c r="E969" s="471">
        <v>16495</v>
      </c>
      <c r="F969" s="470">
        <v>16495</v>
      </c>
      <c r="G969" s="472">
        <f t="shared" si="18"/>
        <v>100</v>
      </c>
    </row>
    <row r="970" spans="1:7" x14ac:dyDescent="0.2">
      <c r="A970" s="454">
        <v>4371</v>
      </c>
      <c r="B970" s="958">
        <v>5222</v>
      </c>
      <c r="C970" s="959" t="s">
        <v>173</v>
      </c>
      <c r="D970" s="960">
        <v>0</v>
      </c>
      <c r="E970" s="961">
        <v>18457</v>
      </c>
      <c r="F970" s="960">
        <v>18457</v>
      </c>
      <c r="G970" s="459">
        <f t="shared" si="18"/>
        <v>100</v>
      </c>
    </row>
    <row r="971" spans="1:7" x14ac:dyDescent="0.2">
      <c r="A971" s="454">
        <v>4371</v>
      </c>
      <c r="B971" s="958">
        <v>5223</v>
      </c>
      <c r="C971" s="959" t="s">
        <v>178</v>
      </c>
      <c r="D971" s="960">
        <v>0</v>
      </c>
      <c r="E971" s="961">
        <v>36414.22</v>
      </c>
      <c r="F971" s="960">
        <v>36414.199999999997</v>
      </c>
      <c r="G971" s="459">
        <f t="shared" si="18"/>
        <v>99.99994507640146</v>
      </c>
    </row>
    <row r="972" spans="1:7" x14ac:dyDescent="0.2">
      <c r="A972" s="454">
        <v>4371</v>
      </c>
      <c r="B972" s="958">
        <v>5321</v>
      </c>
      <c r="C972" s="959" t="s">
        <v>179</v>
      </c>
      <c r="D972" s="960">
        <v>0</v>
      </c>
      <c r="E972" s="961">
        <v>2712.51</v>
      </c>
      <c r="F972" s="960">
        <v>2712.5</v>
      </c>
      <c r="G972" s="459">
        <f t="shared" si="18"/>
        <v>99.999631337764654</v>
      </c>
    </row>
    <row r="973" spans="1:7" x14ac:dyDescent="0.2">
      <c r="A973" s="454">
        <v>4371</v>
      </c>
      <c r="B973" s="958">
        <v>5621</v>
      </c>
      <c r="C973" s="959" t="s">
        <v>291</v>
      </c>
      <c r="D973" s="960">
        <v>2231</v>
      </c>
      <c r="E973" s="961">
        <v>2231</v>
      </c>
      <c r="F973" s="960">
        <v>2231</v>
      </c>
      <c r="G973" s="459">
        <f t="shared" si="18"/>
        <v>100</v>
      </c>
    </row>
    <row r="974" spans="1:7" x14ac:dyDescent="0.2">
      <c r="A974" s="454">
        <v>4371</v>
      </c>
      <c r="B974" s="958">
        <v>5622</v>
      </c>
      <c r="C974" s="959" t="s">
        <v>292</v>
      </c>
      <c r="D974" s="960">
        <v>2674</v>
      </c>
      <c r="E974" s="961">
        <v>2674</v>
      </c>
      <c r="F974" s="960">
        <v>2674</v>
      </c>
      <c r="G974" s="459">
        <f t="shared" si="18"/>
        <v>100</v>
      </c>
    </row>
    <row r="975" spans="1:7" x14ac:dyDescent="0.2">
      <c r="A975" s="454">
        <v>4371</v>
      </c>
      <c r="B975" s="958">
        <v>5623</v>
      </c>
      <c r="C975" s="959" t="s">
        <v>293</v>
      </c>
      <c r="D975" s="960">
        <v>5074</v>
      </c>
      <c r="E975" s="961">
        <v>5074</v>
      </c>
      <c r="F975" s="960">
        <v>5074</v>
      </c>
      <c r="G975" s="459">
        <f t="shared" si="18"/>
        <v>100</v>
      </c>
    </row>
    <row r="976" spans="1:7" s="449" customFormat="1" x14ac:dyDescent="0.2">
      <c r="A976" s="460">
        <v>4371</v>
      </c>
      <c r="B976" s="963"/>
      <c r="C976" s="964" t="s">
        <v>306</v>
      </c>
      <c r="D976" s="952">
        <v>9979</v>
      </c>
      <c r="E976" s="953">
        <v>84057.73</v>
      </c>
      <c r="F976" s="952">
        <v>84057.7</v>
      </c>
      <c r="G976" s="954">
        <f t="shared" si="18"/>
        <v>99.99996431024249</v>
      </c>
    </row>
    <row r="977" spans="1:7" x14ac:dyDescent="0.2">
      <c r="A977" s="454"/>
      <c r="B977" s="539"/>
      <c r="C977" s="539"/>
      <c r="D977" s="533"/>
      <c r="E977" s="533"/>
      <c r="F977" s="533"/>
      <c r="G977" s="459"/>
    </row>
    <row r="978" spans="1:7" x14ac:dyDescent="0.2">
      <c r="A978" s="467">
        <v>4372</v>
      </c>
      <c r="B978" s="468">
        <v>5221</v>
      </c>
      <c r="C978" s="469" t="s">
        <v>192</v>
      </c>
      <c r="D978" s="470">
        <v>0</v>
      </c>
      <c r="E978" s="471">
        <v>2109</v>
      </c>
      <c r="F978" s="470">
        <v>2109</v>
      </c>
      <c r="G978" s="472">
        <f t="shared" si="18"/>
        <v>100</v>
      </c>
    </row>
    <row r="979" spans="1:7" x14ac:dyDescent="0.2">
      <c r="A979" s="454">
        <v>4372</v>
      </c>
      <c r="B979" s="958">
        <v>5222</v>
      </c>
      <c r="C979" s="959" t="s">
        <v>173</v>
      </c>
      <c r="D979" s="960">
        <v>0</v>
      </c>
      <c r="E979" s="961">
        <v>5621</v>
      </c>
      <c r="F979" s="960">
        <v>5621</v>
      </c>
      <c r="G979" s="459">
        <f t="shared" si="18"/>
        <v>100</v>
      </c>
    </row>
    <row r="980" spans="1:7" x14ac:dyDescent="0.2">
      <c r="A980" s="454">
        <v>4372</v>
      </c>
      <c r="B980" s="958">
        <v>5223</v>
      </c>
      <c r="C980" s="959" t="s">
        <v>178</v>
      </c>
      <c r="D980" s="960">
        <v>0</v>
      </c>
      <c r="E980" s="961">
        <v>2717</v>
      </c>
      <c r="F980" s="960">
        <v>2717</v>
      </c>
      <c r="G980" s="459">
        <f t="shared" si="18"/>
        <v>100</v>
      </c>
    </row>
    <row r="981" spans="1:7" s="449" customFormat="1" x14ac:dyDescent="0.2">
      <c r="A981" s="460">
        <v>4372</v>
      </c>
      <c r="B981" s="963"/>
      <c r="C981" s="964" t="s">
        <v>307</v>
      </c>
      <c r="D981" s="952">
        <v>0</v>
      </c>
      <c r="E981" s="953">
        <v>10447</v>
      </c>
      <c r="F981" s="952">
        <v>10447</v>
      </c>
      <c r="G981" s="954">
        <f t="shared" si="18"/>
        <v>100</v>
      </c>
    </row>
    <row r="982" spans="1:7" x14ac:dyDescent="0.2">
      <c r="A982" s="454"/>
      <c r="B982" s="539"/>
      <c r="C982" s="539"/>
      <c r="D982" s="533"/>
      <c r="E982" s="533"/>
      <c r="F982" s="533"/>
      <c r="G982" s="459"/>
    </row>
    <row r="983" spans="1:7" x14ac:dyDescent="0.2">
      <c r="A983" s="467">
        <v>4373</v>
      </c>
      <c r="B983" s="468">
        <v>5221</v>
      </c>
      <c r="C983" s="469" t="s">
        <v>192</v>
      </c>
      <c r="D983" s="470">
        <v>0</v>
      </c>
      <c r="E983" s="471">
        <v>4548</v>
      </c>
      <c r="F983" s="470">
        <v>4548</v>
      </c>
      <c r="G983" s="472">
        <f t="shared" ref="G983:G1046" si="19">F983/E983*100</f>
        <v>100</v>
      </c>
    </row>
    <row r="984" spans="1:7" x14ac:dyDescent="0.2">
      <c r="A984" s="454">
        <v>4373</v>
      </c>
      <c r="B984" s="958">
        <v>5223</v>
      </c>
      <c r="C984" s="959" t="s">
        <v>178</v>
      </c>
      <c r="D984" s="960">
        <v>0</v>
      </c>
      <c r="E984" s="961">
        <v>2358</v>
      </c>
      <c r="F984" s="960">
        <v>2358</v>
      </c>
      <c r="G984" s="459">
        <f t="shared" si="19"/>
        <v>100</v>
      </c>
    </row>
    <row r="985" spans="1:7" x14ac:dyDescent="0.2">
      <c r="A985" s="454">
        <v>4373</v>
      </c>
      <c r="B985" s="958">
        <v>5321</v>
      </c>
      <c r="C985" s="959" t="s">
        <v>179</v>
      </c>
      <c r="D985" s="960">
        <v>0</v>
      </c>
      <c r="E985" s="961">
        <v>1688.51</v>
      </c>
      <c r="F985" s="960">
        <v>1688.5</v>
      </c>
      <c r="G985" s="459">
        <f t="shared" si="19"/>
        <v>99.999407761872888</v>
      </c>
    </row>
    <row r="986" spans="1:7" s="449" customFormat="1" x14ac:dyDescent="0.2">
      <c r="A986" s="460">
        <v>4373</v>
      </c>
      <c r="B986" s="963"/>
      <c r="C986" s="964" t="s">
        <v>308</v>
      </c>
      <c r="D986" s="952">
        <v>0</v>
      </c>
      <c r="E986" s="953">
        <v>8594.51</v>
      </c>
      <c r="F986" s="952">
        <v>8594.5</v>
      </c>
      <c r="G986" s="954">
        <f t="shared" si="19"/>
        <v>99.999883646653501</v>
      </c>
    </row>
    <row r="987" spans="1:7" x14ac:dyDescent="0.2">
      <c r="A987" s="454"/>
      <c r="B987" s="539"/>
      <c r="C987" s="539"/>
      <c r="D987" s="533"/>
      <c r="E987" s="533"/>
      <c r="F987" s="533"/>
      <c r="G987" s="459"/>
    </row>
    <row r="988" spans="1:7" x14ac:dyDescent="0.2">
      <c r="A988" s="467">
        <v>4374</v>
      </c>
      <c r="B988" s="468">
        <v>5221</v>
      </c>
      <c r="C988" s="469" t="s">
        <v>192</v>
      </c>
      <c r="D988" s="470">
        <v>0</v>
      </c>
      <c r="E988" s="471">
        <v>7461</v>
      </c>
      <c r="F988" s="470">
        <v>7461</v>
      </c>
      <c r="G988" s="472">
        <f t="shared" si="19"/>
        <v>100</v>
      </c>
    </row>
    <row r="989" spans="1:7" x14ac:dyDescent="0.2">
      <c r="A989" s="454">
        <v>4374</v>
      </c>
      <c r="B989" s="958">
        <v>5222</v>
      </c>
      <c r="C989" s="959" t="s">
        <v>173</v>
      </c>
      <c r="D989" s="960">
        <v>0</v>
      </c>
      <c r="E989" s="961">
        <v>77497.618000000002</v>
      </c>
      <c r="F989" s="960">
        <v>77497.597999999998</v>
      </c>
      <c r="G989" s="459">
        <f t="shared" si="19"/>
        <v>99.999974192755175</v>
      </c>
    </row>
    <row r="990" spans="1:7" x14ac:dyDescent="0.2">
      <c r="A990" s="454">
        <v>4374</v>
      </c>
      <c r="B990" s="958">
        <v>5223</v>
      </c>
      <c r="C990" s="959" t="s">
        <v>178</v>
      </c>
      <c r="D990" s="960">
        <v>0</v>
      </c>
      <c r="E990" s="961">
        <v>106238.49800000001</v>
      </c>
      <c r="F990" s="960">
        <v>106222.14599999999</v>
      </c>
      <c r="G990" s="459">
        <f t="shared" si="19"/>
        <v>99.984608216128947</v>
      </c>
    </row>
    <row r="991" spans="1:7" x14ac:dyDescent="0.2">
      <c r="A991" s="454">
        <v>4374</v>
      </c>
      <c r="B991" s="958">
        <v>5321</v>
      </c>
      <c r="C991" s="959" t="s">
        <v>179</v>
      </c>
      <c r="D991" s="960">
        <v>0</v>
      </c>
      <c r="E991" s="961">
        <v>18164.088</v>
      </c>
      <c r="F991" s="960">
        <v>18164.078000000001</v>
      </c>
      <c r="G991" s="459">
        <f t="shared" si="19"/>
        <v>99.99994494631386</v>
      </c>
    </row>
    <row r="992" spans="1:7" x14ac:dyDescent="0.2">
      <c r="A992" s="454">
        <v>4374</v>
      </c>
      <c r="B992" s="958">
        <v>5622</v>
      </c>
      <c r="C992" s="959" t="s">
        <v>292</v>
      </c>
      <c r="D992" s="960">
        <v>13531</v>
      </c>
      <c r="E992" s="961">
        <v>13531</v>
      </c>
      <c r="F992" s="960">
        <v>13531</v>
      </c>
      <c r="G992" s="459">
        <f t="shared" si="19"/>
        <v>100</v>
      </c>
    </row>
    <row r="993" spans="1:7" x14ac:dyDescent="0.2">
      <c r="A993" s="454">
        <v>4374</v>
      </c>
      <c r="B993" s="958">
        <v>5623</v>
      </c>
      <c r="C993" s="959" t="s">
        <v>293</v>
      </c>
      <c r="D993" s="960">
        <v>11061</v>
      </c>
      <c r="E993" s="961">
        <v>11061</v>
      </c>
      <c r="F993" s="960">
        <v>11061</v>
      </c>
      <c r="G993" s="459">
        <f t="shared" si="19"/>
        <v>100</v>
      </c>
    </row>
    <row r="994" spans="1:7" s="449" customFormat="1" x14ac:dyDescent="0.2">
      <c r="A994" s="460">
        <v>4374</v>
      </c>
      <c r="B994" s="963"/>
      <c r="C994" s="964" t="s">
        <v>309</v>
      </c>
      <c r="D994" s="952">
        <v>24592</v>
      </c>
      <c r="E994" s="953">
        <v>233953.204</v>
      </c>
      <c r="F994" s="952">
        <v>233936.82199999999</v>
      </c>
      <c r="G994" s="954">
        <f t="shared" si="19"/>
        <v>99.992997744967823</v>
      </c>
    </row>
    <row r="995" spans="1:7" x14ac:dyDescent="0.2">
      <c r="A995" s="454"/>
      <c r="B995" s="539"/>
      <c r="C995" s="539"/>
      <c r="D995" s="533"/>
      <c r="E995" s="533"/>
      <c r="F995" s="533"/>
      <c r="G995" s="459"/>
    </row>
    <row r="996" spans="1:7" x14ac:dyDescent="0.2">
      <c r="A996" s="467">
        <v>4375</v>
      </c>
      <c r="B996" s="468">
        <v>5221</v>
      </c>
      <c r="C996" s="469" t="s">
        <v>192</v>
      </c>
      <c r="D996" s="470">
        <v>0</v>
      </c>
      <c r="E996" s="471">
        <v>24958</v>
      </c>
      <c r="F996" s="470">
        <v>24958</v>
      </c>
      <c r="G996" s="472">
        <f t="shared" si="19"/>
        <v>100</v>
      </c>
    </row>
    <row r="997" spans="1:7" x14ac:dyDescent="0.2">
      <c r="A997" s="454">
        <v>4375</v>
      </c>
      <c r="B997" s="958">
        <v>5222</v>
      </c>
      <c r="C997" s="959" t="s">
        <v>173</v>
      </c>
      <c r="D997" s="960">
        <v>0</v>
      </c>
      <c r="E997" s="961">
        <v>13824.8</v>
      </c>
      <c r="F997" s="960">
        <v>13824.8</v>
      </c>
      <c r="G997" s="459">
        <f t="shared" si="19"/>
        <v>100</v>
      </c>
    </row>
    <row r="998" spans="1:7" x14ac:dyDescent="0.2">
      <c r="A998" s="454">
        <v>4375</v>
      </c>
      <c r="B998" s="958">
        <v>5223</v>
      </c>
      <c r="C998" s="959" t="s">
        <v>178</v>
      </c>
      <c r="D998" s="960">
        <v>0</v>
      </c>
      <c r="E998" s="961">
        <v>17221.400000000001</v>
      </c>
      <c r="F998" s="960">
        <v>17221.400000000001</v>
      </c>
      <c r="G998" s="459">
        <f t="shared" si="19"/>
        <v>100</v>
      </c>
    </row>
    <row r="999" spans="1:7" x14ac:dyDescent="0.2">
      <c r="A999" s="454">
        <v>4375</v>
      </c>
      <c r="B999" s="958">
        <v>5321</v>
      </c>
      <c r="C999" s="959" t="s">
        <v>179</v>
      </c>
      <c r="D999" s="960">
        <v>0</v>
      </c>
      <c r="E999" s="961">
        <v>3608</v>
      </c>
      <c r="F999" s="960">
        <v>3608</v>
      </c>
      <c r="G999" s="459">
        <f t="shared" si="19"/>
        <v>100</v>
      </c>
    </row>
    <row r="1000" spans="1:7" x14ac:dyDescent="0.2">
      <c r="A1000" s="454">
        <v>4375</v>
      </c>
      <c r="B1000" s="958">
        <v>5621</v>
      </c>
      <c r="C1000" s="959" t="s">
        <v>291</v>
      </c>
      <c r="D1000" s="960">
        <v>5509</v>
      </c>
      <c r="E1000" s="961">
        <v>5509</v>
      </c>
      <c r="F1000" s="960">
        <v>5509</v>
      </c>
      <c r="G1000" s="459">
        <f t="shared" si="19"/>
        <v>100</v>
      </c>
    </row>
    <row r="1001" spans="1:7" x14ac:dyDescent="0.2">
      <c r="A1001" s="454">
        <v>4375</v>
      </c>
      <c r="B1001" s="958">
        <v>5622</v>
      </c>
      <c r="C1001" s="959" t="s">
        <v>292</v>
      </c>
      <c r="D1001" s="960">
        <v>2709</v>
      </c>
      <c r="E1001" s="961">
        <v>2709</v>
      </c>
      <c r="F1001" s="960">
        <v>2709</v>
      </c>
      <c r="G1001" s="459">
        <f t="shared" si="19"/>
        <v>100</v>
      </c>
    </row>
    <row r="1002" spans="1:7" x14ac:dyDescent="0.2">
      <c r="A1002" s="454">
        <v>4375</v>
      </c>
      <c r="B1002" s="958">
        <v>5623</v>
      </c>
      <c r="C1002" s="959" t="s">
        <v>293</v>
      </c>
      <c r="D1002" s="960">
        <v>1681</v>
      </c>
      <c r="E1002" s="961">
        <v>1681</v>
      </c>
      <c r="F1002" s="960">
        <v>1681</v>
      </c>
      <c r="G1002" s="459">
        <f t="shared" si="19"/>
        <v>100</v>
      </c>
    </row>
    <row r="1003" spans="1:7" s="449" customFormat="1" x14ac:dyDescent="0.2">
      <c r="A1003" s="460">
        <v>4375</v>
      </c>
      <c r="B1003" s="963"/>
      <c r="C1003" s="964" t="s">
        <v>310</v>
      </c>
      <c r="D1003" s="952">
        <v>9899</v>
      </c>
      <c r="E1003" s="953">
        <v>69511.199999999997</v>
      </c>
      <c r="F1003" s="952">
        <v>69511.199999999997</v>
      </c>
      <c r="G1003" s="954">
        <f t="shared" si="19"/>
        <v>100</v>
      </c>
    </row>
    <row r="1004" spans="1:7" x14ac:dyDescent="0.2">
      <c r="A1004" s="454"/>
      <c r="B1004" s="539"/>
      <c r="C1004" s="539"/>
      <c r="D1004" s="533"/>
      <c r="E1004" s="533"/>
      <c r="F1004" s="533"/>
      <c r="G1004" s="459"/>
    </row>
    <row r="1005" spans="1:7" x14ac:dyDescent="0.2">
      <c r="A1005" s="467">
        <v>4376</v>
      </c>
      <c r="B1005" s="468">
        <v>5221</v>
      </c>
      <c r="C1005" s="469" t="s">
        <v>192</v>
      </c>
      <c r="D1005" s="470">
        <v>0</v>
      </c>
      <c r="E1005" s="471">
        <v>6630</v>
      </c>
      <c r="F1005" s="470">
        <v>6630</v>
      </c>
      <c r="G1005" s="472">
        <f t="shared" si="19"/>
        <v>100</v>
      </c>
    </row>
    <row r="1006" spans="1:7" x14ac:dyDescent="0.2">
      <c r="A1006" s="454">
        <v>4376</v>
      </c>
      <c r="B1006" s="958">
        <v>5222</v>
      </c>
      <c r="C1006" s="959" t="s">
        <v>173</v>
      </c>
      <c r="D1006" s="960">
        <v>0</v>
      </c>
      <c r="E1006" s="961">
        <v>13366</v>
      </c>
      <c r="F1006" s="960">
        <v>13366</v>
      </c>
      <c r="G1006" s="459">
        <f t="shared" si="19"/>
        <v>100</v>
      </c>
    </row>
    <row r="1007" spans="1:7" x14ac:dyDescent="0.2">
      <c r="A1007" s="454">
        <v>4376</v>
      </c>
      <c r="B1007" s="958">
        <v>5223</v>
      </c>
      <c r="C1007" s="959" t="s">
        <v>178</v>
      </c>
      <c r="D1007" s="960">
        <v>0</v>
      </c>
      <c r="E1007" s="961">
        <v>2376.38</v>
      </c>
      <c r="F1007" s="960">
        <v>2376.38</v>
      </c>
      <c r="G1007" s="459">
        <f t="shared" si="19"/>
        <v>100</v>
      </c>
    </row>
    <row r="1008" spans="1:7" x14ac:dyDescent="0.2">
      <c r="A1008" s="454">
        <v>4376</v>
      </c>
      <c r="B1008" s="958">
        <v>5321</v>
      </c>
      <c r="C1008" s="959" t="s">
        <v>179</v>
      </c>
      <c r="D1008" s="960">
        <v>0</v>
      </c>
      <c r="E1008" s="961">
        <v>1249</v>
      </c>
      <c r="F1008" s="960">
        <v>1249</v>
      </c>
      <c r="G1008" s="459">
        <f t="shared" si="19"/>
        <v>100</v>
      </c>
    </row>
    <row r="1009" spans="1:7" x14ac:dyDescent="0.2">
      <c r="A1009" s="454">
        <v>4376</v>
      </c>
      <c r="B1009" s="958">
        <v>5622</v>
      </c>
      <c r="C1009" s="959" t="s">
        <v>292</v>
      </c>
      <c r="D1009" s="960">
        <v>3622</v>
      </c>
      <c r="E1009" s="961">
        <v>3622</v>
      </c>
      <c r="F1009" s="960">
        <v>3622</v>
      </c>
      <c r="G1009" s="459">
        <f t="shared" si="19"/>
        <v>100</v>
      </c>
    </row>
    <row r="1010" spans="1:7" s="449" customFormat="1" x14ac:dyDescent="0.2">
      <c r="A1010" s="460">
        <v>4376</v>
      </c>
      <c r="B1010" s="963"/>
      <c r="C1010" s="964" t="s">
        <v>311</v>
      </c>
      <c r="D1010" s="952">
        <v>3622</v>
      </c>
      <c r="E1010" s="953">
        <v>27243.38</v>
      </c>
      <c r="F1010" s="952">
        <v>27243.38</v>
      </c>
      <c r="G1010" s="954">
        <f t="shared" si="19"/>
        <v>100</v>
      </c>
    </row>
    <row r="1011" spans="1:7" x14ac:dyDescent="0.2">
      <c r="A1011" s="454"/>
      <c r="B1011" s="539"/>
      <c r="C1011" s="539"/>
      <c r="D1011" s="533"/>
      <c r="E1011" s="533"/>
      <c r="F1011" s="533"/>
      <c r="G1011" s="459"/>
    </row>
    <row r="1012" spans="1:7" x14ac:dyDescent="0.2">
      <c r="A1012" s="467">
        <v>4377</v>
      </c>
      <c r="B1012" s="468">
        <v>5137</v>
      </c>
      <c r="C1012" s="469" t="s">
        <v>187</v>
      </c>
      <c r="D1012" s="470">
        <v>1167</v>
      </c>
      <c r="E1012" s="471">
        <v>1401.82</v>
      </c>
      <c r="F1012" s="470">
        <v>0</v>
      </c>
      <c r="G1012" s="472">
        <f t="shared" si="19"/>
        <v>0</v>
      </c>
    </row>
    <row r="1013" spans="1:7" x14ac:dyDescent="0.2">
      <c r="A1013" s="454">
        <v>4377</v>
      </c>
      <c r="B1013" s="958">
        <v>5221</v>
      </c>
      <c r="C1013" s="959" t="s">
        <v>192</v>
      </c>
      <c r="D1013" s="960">
        <v>0</v>
      </c>
      <c r="E1013" s="961">
        <v>10682.51</v>
      </c>
      <c r="F1013" s="960">
        <v>10682.5</v>
      </c>
      <c r="G1013" s="459">
        <f t="shared" si="19"/>
        <v>99.999906389041527</v>
      </c>
    </row>
    <row r="1014" spans="1:7" x14ac:dyDescent="0.2">
      <c r="A1014" s="454">
        <v>4377</v>
      </c>
      <c r="B1014" s="958">
        <v>5222</v>
      </c>
      <c r="C1014" s="959" t="s">
        <v>173</v>
      </c>
      <c r="D1014" s="960">
        <v>0</v>
      </c>
      <c r="E1014" s="961">
        <v>5487.51</v>
      </c>
      <c r="F1014" s="960">
        <v>5487.5</v>
      </c>
      <c r="G1014" s="459">
        <f t="shared" si="19"/>
        <v>99.999817767985846</v>
      </c>
    </row>
    <row r="1015" spans="1:7" x14ac:dyDescent="0.2">
      <c r="A1015" s="454">
        <v>4377</v>
      </c>
      <c r="B1015" s="958">
        <v>5223</v>
      </c>
      <c r="C1015" s="959" t="s">
        <v>178</v>
      </c>
      <c r="D1015" s="960">
        <v>0</v>
      </c>
      <c r="E1015" s="961">
        <v>33344.019999999997</v>
      </c>
      <c r="F1015" s="960">
        <v>33344</v>
      </c>
      <c r="G1015" s="459">
        <f t="shared" si="19"/>
        <v>99.999940019229854</v>
      </c>
    </row>
    <row r="1016" spans="1:7" x14ac:dyDescent="0.2">
      <c r="A1016" s="454">
        <v>4377</v>
      </c>
      <c r="B1016" s="958">
        <v>5321</v>
      </c>
      <c r="C1016" s="959" t="s">
        <v>179</v>
      </c>
      <c r="D1016" s="960">
        <v>0</v>
      </c>
      <c r="E1016" s="961">
        <v>9753</v>
      </c>
      <c r="F1016" s="960">
        <v>9753</v>
      </c>
      <c r="G1016" s="459">
        <f t="shared" si="19"/>
        <v>100</v>
      </c>
    </row>
    <row r="1017" spans="1:7" x14ac:dyDescent="0.2">
      <c r="A1017" s="454">
        <v>4377</v>
      </c>
      <c r="B1017" s="958">
        <v>5331</v>
      </c>
      <c r="C1017" s="959" t="s">
        <v>183</v>
      </c>
      <c r="D1017" s="960">
        <v>0</v>
      </c>
      <c r="E1017" s="961">
        <v>991.95</v>
      </c>
      <c r="F1017" s="960">
        <v>991.95</v>
      </c>
      <c r="G1017" s="459">
        <f t="shared" si="19"/>
        <v>100</v>
      </c>
    </row>
    <row r="1018" spans="1:7" x14ac:dyDescent="0.2">
      <c r="A1018" s="454">
        <v>4377</v>
      </c>
      <c r="B1018" s="958">
        <v>5336</v>
      </c>
      <c r="C1018" s="959" t="s">
        <v>217</v>
      </c>
      <c r="D1018" s="960">
        <v>0</v>
      </c>
      <c r="E1018" s="961">
        <v>19383.154999999999</v>
      </c>
      <c r="F1018" s="960">
        <v>19383.154999999999</v>
      </c>
      <c r="G1018" s="459">
        <f t="shared" si="19"/>
        <v>100</v>
      </c>
    </row>
    <row r="1019" spans="1:7" x14ac:dyDescent="0.2">
      <c r="A1019" s="454">
        <v>4377</v>
      </c>
      <c r="B1019" s="958">
        <v>5621</v>
      </c>
      <c r="C1019" s="959" t="s">
        <v>291</v>
      </c>
      <c r="D1019" s="960">
        <v>997</v>
      </c>
      <c r="E1019" s="961">
        <v>997</v>
      </c>
      <c r="F1019" s="960">
        <v>997</v>
      </c>
      <c r="G1019" s="459">
        <f t="shared" si="19"/>
        <v>100</v>
      </c>
    </row>
    <row r="1020" spans="1:7" x14ac:dyDescent="0.2">
      <c r="A1020" s="454">
        <v>4377</v>
      </c>
      <c r="B1020" s="958">
        <v>5622</v>
      </c>
      <c r="C1020" s="959" t="s">
        <v>292</v>
      </c>
      <c r="D1020" s="960">
        <v>440</v>
      </c>
      <c r="E1020" s="961">
        <v>440</v>
      </c>
      <c r="F1020" s="960">
        <v>440</v>
      </c>
      <c r="G1020" s="459">
        <f t="shared" si="19"/>
        <v>100</v>
      </c>
    </row>
    <row r="1021" spans="1:7" x14ac:dyDescent="0.2">
      <c r="A1021" s="454">
        <v>4377</v>
      </c>
      <c r="B1021" s="958">
        <v>5623</v>
      </c>
      <c r="C1021" s="959" t="s">
        <v>293</v>
      </c>
      <c r="D1021" s="960">
        <v>572</v>
      </c>
      <c r="E1021" s="961">
        <v>572</v>
      </c>
      <c r="F1021" s="960">
        <v>572</v>
      </c>
      <c r="G1021" s="459">
        <f t="shared" si="19"/>
        <v>100</v>
      </c>
    </row>
    <row r="1022" spans="1:7" s="449" customFormat="1" x14ac:dyDescent="0.2">
      <c r="A1022" s="460">
        <v>4377</v>
      </c>
      <c r="B1022" s="963"/>
      <c r="C1022" s="964" t="s">
        <v>120</v>
      </c>
      <c r="D1022" s="952">
        <v>3176</v>
      </c>
      <c r="E1022" s="953">
        <v>83052.964999999997</v>
      </c>
      <c r="F1022" s="952">
        <v>81651.104999999996</v>
      </c>
      <c r="G1022" s="954">
        <f t="shared" si="19"/>
        <v>98.312089159008352</v>
      </c>
    </row>
    <row r="1023" spans="1:7" x14ac:dyDescent="0.2">
      <c r="A1023" s="454"/>
      <c r="B1023" s="539"/>
      <c r="C1023" s="539"/>
      <c r="D1023" s="533"/>
      <c r="E1023" s="533"/>
      <c r="F1023" s="533"/>
      <c r="G1023" s="459"/>
    </row>
    <row r="1024" spans="1:7" x14ac:dyDescent="0.2">
      <c r="A1024" s="467">
        <v>4378</v>
      </c>
      <c r="B1024" s="468">
        <v>5221</v>
      </c>
      <c r="C1024" s="469" t="s">
        <v>192</v>
      </c>
      <c r="D1024" s="470">
        <v>0</v>
      </c>
      <c r="E1024" s="471">
        <v>15442</v>
      </c>
      <c r="F1024" s="470">
        <v>15355</v>
      </c>
      <c r="G1024" s="472">
        <f t="shared" si="19"/>
        <v>99.436601476492683</v>
      </c>
    </row>
    <row r="1025" spans="1:7" x14ac:dyDescent="0.2">
      <c r="A1025" s="454">
        <v>4378</v>
      </c>
      <c r="B1025" s="958">
        <v>5222</v>
      </c>
      <c r="C1025" s="959" t="s">
        <v>173</v>
      </c>
      <c r="D1025" s="960">
        <v>0</v>
      </c>
      <c r="E1025" s="961">
        <v>26919</v>
      </c>
      <c r="F1025" s="960">
        <v>26919</v>
      </c>
      <c r="G1025" s="459">
        <f t="shared" si="19"/>
        <v>100</v>
      </c>
    </row>
    <row r="1026" spans="1:7" x14ac:dyDescent="0.2">
      <c r="A1026" s="454">
        <v>4378</v>
      </c>
      <c r="B1026" s="958">
        <v>5223</v>
      </c>
      <c r="C1026" s="959" t="s">
        <v>178</v>
      </c>
      <c r="D1026" s="960">
        <v>0</v>
      </c>
      <c r="E1026" s="961">
        <v>12978.5</v>
      </c>
      <c r="F1026" s="960">
        <v>12978.5</v>
      </c>
      <c r="G1026" s="459">
        <f t="shared" si="19"/>
        <v>100</v>
      </c>
    </row>
    <row r="1027" spans="1:7" x14ac:dyDescent="0.2">
      <c r="A1027" s="454">
        <v>4378</v>
      </c>
      <c r="B1027" s="958">
        <v>5321</v>
      </c>
      <c r="C1027" s="959" t="s">
        <v>179</v>
      </c>
      <c r="D1027" s="960">
        <v>0</v>
      </c>
      <c r="E1027" s="961">
        <v>2159</v>
      </c>
      <c r="F1027" s="960">
        <v>2159</v>
      </c>
      <c r="G1027" s="459">
        <f t="shared" si="19"/>
        <v>100</v>
      </c>
    </row>
    <row r="1028" spans="1:7" x14ac:dyDescent="0.2">
      <c r="A1028" s="454">
        <v>4378</v>
      </c>
      <c r="B1028" s="958">
        <v>5621</v>
      </c>
      <c r="C1028" s="959" t="s">
        <v>291</v>
      </c>
      <c r="D1028" s="960">
        <v>2542</v>
      </c>
      <c r="E1028" s="961">
        <v>2542</v>
      </c>
      <c r="F1028" s="960">
        <v>2542</v>
      </c>
      <c r="G1028" s="459">
        <f t="shared" si="19"/>
        <v>100</v>
      </c>
    </row>
    <row r="1029" spans="1:7" x14ac:dyDescent="0.2">
      <c r="A1029" s="454">
        <v>4378</v>
      </c>
      <c r="B1029" s="958">
        <v>5622</v>
      </c>
      <c r="C1029" s="959" t="s">
        <v>292</v>
      </c>
      <c r="D1029" s="960">
        <v>5613</v>
      </c>
      <c r="E1029" s="961">
        <v>5613</v>
      </c>
      <c r="F1029" s="960">
        <v>5613</v>
      </c>
      <c r="G1029" s="459">
        <f t="shared" si="19"/>
        <v>100</v>
      </c>
    </row>
    <row r="1030" spans="1:7" s="449" customFormat="1" x14ac:dyDescent="0.2">
      <c r="A1030" s="460">
        <v>4378</v>
      </c>
      <c r="B1030" s="963"/>
      <c r="C1030" s="964" t="s">
        <v>312</v>
      </c>
      <c r="D1030" s="952">
        <v>8155</v>
      </c>
      <c r="E1030" s="953">
        <v>65653.5</v>
      </c>
      <c r="F1030" s="952">
        <v>65566.5</v>
      </c>
      <c r="G1030" s="954">
        <f t="shared" si="19"/>
        <v>99.867486120313458</v>
      </c>
    </row>
    <row r="1031" spans="1:7" x14ac:dyDescent="0.2">
      <c r="A1031" s="454"/>
      <c r="B1031" s="539"/>
      <c r="C1031" s="539"/>
      <c r="D1031" s="533"/>
      <c r="E1031" s="533"/>
      <c r="F1031" s="533"/>
      <c r="G1031" s="459"/>
    </row>
    <row r="1032" spans="1:7" x14ac:dyDescent="0.2">
      <c r="A1032" s="467">
        <v>4379</v>
      </c>
      <c r="B1032" s="468">
        <v>5011</v>
      </c>
      <c r="C1032" s="469" t="s">
        <v>194</v>
      </c>
      <c r="D1032" s="470">
        <v>0</v>
      </c>
      <c r="E1032" s="471">
        <v>3320</v>
      </c>
      <c r="F1032" s="470">
        <v>3006.4600400000004</v>
      </c>
      <c r="G1032" s="472">
        <f t="shared" si="19"/>
        <v>90.556025301204841</v>
      </c>
    </row>
    <row r="1033" spans="1:7" x14ac:dyDescent="0.2">
      <c r="A1033" s="454">
        <v>4379</v>
      </c>
      <c r="B1033" s="958">
        <v>5021</v>
      </c>
      <c r="C1033" s="959" t="s">
        <v>195</v>
      </c>
      <c r="D1033" s="960">
        <v>0</v>
      </c>
      <c r="E1033" s="961">
        <v>2293.23</v>
      </c>
      <c r="F1033" s="960">
        <v>1683.6700000000003</v>
      </c>
      <c r="G1033" s="459">
        <f t="shared" si="19"/>
        <v>73.419151153613043</v>
      </c>
    </row>
    <row r="1034" spans="1:7" x14ac:dyDescent="0.2">
      <c r="A1034" s="454">
        <v>4379</v>
      </c>
      <c r="B1034" s="958">
        <v>5031</v>
      </c>
      <c r="C1034" s="959" t="s">
        <v>196</v>
      </c>
      <c r="D1034" s="960">
        <v>0</v>
      </c>
      <c r="E1034" s="961">
        <v>1392.08</v>
      </c>
      <c r="F1034" s="960">
        <v>1156.6510000000003</v>
      </c>
      <c r="G1034" s="459">
        <f t="shared" si="19"/>
        <v>83.087969082236683</v>
      </c>
    </row>
    <row r="1035" spans="1:7" x14ac:dyDescent="0.2">
      <c r="A1035" s="454">
        <v>4379</v>
      </c>
      <c r="B1035" s="958">
        <v>5032</v>
      </c>
      <c r="C1035" s="959" t="s">
        <v>197</v>
      </c>
      <c r="D1035" s="960">
        <v>0</v>
      </c>
      <c r="E1035" s="961">
        <v>505.19</v>
      </c>
      <c r="F1035" s="960">
        <v>419.67800000000005</v>
      </c>
      <c r="G1035" s="459">
        <f t="shared" si="19"/>
        <v>83.073299154773466</v>
      </c>
    </row>
    <row r="1036" spans="1:7" x14ac:dyDescent="0.2">
      <c r="A1036" s="454">
        <v>4379</v>
      </c>
      <c r="B1036" s="958">
        <v>5038</v>
      </c>
      <c r="C1036" s="959" t="s">
        <v>198</v>
      </c>
      <c r="D1036" s="960">
        <v>0</v>
      </c>
      <c r="E1036" s="961">
        <v>23.57</v>
      </c>
      <c r="F1036" s="960">
        <v>19.425000000000001</v>
      </c>
      <c r="G1036" s="459">
        <f t="shared" si="19"/>
        <v>82.41408570216376</v>
      </c>
    </row>
    <row r="1037" spans="1:7" x14ac:dyDescent="0.2">
      <c r="A1037" s="454">
        <v>4379</v>
      </c>
      <c r="B1037" s="958">
        <v>5136</v>
      </c>
      <c r="C1037" s="959" t="s">
        <v>226</v>
      </c>
      <c r="D1037" s="960">
        <v>0</v>
      </c>
      <c r="E1037" s="961">
        <v>5</v>
      </c>
      <c r="F1037" s="960">
        <v>0</v>
      </c>
      <c r="G1037" s="459">
        <f t="shared" si="19"/>
        <v>0</v>
      </c>
    </row>
    <row r="1038" spans="1:7" x14ac:dyDescent="0.2">
      <c r="A1038" s="454">
        <v>4379</v>
      </c>
      <c r="B1038" s="958">
        <v>5137</v>
      </c>
      <c r="C1038" s="959" t="s">
        <v>187</v>
      </c>
      <c r="D1038" s="960">
        <v>0</v>
      </c>
      <c r="E1038" s="961">
        <v>140</v>
      </c>
      <c r="F1038" s="960">
        <v>81.272349999999975</v>
      </c>
      <c r="G1038" s="459">
        <f t="shared" si="19"/>
        <v>58.051678571428553</v>
      </c>
    </row>
    <row r="1039" spans="1:7" x14ac:dyDescent="0.2">
      <c r="A1039" s="454">
        <v>4379</v>
      </c>
      <c r="B1039" s="958">
        <v>5139</v>
      </c>
      <c r="C1039" s="959" t="s">
        <v>170</v>
      </c>
      <c r="D1039" s="960">
        <v>0</v>
      </c>
      <c r="E1039" s="961">
        <v>647.09</v>
      </c>
      <c r="F1039" s="960">
        <v>157.53921</v>
      </c>
      <c r="G1039" s="459">
        <f t="shared" si="19"/>
        <v>24.345795793475403</v>
      </c>
    </row>
    <row r="1040" spans="1:7" x14ac:dyDescent="0.2">
      <c r="A1040" s="454">
        <v>4379</v>
      </c>
      <c r="B1040" s="958">
        <v>5162</v>
      </c>
      <c r="C1040" s="959" t="s">
        <v>251</v>
      </c>
      <c r="D1040" s="960">
        <v>0</v>
      </c>
      <c r="E1040" s="961">
        <v>20</v>
      </c>
      <c r="F1040" s="960">
        <v>12.238050000000003</v>
      </c>
      <c r="G1040" s="459">
        <f t="shared" si="19"/>
        <v>61.190250000000013</v>
      </c>
    </row>
    <row r="1041" spans="1:7" x14ac:dyDescent="0.2">
      <c r="A1041" s="454">
        <v>4379</v>
      </c>
      <c r="B1041" s="958">
        <v>5164</v>
      </c>
      <c r="C1041" s="959" t="s">
        <v>189</v>
      </c>
      <c r="D1041" s="960">
        <v>0</v>
      </c>
      <c r="E1041" s="961">
        <v>212</v>
      </c>
      <c r="F1041" s="960">
        <v>52.8</v>
      </c>
      <c r="G1041" s="459">
        <f t="shared" si="19"/>
        <v>24.90566037735849</v>
      </c>
    </row>
    <row r="1042" spans="1:7" x14ac:dyDescent="0.2">
      <c r="A1042" s="454">
        <v>4379</v>
      </c>
      <c r="B1042" s="958">
        <v>5167</v>
      </c>
      <c r="C1042" s="959" t="s">
        <v>205</v>
      </c>
      <c r="D1042" s="960">
        <v>0</v>
      </c>
      <c r="E1042" s="961">
        <v>1170</v>
      </c>
      <c r="F1042" s="960">
        <v>200.2</v>
      </c>
      <c r="G1042" s="459">
        <f t="shared" si="19"/>
        <v>17.111111111111111</v>
      </c>
    </row>
    <row r="1043" spans="1:7" x14ac:dyDescent="0.2">
      <c r="A1043" s="454">
        <v>4379</v>
      </c>
      <c r="B1043" s="958">
        <v>5169</v>
      </c>
      <c r="C1043" s="959" t="s">
        <v>171</v>
      </c>
      <c r="D1043" s="960">
        <v>107464</v>
      </c>
      <c r="E1043" s="961">
        <v>42811.06</v>
      </c>
      <c r="F1043" s="960">
        <v>209.49</v>
      </c>
      <c r="G1043" s="459">
        <f t="shared" si="19"/>
        <v>0.48933616686902875</v>
      </c>
    </row>
    <row r="1044" spans="1:7" x14ac:dyDescent="0.2">
      <c r="A1044" s="454">
        <v>4379</v>
      </c>
      <c r="B1044" s="958">
        <v>5173</v>
      </c>
      <c r="C1044" s="959" t="s">
        <v>190</v>
      </c>
      <c r="D1044" s="960">
        <v>0</v>
      </c>
      <c r="E1044" s="961">
        <v>440</v>
      </c>
      <c r="F1044" s="960">
        <v>78.555999999999997</v>
      </c>
      <c r="G1044" s="459">
        <f t="shared" si="19"/>
        <v>17.853636363636362</v>
      </c>
    </row>
    <row r="1045" spans="1:7" x14ac:dyDescent="0.2">
      <c r="A1045" s="454">
        <v>4379</v>
      </c>
      <c r="B1045" s="958">
        <v>5175</v>
      </c>
      <c r="C1045" s="959" t="s">
        <v>172</v>
      </c>
      <c r="D1045" s="960">
        <v>0</v>
      </c>
      <c r="E1045" s="961">
        <v>100</v>
      </c>
      <c r="F1045" s="960">
        <v>36.683</v>
      </c>
      <c r="G1045" s="459">
        <f t="shared" si="19"/>
        <v>36.683</v>
      </c>
    </row>
    <row r="1046" spans="1:7" x14ac:dyDescent="0.2">
      <c r="A1046" s="454">
        <v>4379</v>
      </c>
      <c r="B1046" s="958">
        <v>5179</v>
      </c>
      <c r="C1046" s="959" t="s">
        <v>208</v>
      </c>
      <c r="D1046" s="960">
        <v>0</v>
      </c>
      <c r="E1046" s="961">
        <v>1100</v>
      </c>
      <c r="F1046" s="960">
        <v>0</v>
      </c>
      <c r="G1046" s="459">
        <f t="shared" si="19"/>
        <v>0</v>
      </c>
    </row>
    <row r="1047" spans="1:7" x14ac:dyDescent="0.2">
      <c r="A1047" s="454">
        <v>4379</v>
      </c>
      <c r="B1047" s="958">
        <v>5221</v>
      </c>
      <c r="C1047" s="959" t="s">
        <v>192</v>
      </c>
      <c r="D1047" s="960">
        <v>0</v>
      </c>
      <c r="E1047" s="961">
        <v>3919</v>
      </c>
      <c r="F1047" s="960">
        <v>3919</v>
      </c>
      <c r="G1047" s="459">
        <f t="shared" ref="G1047:G1110" si="20">F1047/E1047*100</f>
        <v>100</v>
      </c>
    </row>
    <row r="1048" spans="1:7" x14ac:dyDescent="0.2">
      <c r="A1048" s="454">
        <v>4379</v>
      </c>
      <c r="B1048" s="958">
        <v>5222</v>
      </c>
      <c r="C1048" s="959" t="s">
        <v>173</v>
      </c>
      <c r="D1048" s="960">
        <v>0</v>
      </c>
      <c r="E1048" s="961">
        <v>10981.7</v>
      </c>
      <c r="F1048" s="960">
        <v>10981.7</v>
      </c>
      <c r="G1048" s="459">
        <f t="shared" si="20"/>
        <v>100</v>
      </c>
    </row>
    <row r="1049" spans="1:7" x14ac:dyDescent="0.2">
      <c r="A1049" s="454">
        <v>4379</v>
      </c>
      <c r="B1049" s="958">
        <v>5223</v>
      </c>
      <c r="C1049" s="959" t="s">
        <v>178</v>
      </c>
      <c r="D1049" s="960">
        <v>0</v>
      </c>
      <c r="E1049" s="961">
        <v>13766</v>
      </c>
      <c r="F1049" s="960">
        <v>13766</v>
      </c>
      <c r="G1049" s="459">
        <f t="shared" si="20"/>
        <v>100</v>
      </c>
    </row>
    <row r="1050" spans="1:7" x14ac:dyDescent="0.2">
      <c r="A1050" s="454">
        <v>4379</v>
      </c>
      <c r="B1050" s="958">
        <v>5229</v>
      </c>
      <c r="C1050" s="959" t="s">
        <v>215</v>
      </c>
      <c r="D1050" s="960">
        <v>4000</v>
      </c>
      <c r="E1050" s="961">
        <v>0</v>
      </c>
      <c r="F1050" s="960">
        <v>0</v>
      </c>
      <c r="G1050" s="966" t="s">
        <v>188</v>
      </c>
    </row>
    <row r="1051" spans="1:7" x14ac:dyDescent="0.2">
      <c r="A1051" s="454">
        <v>4379</v>
      </c>
      <c r="B1051" s="958">
        <v>5321</v>
      </c>
      <c r="C1051" s="959" t="s">
        <v>179</v>
      </c>
      <c r="D1051" s="960">
        <v>0</v>
      </c>
      <c r="E1051" s="961">
        <v>1941</v>
      </c>
      <c r="F1051" s="960">
        <v>1941</v>
      </c>
      <c r="G1051" s="459">
        <f t="shared" si="20"/>
        <v>100</v>
      </c>
    </row>
    <row r="1052" spans="1:7" x14ac:dyDescent="0.2">
      <c r="A1052" s="454">
        <v>4379</v>
      </c>
      <c r="B1052" s="958">
        <v>5336</v>
      </c>
      <c r="C1052" s="959" t="s">
        <v>217</v>
      </c>
      <c r="D1052" s="960">
        <v>0</v>
      </c>
      <c r="E1052" s="961">
        <v>1814.191</v>
      </c>
      <c r="F1052" s="960">
        <v>1814.191</v>
      </c>
      <c r="G1052" s="459">
        <f t="shared" si="20"/>
        <v>100</v>
      </c>
    </row>
    <row r="1053" spans="1:7" x14ac:dyDescent="0.2">
      <c r="A1053" s="454">
        <v>4379</v>
      </c>
      <c r="B1053" s="958">
        <v>5621</v>
      </c>
      <c r="C1053" s="959" t="s">
        <v>291</v>
      </c>
      <c r="D1053" s="960">
        <v>792</v>
      </c>
      <c r="E1053" s="961">
        <v>792</v>
      </c>
      <c r="F1053" s="960">
        <v>792</v>
      </c>
      <c r="G1053" s="459">
        <f t="shared" si="20"/>
        <v>100</v>
      </c>
    </row>
    <row r="1054" spans="1:7" x14ac:dyDescent="0.2">
      <c r="A1054" s="454">
        <v>4379</v>
      </c>
      <c r="B1054" s="958">
        <v>5622</v>
      </c>
      <c r="C1054" s="959" t="s">
        <v>292</v>
      </c>
      <c r="D1054" s="960">
        <v>1849</v>
      </c>
      <c r="E1054" s="961">
        <v>1849</v>
      </c>
      <c r="F1054" s="960">
        <v>1849</v>
      </c>
      <c r="G1054" s="459">
        <f t="shared" si="20"/>
        <v>100</v>
      </c>
    </row>
    <row r="1055" spans="1:7" x14ac:dyDescent="0.2">
      <c r="A1055" s="454">
        <v>4379</v>
      </c>
      <c r="B1055" s="958">
        <v>5623</v>
      </c>
      <c r="C1055" s="959" t="s">
        <v>293</v>
      </c>
      <c r="D1055" s="960">
        <v>417</v>
      </c>
      <c r="E1055" s="961">
        <v>417</v>
      </c>
      <c r="F1055" s="960">
        <v>417</v>
      </c>
      <c r="G1055" s="459">
        <f t="shared" si="20"/>
        <v>100</v>
      </c>
    </row>
    <row r="1056" spans="1:7" x14ac:dyDescent="0.2">
      <c r="A1056" s="454">
        <v>4379</v>
      </c>
      <c r="B1056" s="958">
        <v>5904</v>
      </c>
      <c r="C1056" s="959" t="s">
        <v>254</v>
      </c>
      <c r="D1056" s="960">
        <v>0</v>
      </c>
      <c r="E1056" s="961">
        <v>356.63</v>
      </c>
      <c r="F1056" s="960">
        <v>356.62675999999999</v>
      </c>
      <c r="G1056" s="459">
        <f t="shared" si="20"/>
        <v>99.999091495387376</v>
      </c>
    </row>
    <row r="1057" spans="1:7" s="449" customFormat="1" x14ac:dyDescent="0.2">
      <c r="A1057" s="460">
        <v>4379</v>
      </c>
      <c r="B1057" s="963"/>
      <c r="C1057" s="964" t="s">
        <v>313</v>
      </c>
      <c r="D1057" s="952">
        <v>114522</v>
      </c>
      <c r="E1057" s="953">
        <v>90015.740999999995</v>
      </c>
      <c r="F1057" s="952">
        <v>42951.180409999994</v>
      </c>
      <c r="G1057" s="954">
        <f t="shared" si="20"/>
        <v>47.715188402437299</v>
      </c>
    </row>
    <row r="1058" spans="1:7" x14ac:dyDescent="0.2">
      <c r="A1058" s="454"/>
      <c r="B1058" s="539"/>
      <c r="C1058" s="539"/>
      <c r="D1058" s="533"/>
      <c r="E1058" s="533"/>
      <c r="F1058" s="533"/>
      <c r="G1058" s="459"/>
    </row>
    <row r="1059" spans="1:7" x14ac:dyDescent="0.2">
      <c r="A1059" s="467">
        <v>4399</v>
      </c>
      <c r="B1059" s="468">
        <v>5011</v>
      </c>
      <c r="C1059" s="469" t="s">
        <v>194</v>
      </c>
      <c r="D1059" s="470">
        <v>0</v>
      </c>
      <c r="E1059" s="471">
        <v>1719.8679999999999</v>
      </c>
      <c r="F1059" s="470">
        <v>1651.8445999999999</v>
      </c>
      <c r="G1059" s="472">
        <f t="shared" si="20"/>
        <v>96.044847627841207</v>
      </c>
    </row>
    <row r="1060" spans="1:7" x14ac:dyDescent="0.2">
      <c r="A1060" s="454">
        <v>4399</v>
      </c>
      <c r="B1060" s="958">
        <v>5021</v>
      </c>
      <c r="C1060" s="959" t="s">
        <v>195</v>
      </c>
      <c r="D1060" s="960">
        <v>0</v>
      </c>
      <c r="E1060" s="961">
        <v>2400</v>
      </c>
      <c r="F1060" s="960">
        <v>2214.3290000000006</v>
      </c>
      <c r="G1060" s="459">
        <f t="shared" si="20"/>
        <v>92.263708333333355</v>
      </c>
    </row>
    <row r="1061" spans="1:7" x14ac:dyDescent="0.2">
      <c r="A1061" s="454">
        <v>4399</v>
      </c>
      <c r="B1061" s="958">
        <v>5031</v>
      </c>
      <c r="C1061" s="959" t="s">
        <v>196</v>
      </c>
      <c r="D1061" s="960">
        <v>0</v>
      </c>
      <c r="E1061" s="961">
        <v>1026.9290000000001</v>
      </c>
      <c r="F1061" s="960">
        <v>939.62099999999987</v>
      </c>
      <c r="G1061" s="459">
        <f t="shared" si="20"/>
        <v>91.49814641518546</v>
      </c>
    </row>
    <row r="1062" spans="1:7" x14ac:dyDescent="0.2">
      <c r="A1062" s="454">
        <v>4399</v>
      </c>
      <c r="B1062" s="958">
        <v>5032</v>
      </c>
      <c r="C1062" s="959" t="s">
        <v>197</v>
      </c>
      <c r="D1062" s="960">
        <v>0</v>
      </c>
      <c r="E1062" s="961">
        <v>361.78899999999999</v>
      </c>
      <c r="F1062" s="960">
        <v>340.93299999999994</v>
      </c>
      <c r="G1062" s="459">
        <f t="shared" si="20"/>
        <v>94.235313953713344</v>
      </c>
    </row>
    <row r="1063" spans="1:7" x14ac:dyDescent="0.2">
      <c r="A1063" s="454">
        <v>4399</v>
      </c>
      <c r="B1063" s="958">
        <v>5038</v>
      </c>
      <c r="C1063" s="959" t="s">
        <v>198</v>
      </c>
      <c r="D1063" s="960">
        <v>0</v>
      </c>
      <c r="E1063" s="961">
        <v>16.329999999999998</v>
      </c>
      <c r="F1063" s="960">
        <v>14.537000000000001</v>
      </c>
      <c r="G1063" s="459">
        <f t="shared" si="20"/>
        <v>89.02020820575629</v>
      </c>
    </row>
    <row r="1064" spans="1:7" x14ac:dyDescent="0.2">
      <c r="A1064" s="454">
        <v>4399</v>
      </c>
      <c r="B1064" s="958">
        <v>5139</v>
      </c>
      <c r="C1064" s="959" t="s">
        <v>170</v>
      </c>
      <c r="D1064" s="960">
        <v>0</v>
      </c>
      <c r="E1064" s="961">
        <v>825.67</v>
      </c>
      <c r="F1064" s="960">
        <v>815.66099999999994</v>
      </c>
      <c r="G1064" s="459">
        <f t="shared" si="20"/>
        <v>98.787772354572638</v>
      </c>
    </row>
    <row r="1065" spans="1:7" x14ac:dyDescent="0.2">
      <c r="A1065" s="454">
        <v>4399</v>
      </c>
      <c r="B1065" s="958">
        <v>5164</v>
      </c>
      <c r="C1065" s="959" t="s">
        <v>189</v>
      </c>
      <c r="D1065" s="960">
        <v>0</v>
      </c>
      <c r="E1065" s="961">
        <v>60</v>
      </c>
      <c r="F1065" s="960">
        <v>6.1710000000000003</v>
      </c>
      <c r="G1065" s="459">
        <f t="shared" si="20"/>
        <v>10.285000000000002</v>
      </c>
    </row>
    <row r="1066" spans="1:7" x14ac:dyDescent="0.2">
      <c r="A1066" s="454">
        <v>4399</v>
      </c>
      <c r="B1066" s="958">
        <v>5166</v>
      </c>
      <c r="C1066" s="959" t="s">
        <v>204</v>
      </c>
      <c r="D1066" s="960">
        <v>144</v>
      </c>
      <c r="E1066" s="961">
        <v>44</v>
      </c>
      <c r="F1066" s="960">
        <v>0</v>
      </c>
      <c r="G1066" s="459">
        <f t="shared" si="20"/>
        <v>0</v>
      </c>
    </row>
    <row r="1067" spans="1:7" x14ac:dyDescent="0.2">
      <c r="A1067" s="454">
        <v>4399</v>
      </c>
      <c r="B1067" s="958">
        <v>5167</v>
      </c>
      <c r="C1067" s="959" t="s">
        <v>205</v>
      </c>
      <c r="D1067" s="960">
        <v>30</v>
      </c>
      <c r="E1067" s="961">
        <v>130</v>
      </c>
      <c r="F1067" s="960">
        <v>79.569600000000008</v>
      </c>
      <c r="G1067" s="459">
        <f t="shared" si="20"/>
        <v>61.207384615384619</v>
      </c>
    </row>
    <row r="1068" spans="1:7" x14ac:dyDescent="0.2">
      <c r="A1068" s="454">
        <v>4399</v>
      </c>
      <c r="B1068" s="958">
        <v>5168</v>
      </c>
      <c r="C1068" s="959" t="s">
        <v>206</v>
      </c>
      <c r="D1068" s="960">
        <v>56</v>
      </c>
      <c r="E1068" s="961">
        <v>56</v>
      </c>
      <c r="F1068" s="960">
        <v>0</v>
      </c>
      <c r="G1068" s="459">
        <f t="shared" si="20"/>
        <v>0</v>
      </c>
    </row>
    <row r="1069" spans="1:7" x14ac:dyDescent="0.2">
      <c r="A1069" s="454">
        <v>4399</v>
      </c>
      <c r="B1069" s="958">
        <v>5169</v>
      </c>
      <c r="C1069" s="959" t="s">
        <v>171</v>
      </c>
      <c r="D1069" s="960">
        <v>3570</v>
      </c>
      <c r="E1069" s="961">
        <v>5974.45</v>
      </c>
      <c r="F1069" s="960">
        <v>4</v>
      </c>
      <c r="G1069" s="459">
        <f t="shared" si="20"/>
        <v>6.6951769618960738E-2</v>
      </c>
    </row>
    <row r="1070" spans="1:7" x14ac:dyDescent="0.2">
      <c r="A1070" s="454">
        <v>4399</v>
      </c>
      <c r="B1070" s="958">
        <v>5173</v>
      </c>
      <c r="C1070" s="959" t="s">
        <v>190</v>
      </c>
      <c r="D1070" s="960">
        <v>0</v>
      </c>
      <c r="E1070" s="961">
        <v>170</v>
      </c>
      <c r="F1070" s="960">
        <v>28.055449999999997</v>
      </c>
      <c r="G1070" s="459">
        <f t="shared" si="20"/>
        <v>16.50320588235294</v>
      </c>
    </row>
    <row r="1071" spans="1:7" x14ac:dyDescent="0.2">
      <c r="A1071" s="454">
        <v>4399</v>
      </c>
      <c r="B1071" s="958">
        <v>5175</v>
      </c>
      <c r="C1071" s="959" t="s">
        <v>172</v>
      </c>
      <c r="D1071" s="960">
        <v>0</v>
      </c>
      <c r="E1071" s="961">
        <v>40</v>
      </c>
      <c r="F1071" s="960">
        <v>8.1684999999999999</v>
      </c>
      <c r="G1071" s="459">
        <f t="shared" si="20"/>
        <v>20.421250000000001</v>
      </c>
    </row>
    <row r="1072" spans="1:7" x14ac:dyDescent="0.2">
      <c r="A1072" s="454">
        <v>4399</v>
      </c>
      <c r="B1072" s="958">
        <v>5212</v>
      </c>
      <c r="C1072" s="959" t="s">
        <v>176</v>
      </c>
      <c r="D1072" s="960">
        <v>0</v>
      </c>
      <c r="E1072" s="961">
        <v>480</v>
      </c>
      <c r="F1072" s="960">
        <v>480</v>
      </c>
      <c r="G1072" s="459">
        <f t="shared" si="20"/>
        <v>100</v>
      </c>
    </row>
    <row r="1073" spans="1:7" x14ac:dyDescent="0.2">
      <c r="A1073" s="454">
        <v>4399</v>
      </c>
      <c r="B1073" s="958">
        <v>5213</v>
      </c>
      <c r="C1073" s="959" t="s">
        <v>177</v>
      </c>
      <c r="D1073" s="960">
        <v>0</v>
      </c>
      <c r="E1073" s="961">
        <v>1845.5</v>
      </c>
      <c r="F1073" s="960">
        <v>1845.5</v>
      </c>
      <c r="G1073" s="459">
        <f t="shared" si="20"/>
        <v>100</v>
      </c>
    </row>
    <row r="1074" spans="1:7" x14ac:dyDescent="0.2">
      <c r="A1074" s="454">
        <v>4399</v>
      </c>
      <c r="B1074" s="958">
        <v>5221</v>
      </c>
      <c r="C1074" s="959" t="s">
        <v>192</v>
      </c>
      <c r="D1074" s="960">
        <v>0</v>
      </c>
      <c r="E1074" s="961">
        <v>1761.2</v>
      </c>
      <c r="F1074" s="960">
        <v>1761.1220000000001</v>
      </c>
      <c r="G1074" s="459">
        <f t="shared" si="20"/>
        <v>99.995571201453558</v>
      </c>
    </row>
    <row r="1075" spans="1:7" x14ac:dyDescent="0.2">
      <c r="A1075" s="454">
        <v>4399</v>
      </c>
      <c r="B1075" s="958">
        <v>5222</v>
      </c>
      <c r="C1075" s="959" t="s">
        <v>173</v>
      </c>
      <c r="D1075" s="960">
        <v>3300</v>
      </c>
      <c r="E1075" s="961">
        <v>1067.4000000000001</v>
      </c>
      <c r="F1075" s="960">
        <v>1067.4000000000001</v>
      </c>
      <c r="G1075" s="459">
        <f t="shared" si="20"/>
        <v>100</v>
      </c>
    </row>
    <row r="1076" spans="1:7" x14ac:dyDescent="0.2">
      <c r="A1076" s="454">
        <v>4399</v>
      </c>
      <c r="B1076" s="958">
        <v>5223</v>
      </c>
      <c r="C1076" s="959" t="s">
        <v>178</v>
      </c>
      <c r="D1076" s="960">
        <v>0</v>
      </c>
      <c r="E1076" s="961">
        <v>799</v>
      </c>
      <c r="F1076" s="960">
        <v>799</v>
      </c>
      <c r="G1076" s="459">
        <f t="shared" si="20"/>
        <v>100</v>
      </c>
    </row>
    <row r="1077" spans="1:7" x14ac:dyDescent="0.2">
      <c r="A1077" s="454">
        <v>4399</v>
      </c>
      <c r="B1077" s="958">
        <v>5229</v>
      </c>
      <c r="C1077" s="959" t="s">
        <v>215</v>
      </c>
      <c r="D1077" s="960">
        <v>124500</v>
      </c>
      <c r="E1077" s="961">
        <v>0</v>
      </c>
      <c r="F1077" s="960">
        <v>0</v>
      </c>
      <c r="G1077" s="966" t="s">
        <v>188</v>
      </c>
    </row>
    <row r="1078" spans="1:7" x14ac:dyDescent="0.2">
      <c r="A1078" s="454">
        <v>4399</v>
      </c>
      <c r="B1078" s="958">
        <v>5492</v>
      </c>
      <c r="C1078" s="959" t="s">
        <v>253</v>
      </c>
      <c r="D1078" s="960">
        <v>70</v>
      </c>
      <c r="E1078" s="961">
        <v>0</v>
      </c>
      <c r="F1078" s="960">
        <v>0</v>
      </c>
      <c r="G1078" s="966" t="s">
        <v>188</v>
      </c>
    </row>
    <row r="1079" spans="1:7" x14ac:dyDescent="0.2">
      <c r="A1079" s="454">
        <v>4399</v>
      </c>
      <c r="B1079" s="958">
        <v>5904</v>
      </c>
      <c r="C1079" s="959" t="s">
        <v>254</v>
      </c>
      <c r="D1079" s="960">
        <v>0</v>
      </c>
      <c r="E1079" s="961">
        <v>2405.41</v>
      </c>
      <c r="F1079" s="960">
        <v>0</v>
      </c>
      <c r="G1079" s="459">
        <f t="shared" si="20"/>
        <v>0</v>
      </c>
    </row>
    <row r="1080" spans="1:7" s="449" customFormat="1" x14ac:dyDescent="0.2">
      <c r="A1080" s="460">
        <v>4399</v>
      </c>
      <c r="B1080" s="963"/>
      <c r="C1080" s="964" t="s">
        <v>123</v>
      </c>
      <c r="D1080" s="952">
        <v>131670</v>
      </c>
      <c r="E1080" s="953">
        <v>21183.545999999998</v>
      </c>
      <c r="F1080" s="952">
        <v>12055.912150000002</v>
      </c>
      <c r="G1080" s="954">
        <f t="shared" si="20"/>
        <v>56.911681122697786</v>
      </c>
    </row>
    <row r="1081" spans="1:7" x14ac:dyDescent="0.2">
      <c r="A1081" s="454"/>
      <c r="B1081" s="539"/>
      <c r="C1081" s="539"/>
      <c r="D1081" s="533"/>
      <c r="E1081" s="533"/>
      <c r="F1081" s="533"/>
      <c r="G1081" s="459"/>
    </row>
    <row r="1082" spans="1:7" ht="13.5" customHeight="1" x14ac:dyDescent="0.2">
      <c r="A1082" s="987" t="s">
        <v>314</v>
      </c>
      <c r="B1082" s="988"/>
      <c r="C1082" s="988"/>
      <c r="D1082" s="473">
        <v>862521</v>
      </c>
      <c r="E1082" s="474">
        <v>3273420.9750000001</v>
      </c>
      <c r="F1082" s="473">
        <v>3151263.1180199999</v>
      </c>
      <c r="G1082" s="475">
        <f t="shared" ref="G1082" si="21">F1082/E1082*100</f>
        <v>96.268189826088587</v>
      </c>
    </row>
    <row r="1083" spans="1:7" x14ac:dyDescent="0.2">
      <c r="A1083" s="454"/>
      <c r="B1083" s="539"/>
      <c r="C1083" s="539"/>
      <c r="D1083" s="533"/>
      <c r="E1083" s="533"/>
      <c r="F1083" s="533"/>
      <c r="G1083" s="459"/>
    </row>
    <row r="1084" spans="1:7" x14ac:dyDescent="0.2">
      <c r="A1084" s="467">
        <v>5212</v>
      </c>
      <c r="B1084" s="468">
        <v>5137</v>
      </c>
      <c r="C1084" s="469" t="s">
        <v>187</v>
      </c>
      <c r="D1084" s="470">
        <v>1000</v>
      </c>
      <c r="E1084" s="471">
        <v>0</v>
      </c>
      <c r="F1084" s="470">
        <v>0</v>
      </c>
      <c r="G1084" s="478" t="s">
        <v>188</v>
      </c>
    </row>
    <row r="1085" spans="1:7" x14ac:dyDescent="0.2">
      <c r="A1085" s="454">
        <v>5212</v>
      </c>
      <c r="B1085" s="958">
        <v>5139</v>
      </c>
      <c r="C1085" s="959" t="s">
        <v>170</v>
      </c>
      <c r="D1085" s="960">
        <v>0</v>
      </c>
      <c r="E1085" s="961">
        <v>888.14</v>
      </c>
      <c r="F1085" s="960">
        <v>888.14</v>
      </c>
      <c r="G1085" s="971">
        <f t="shared" si="20"/>
        <v>100</v>
      </c>
    </row>
    <row r="1086" spans="1:7" x14ac:dyDescent="0.2">
      <c r="A1086" s="454">
        <v>5212</v>
      </c>
      <c r="B1086" s="958">
        <v>5169</v>
      </c>
      <c r="C1086" s="959" t="s">
        <v>171</v>
      </c>
      <c r="D1086" s="960">
        <v>4000</v>
      </c>
      <c r="E1086" s="961">
        <v>770</v>
      </c>
      <c r="F1086" s="960">
        <v>0</v>
      </c>
      <c r="G1086" s="971">
        <f t="shared" si="20"/>
        <v>0</v>
      </c>
    </row>
    <row r="1087" spans="1:7" s="449" customFormat="1" x14ac:dyDescent="0.2">
      <c r="A1087" s="460">
        <v>5212</v>
      </c>
      <c r="B1087" s="963"/>
      <c r="C1087" s="964" t="s">
        <v>315</v>
      </c>
      <c r="D1087" s="952">
        <v>5000</v>
      </c>
      <c r="E1087" s="953">
        <v>1658.14</v>
      </c>
      <c r="F1087" s="952">
        <v>888.14</v>
      </c>
      <c r="G1087" s="972">
        <f t="shared" si="20"/>
        <v>53.562425368183618</v>
      </c>
    </row>
    <row r="1088" spans="1:7" x14ac:dyDescent="0.2">
      <c r="A1088" s="454"/>
      <c r="B1088" s="539"/>
      <c r="C1088" s="539"/>
      <c r="D1088" s="533"/>
      <c r="E1088" s="533"/>
      <c r="F1088" s="533"/>
      <c r="G1088" s="459"/>
    </row>
    <row r="1089" spans="1:7" x14ac:dyDescent="0.2">
      <c r="A1089" s="467">
        <v>5213</v>
      </c>
      <c r="B1089" s="468">
        <v>5041</v>
      </c>
      <c r="C1089" s="469" t="s">
        <v>185</v>
      </c>
      <c r="D1089" s="470">
        <v>40</v>
      </c>
      <c r="E1089" s="471">
        <v>0</v>
      </c>
      <c r="F1089" s="470">
        <v>0</v>
      </c>
      <c r="G1089" s="478" t="s">
        <v>188</v>
      </c>
    </row>
    <row r="1090" spans="1:7" x14ac:dyDescent="0.2">
      <c r="A1090" s="454">
        <v>5213</v>
      </c>
      <c r="B1090" s="958">
        <v>5133</v>
      </c>
      <c r="C1090" s="959" t="s">
        <v>335</v>
      </c>
      <c r="D1090" s="960">
        <v>0</v>
      </c>
      <c r="E1090" s="961">
        <v>16493.8</v>
      </c>
      <c r="F1090" s="960">
        <v>14733.09915</v>
      </c>
      <c r="G1090" s="971">
        <f t="shared" si="20"/>
        <v>89.325074573476087</v>
      </c>
    </row>
    <row r="1091" spans="1:7" x14ac:dyDescent="0.2">
      <c r="A1091" s="454">
        <v>5213</v>
      </c>
      <c r="B1091" s="958">
        <v>5137</v>
      </c>
      <c r="C1091" s="959" t="s">
        <v>187</v>
      </c>
      <c r="D1091" s="960">
        <v>40</v>
      </c>
      <c r="E1091" s="961">
        <v>391.62</v>
      </c>
      <c r="F1091" s="960">
        <v>387.70859999999999</v>
      </c>
      <c r="G1091" s="971">
        <f t="shared" si="20"/>
        <v>99.001225677953101</v>
      </c>
    </row>
    <row r="1092" spans="1:7" x14ac:dyDescent="0.2">
      <c r="A1092" s="454">
        <v>5213</v>
      </c>
      <c r="B1092" s="958">
        <v>5139</v>
      </c>
      <c r="C1092" s="959" t="s">
        <v>170</v>
      </c>
      <c r="D1092" s="960">
        <v>145</v>
      </c>
      <c r="E1092" s="961">
        <v>10147.16</v>
      </c>
      <c r="F1092" s="960">
        <v>9431.3006100000002</v>
      </c>
      <c r="G1092" s="971">
        <f t="shared" si="20"/>
        <v>92.945224180953105</v>
      </c>
    </row>
    <row r="1093" spans="1:7" x14ac:dyDescent="0.2">
      <c r="A1093" s="454">
        <v>5213</v>
      </c>
      <c r="B1093" s="958">
        <v>5164</v>
      </c>
      <c r="C1093" s="959" t="s">
        <v>189</v>
      </c>
      <c r="D1093" s="960">
        <v>100</v>
      </c>
      <c r="E1093" s="961">
        <v>1644.6</v>
      </c>
      <c r="F1093" s="960">
        <v>1319.0050000000001</v>
      </c>
      <c r="G1093" s="971">
        <f t="shared" si="20"/>
        <v>80.202176821111522</v>
      </c>
    </row>
    <row r="1094" spans="1:7" x14ac:dyDescent="0.2">
      <c r="A1094" s="454">
        <v>5213</v>
      </c>
      <c r="B1094" s="958">
        <v>5166</v>
      </c>
      <c r="C1094" s="959" t="s">
        <v>204</v>
      </c>
      <c r="D1094" s="960">
        <v>0</v>
      </c>
      <c r="E1094" s="961">
        <v>648.20000000000005</v>
      </c>
      <c r="F1094" s="960">
        <v>643.70100000000002</v>
      </c>
      <c r="G1094" s="971">
        <f t="shared" si="20"/>
        <v>99.305924097500764</v>
      </c>
    </row>
    <row r="1095" spans="1:7" x14ac:dyDescent="0.2">
      <c r="A1095" s="454">
        <v>5213</v>
      </c>
      <c r="B1095" s="958">
        <v>5168</v>
      </c>
      <c r="C1095" s="959" t="s">
        <v>206</v>
      </c>
      <c r="D1095" s="960">
        <v>70</v>
      </c>
      <c r="E1095" s="961">
        <v>70</v>
      </c>
      <c r="F1095" s="960">
        <v>68.97</v>
      </c>
      <c r="G1095" s="971">
        <f t="shared" si="20"/>
        <v>98.528571428571439</v>
      </c>
    </row>
    <row r="1096" spans="1:7" x14ac:dyDescent="0.2">
      <c r="A1096" s="454">
        <v>5213</v>
      </c>
      <c r="B1096" s="958">
        <v>5169</v>
      </c>
      <c r="C1096" s="959" t="s">
        <v>171</v>
      </c>
      <c r="D1096" s="960">
        <v>100</v>
      </c>
      <c r="E1096" s="961">
        <v>2387.2579999999998</v>
      </c>
      <c r="F1096" s="960">
        <v>2038.9620400000001</v>
      </c>
      <c r="G1096" s="971">
        <f t="shared" si="20"/>
        <v>85.410208699688113</v>
      </c>
    </row>
    <row r="1097" spans="1:7" x14ac:dyDescent="0.2">
      <c r="A1097" s="454">
        <v>5213</v>
      </c>
      <c r="B1097" s="958">
        <v>5175</v>
      </c>
      <c r="C1097" s="959" t="s">
        <v>172</v>
      </c>
      <c r="D1097" s="960">
        <v>360</v>
      </c>
      <c r="E1097" s="961">
        <v>130</v>
      </c>
      <c r="F1097" s="960">
        <v>37.813000000000002</v>
      </c>
      <c r="G1097" s="971">
        <f t="shared" si="20"/>
        <v>29.086923076923078</v>
      </c>
    </row>
    <row r="1098" spans="1:7" x14ac:dyDescent="0.2">
      <c r="A1098" s="454">
        <v>5213</v>
      </c>
      <c r="B1098" s="958">
        <v>5192</v>
      </c>
      <c r="C1098" s="959" t="s">
        <v>221</v>
      </c>
      <c r="D1098" s="960">
        <v>0</v>
      </c>
      <c r="E1098" s="961">
        <v>11048.998</v>
      </c>
      <c r="F1098" s="960">
        <v>3861.4116400000007</v>
      </c>
      <c r="G1098" s="971">
        <f t="shared" si="20"/>
        <v>34.948070766236008</v>
      </c>
    </row>
    <row r="1099" spans="1:7" x14ac:dyDescent="0.2">
      <c r="A1099" s="454">
        <v>5213</v>
      </c>
      <c r="B1099" s="958">
        <v>5213</v>
      </c>
      <c r="C1099" s="959" t="s">
        <v>177</v>
      </c>
      <c r="D1099" s="960">
        <v>0</v>
      </c>
      <c r="E1099" s="961">
        <v>1906.56</v>
      </c>
      <c r="F1099" s="960">
        <v>1906.5550000000001</v>
      </c>
      <c r="G1099" s="971">
        <f t="shared" si="20"/>
        <v>99.999737747566314</v>
      </c>
    </row>
    <row r="1100" spans="1:7" x14ac:dyDescent="0.2">
      <c r="A1100" s="454">
        <v>5213</v>
      </c>
      <c r="B1100" s="958">
        <v>5216</v>
      </c>
      <c r="C1100" s="959" t="s">
        <v>3692</v>
      </c>
      <c r="D1100" s="960">
        <v>0</v>
      </c>
      <c r="E1100" s="961">
        <v>19290.39</v>
      </c>
      <c r="F1100" s="960">
        <v>13290.39</v>
      </c>
      <c r="G1100" s="971">
        <f t="shared" si="20"/>
        <v>68.896429776691917</v>
      </c>
    </row>
    <row r="1101" spans="1:7" x14ac:dyDescent="0.2">
      <c r="A1101" s="454">
        <v>5213</v>
      </c>
      <c r="B1101" s="958">
        <v>5222</v>
      </c>
      <c r="C1101" s="959" t="s">
        <v>173</v>
      </c>
      <c r="D1101" s="960">
        <v>0</v>
      </c>
      <c r="E1101" s="961">
        <v>166</v>
      </c>
      <c r="F1101" s="960">
        <v>165.202</v>
      </c>
      <c r="G1101" s="971">
        <f t="shared" si="20"/>
        <v>99.519277108433741</v>
      </c>
    </row>
    <row r="1102" spans="1:7" x14ac:dyDescent="0.2">
      <c r="A1102" s="454">
        <v>5213</v>
      </c>
      <c r="B1102" s="958">
        <v>5331</v>
      </c>
      <c r="C1102" s="959" t="s">
        <v>183</v>
      </c>
      <c r="D1102" s="960">
        <v>0</v>
      </c>
      <c r="E1102" s="961">
        <v>14139.38</v>
      </c>
      <c r="F1102" s="960">
        <v>13788.8174</v>
      </c>
      <c r="G1102" s="971">
        <f t="shared" si="20"/>
        <v>97.52066497965258</v>
      </c>
    </row>
    <row r="1103" spans="1:7" x14ac:dyDescent="0.2">
      <c r="A1103" s="454">
        <v>5213</v>
      </c>
      <c r="B1103" s="958">
        <v>5339</v>
      </c>
      <c r="C1103" s="959" t="s">
        <v>212</v>
      </c>
      <c r="D1103" s="960">
        <v>0</v>
      </c>
      <c r="E1103" s="961">
        <v>495.43200000000002</v>
      </c>
      <c r="F1103" s="960">
        <v>259.75400000000002</v>
      </c>
      <c r="G1103" s="971">
        <f t="shared" si="20"/>
        <v>52.4297986403785</v>
      </c>
    </row>
    <row r="1104" spans="1:7" x14ac:dyDescent="0.2">
      <c r="A1104" s="454">
        <v>5213</v>
      </c>
      <c r="B1104" s="958">
        <v>5903</v>
      </c>
      <c r="C1104" s="959" t="s">
        <v>317</v>
      </c>
      <c r="D1104" s="960">
        <v>500</v>
      </c>
      <c r="E1104" s="961">
        <v>0</v>
      </c>
      <c r="F1104" s="960">
        <v>0</v>
      </c>
      <c r="G1104" s="966" t="s">
        <v>188</v>
      </c>
    </row>
    <row r="1105" spans="1:7" s="449" customFormat="1" x14ac:dyDescent="0.2">
      <c r="A1105" s="460">
        <v>5213</v>
      </c>
      <c r="B1105" s="963"/>
      <c r="C1105" s="964" t="s">
        <v>318</v>
      </c>
      <c r="D1105" s="952">
        <v>1355</v>
      </c>
      <c r="E1105" s="953">
        <v>78959.398000000001</v>
      </c>
      <c r="F1105" s="952">
        <v>61932.689439999995</v>
      </c>
      <c r="G1105" s="972">
        <f t="shared" si="20"/>
        <v>78.436121612781278</v>
      </c>
    </row>
    <row r="1106" spans="1:7" x14ac:dyDescent="0.2">
      <c r="A1106" s="454"/>
      <c r="B1106" s="539"/>
      <c r="C1106" s="539"/>
      <c r="D1106" s="533"/>
      <c r="E1106" s="533"/>
      <c r="F1106" s="533"/>
      <c r="G1106" s="459"/>
    </row>
    <row r="1107" spans="1:7" x14ac:dyDescent="0.2">
      <c r="A1107" s="467">
        <v>5273</v>
      </c>
      <c r="B1107" s="468">
        <v>5042</v>
      </c>
      <c r="C1107" s="469" t="s">
        <v>225</v>
      </c>
      <c r="D1107" s="470">
        <v>110</v>
      </c>
      <c r="E1107" s="471">
        <v>0</v>
      </c>
      <c r="F1107" s="470">
        <v>0</v>
      </c>
      <c r="G1107" s="478" t="s">
        <v>188</v>
      </c>
    </row>
    <row r="1108" spans="1:7" x14ac:dyDescent="0.2">
      <c r="A1108" s="454">
        <v>5273</v>
      </c>
      <c r="B1108" s="958">
        <v>5168</v>
      </c>
      <c r="C1108" s="959" t="s">
        <v>206</v>
      </c>
      <c r="D1108" s="960">
        <v>790</v>
      </c>
      <c r="E1108" s="961">
        <v>745</v>
      </c>
      <c r="F1108" s="960">
        <v>744.85464999999988</v>
      </c>
      <c r="G1108" s="971">
        <f t="shared" si="20"/>
        <v>99.980489932885888</v>
      </c>
    </row>
    <row r="1109" spans="1:7" x14ac:dyDescent="0.2">
      <c r="A1109" s="454">
        <v>5273</v>
      </c>
      <c r="B1109" s="958">
        <v>5321</v>
      </c>
      <c r="C1109" s="959" t="s">
        <v>179</v>
      </c>
      <c r="D1109" s="960">
        <v>2573</v>
      </c>
      <c r="E1109" s="961">
        <v>2573</v>
      </c>
      <c r="F1109" s="960">
        <v>2573</v>
      </c>
      <c r="G1109" s="971">
        <f t="shared" si="20"/>
        <v>100</v>
      </c>
    </row>
    <row r="1110" spans="1:7" s="449" customFormat="1" x14ac:dyDescent="0.2">
      <c r="A1110" s="460">
        <v>5273</v>
      </c>
      <c r="B1110" s="963"/>
      <c r="C1110" s="964" t="s">
        <v>125</v>
      </c>
      <c r="D1110" s="952">
        <v>3473</v>
      </c>
      <c r="E1110" s="953">
        <v>3318</v>
      </c>
      <c r="F1110" s="952">
        <v>3317.8546499999998</v>
      </c>
      <c r="G1110" s="972">
        <f t="shared" si="20"/>
        <v>99.995619349005409</v>
      </c>
    </row>
    <row r="1111" spans="1:7" x14ac:dyDescent="0.2">
      <c r="A1111" s="454"/>
      <c r="B1111" s="539"/>
      <c r="C1111" s="539"/>
      <c r="D1111" s="533"/>
      <c r="E1111" s="533"/>
      <c r="F1111" s="533"/>
      <c r="G1111" s="459"/>
    </row>
    <row r="1112" spans="1:7" x14ac:dyDescent="0.2">
      <c r="A1112" s="467">
        <v>5279</v>
      </c>
      <c r="B1112" s="468">
        <v>5164</v>
      </c>
      <c r="C1112" s="469" t="s">
        <v>189</v>
      </c>
      <c r="D1112" s="470">
        <v>20</v>
      </c>
      <c r="E1112" s="471">
        <v>0</v>
      </c>
      <c r="F1112" s="470">
        <v>0</v>
      </c>
      <c r="G1112" s="478" t="s">
        <v>188</v>
      </c>
    </row>
    <row r="1113" spans="1:7" x14ac:dyDescent="0.2">
      <c r="A1113" s="454">
        <v>5279</v>
      </c>
      <c r="B1113" s="958">
        <v>5175</v>
      </c>
      <c r="C1113" s="959" t="s">
        <v>172</v>
      </c>
      <c r="D1113" s="960">
        <v>60</v>
      </c>
      <c r="E1113" s="961">
        <v>0</v>
      </c>
      <c r="F1113" s="960">
        <v>0</v>
      </c>
      <c r="G1113" s="966" t="s">
        <v>188</v>
      </c>
    </row>
    <row r="1114" spans="1:7" x14ac:dyDescent="0.2">
      <c r="A1114" s="454">
        <v>5279</v>
      </c>
      <c r="B1114" s="958">
        <v>5221</v>
      </c>
      <c r="C1114" s="959" t="s">
        <v>192</v>
      </c>
      <c r="D1114" s="960">
        <v>300</v>
      </c>
      <c r="E1114" s="961">
        <v>300</v>
      </c>
      <c r="F1114" s="960">
        <v>300</v>
      </c>
      <c r="G1114" s="971">
        <f t="shared" ref="G1114:G1178" si="22">F1114/E1114*100</f>
        <v>100</v>
      </c>
    </row>
    <row r="1115" spans="1:7" x14ac:dyDescent="0.2">
      <c r="A1115" s="454">
        <v>5279</v>
      </c>
      <c r="B1115" s="958">
        <v>5222</v>
      </c>
      <c r="C1115" s="959" t="s">
        <v>173</v>
      </c>
      <c r="D1115" s="960">
        <v>3850</v>
      </c>
      <c r="E1115" s="961">
        <v>7893.9</v>
      </c>
      <c r="F1115" s="960">
        <v>7628.7080099999994</v>
      </c>
      <c r="G1115" s="971">
        <f t="shared" si="22"/>
        <v>96.640545357807923</v>
      </c>
    </row>
    <row r="1116" spans="1:7" x14ac:dyDescent="0.2">
      <c r="A1116" s="454">
        <v>5279</v>
      </c>
      <c r="B1116" s="958">
        <v>5909</v>
      </c>
      <c r="C1116" s="959" t="s">
        <v>228</v>
      </c>
      <c r="D1116" s="960">
        <v>0</v>
      </c>
      <c r="E1116" s="961">
        <v>1.3280000000000001</v>
      </c>
      <c r="F1116" s="960">
        <v>1.3280000000000001</v>
      </c>
      <c r="G1116" s="971">
        <f t="shared" si="22"/>
        <v>100</v>
      </c>
    </row>
    <row r="1117" spans="1:7" s="449" customFormat="1" x14ac:dyDescent="0.2">
      <c r="A1117" s="460">
        <v>5279</v>
      </c>
      <c r="B1117" s="963"/>
      <c r="C1117" s="964" t="s">
        <v>319</v>
      </c>
      <c r="D1117" s="952">
        <v>4230</v>
      </c>
      <c r="E1117" s="953">
        <v>8195.2279999999992</v>
      </c>
      <c r="F1117" s="952">
        <v>7930.0360099999998</v>
      </c>
      <c r="G1117" s="972">
        <f t="shared" si="22"/>
        <v>96.764068186998585</v>
      </c>
    </row>
    <row r="1118" spans="1:7" x14ac:dyDescent="0.2">
      <c r="A1118" s="454"/>
      <c r="B1118" s="539"/>
      <c r="C1118" s="539"/>
      <c r="D1118" s="533"/>
      <c r="E1118" s="533"/>
      <c r="F1118" s="533"/>
      <c r="G1118" s="459"/>
    </row>
    <row r="1119" spans="1:7" x14ac:dyDescent="0.2">
      <c r="A1119" s="467">
        <v>5311</v>
      </c>
      <c r="B1119" s="468">
        <v>5139</v>
      </c>
      <c r="C1119" s="469" t="s">
        <v>170</v>
      </c>
      <c r="D1119" s="470">
        <v>0</v>
      </c>
      <c r="E1119" s="471">
        <v>8</v>
      </c>
      <c r="F1119" s="470">
        <v>0</v>
      </c>
      <c r="G1119" s="472">
        <f t="shared" si="22"/>
        <v>0</v>
      </c>
    </row>
    <row r="1120" spans="1:7" x14ac:dyDescent="0.2">
      <c r="A1120" s="454">
        <v>5311</v>
      </c>
      <c r="B1120" s="958">
        <v>5175</v>
      </c>
      <c r="C1120" s="959" t="s">
        <v>172</v>
      </c>
      <c r="D1120" s="960">
        <v>0</v>
      </c>
      <c r="E1120" s="961">
        <v>10</v>
      </c>
      <c r="F1120" s="960">
        <v>0</v>
      </c>
      <c r="G1120" s="459">
        <f t="shared" si="22"/>
        <v>0</v>
      </c>
    </row>
    <row r="1121" spans="1:7" x14ac:dyDescent="0.2">
      <c r="A1121" s="454">
        <v>5311</v>
      </c>
      <c r="B1121" s="958">
        <v>5319</v>
      </c>
      <c r="C1121" s="959" t="s">
        <v>266</v>
      </c>
      <c r="D1121" s="960">
        <v>3442</v>
      </c>
      <c r="E1121" s="961">
        <v>2300</v>
      </c>
      <c r="F1121" s="960">
        <v>2300</v>
      </c>
      <c r="G1121" s="459">
        <f t="shared" si="22"/>
        <v>100</v>
      </c>
    </row>
    <row r="1122" spans="1:7" s="449" customFormat="1" x14ac:dyDescent="0.2">
      <c r="A1122" s="460">
        <v>5311</v>
      </c>
      <c r="B1122" s="963"/>
      <c r="C1122" s="964" t="s">
        <v>320</v>
      </c>
      <c r="D1122" s="952">
        <v>3442</v>
      </c>
      <c r="E1122" s="953">
        <v>2318</v>
      </c>
      <c r="F1122" s="952">
        <v>2300</v>
      </c>
      <c r="G1122" s="954">
        <f t="shared" si="22"/>
        <v>99.223468507333905</v>
      </c>
    </row>
    <row r="1123" spans="1:7" x14ac:dyDescent="0.2">
      <c r="A1123" s="454"/>
      <c r="B1123" s="539"/>
      <c r="C1123" s="539"/>
      <c r="D1123" s="533"/>
      <c r="E1123" s="533"/>
      <c r="F1123" s="533"/>
      <c r="G1123" s="459"/>
    </row>
    <row r="1124" spans="1:7" x14ac:dyDescent="0.2">
      <c r="A1124" s="467">
        <v>5399</v>
      </c>
      <c r="B1124" s="468">
        <v>5166</v>
      </c>
      <c r="C1124" s="469" t="s">
        <v>204</v>
      </c>
      <c r="D1124" s="470">
        <v>0</v>
      </c>
      <c r="E1124" s="471">
        <v>1477.943</v>
      </c>
      <c r="F1124" s="470">
        <v>1477.9423999999999</v>
      </c>
      <c r="G1124" s="472">
        <f t="shared" si="22"/>
        <v>99.999959403035149</v>
      </c>
    </row>
    <row r="1125" spans="1:7" x14ac:dyDescent="0.2">
      <c r="A1125" s="454">
        <v>5399</v>
      </c>
      <c r="B1125" s="958">
        <v>5169</v>
      </c>
      <c r="C1125" s="959" t="s">
        <v>171</v>
      </c>
      <c r="D1125" s="960">
        <v>0</v>
      </c>
      <c r="E1125" s="961">
        <v>62.51</v>
      </c>
      <c r="F1125" s="960">
        <v>60.611830000000005</v>
      </c>
      <c r="G1125" s="459">
        <f t="shared" si="22"/>
        <v>96.963413853783408</v>
      </c>
    </row>
    <row r="1126" spans="1:7" s="449" customFormat="1" x14ac:dyDescent="0.2">
      <c r="A1126" s="460">
        <v>5399</v>
      </c>
      <c r="B1126" s="963"/>
      <c r="C1126" s="964" t="s">
        <v>321</v>
      </c>
      <c r="D1126" s="952">
        <v>0</v>
      </c>
      <c r="E1126" s="953">
        <v>1540.453</v>
      </c>
      <c r="F1126" s="952">
        <v>1538.55423</v>
      </c>
      <c r="G1126" s="954">
        <f t="shared" si="22"/>
        <v>99.87673950454834</v>
      </c>
    </row>
    <row r="1127" spans="1:7" x14ac:dyDescent="0.2">
      <c r="A1127" s="454"/>
      <c r="B1127" s="539"/>
      <c r="C1127" s="539"/>
      <c r="D1127" s="533"/>
      <c r="E1127" s="533"/>
      <c r="F1127" s="533"/>
      <c r="G1127" s="459"/>
    </row>
    <row r="1128" spans="1:7" x14ac:dyDescent="0.2">
      <c r="A1128" s="467">
        <v>5511</v>
      </c>
      <c r="B1128" s="468">
        <v>5319</v>
      </c>
      <c r="C1128" s="469" t="s">
        <v>266</v>
      </c>
      <c r="D1128" s="470">
        <v>4400</v>
      </c>
      <c r="E1128" s="471">
        <v>4400</v>
      </c>
      <c r="F1128" s="470">
        <v>4400</v>
      </c>
      <c r="G1128" s="472">
        <f t="shared" si="22"/>
        <v>100</v>
      </c>
    </row>
    <row r="1129" spans="1:7" s="449" customFormat="1" x14ac:dyDescent="0.2">
      <c r="A1129" s="460">
        <v>5511</v>
      </c>
      <c r="B1129" s="963"/>
      <c r="C1129" s="964" t="s">
        <v>126</v>
      </c>
      <c r="D1129" s="952">
        <v>4400</v>
      </c>
      <c r="E1129" s="953">
        <v>4400</v>
      </c>
      <c r="F1129" s="952">
        <v>4400</v>
      </c>
      <c r="G1129" s="954">
        <f t="shared" si="22"/>
        <v>100</v>
      </c>
    </row>
    <row r="1130" spans="1:7" x14ac:dyDescent="0.2">
      <c r="A1130" s="454"/>
      <c r="B1130" s="539"/>
      <c r="C1130" s="539"/>
      <c r="D1130" s="533"/>
      <c r="E1130" s="533"/>
      <c r="F1130" s="533"/>
      <c r="G1130" s="459"/>
    </row>
    <row r="1131" spans="1:7" x14ac:dyDescent="0.2">
      <c r="A1131" s="467">
        <v>5512</v>
      </c>
      <c r="B1131" s="468">
        <v>5137</v>
      </c>
      <c r="C1131" s="469" t="s">
        <v>187</v>
      </c>
      <c r="D1131" s="470">
        <v>5450</v>
      </c>
      <c r="E1131" s="471">
        <v>5524.88</v>
      </c>
      <c r="F1131" s="470">
        <v>507</v>
      </c>
      <c r="G1131" s="472">
        <f t="shared" si="22"/>
        <v>9.1766699005227252</v>
      </c>
    </row>
    <row r="1132" spans="1:7" x14ac:dyDescent="0.2">
      <c r="A1132" s="454">
        <v>5512</v>
      </c>
      <c r="B1132" s="958">
        <v>5222</v>
      </c>
      <c r="C1132" s="959" t="s">
        <v>173</v>
      </c>
      <c r="D1132" s="960">
        <v>2000</v>
      </c>
      <c r="E1132" s="961">
        <v>2083.5</v>
      </c>
      <c r="F1132" s="960">
        <v>2083.5</v>
      </c>
      <c r="G1132" s="459">
        <f t="shared" si="22"/>
        <v>100</v>
      </c>
    </row>
    <row r="1133" spans="1:7" x14ac:dyDescent="0.2">
      <c r="A1133" s="454">
        <v>5512</v>
      </c>
      <c r="B1133" s="958">
        <v>5321</v>
      </c>
      <c r="C1133" s="959" t="s">
        <v>179</v>
      </c>
      <c r="D1133" s="960">
        <v>2200</v>
      </c>
      <c r="E1133" s="961">
        <v>2380</v>
      </c>
      <c r="F1133" s="960">
        <v>2380</v>
      </c>
      <c r="G1133" s="459">
        <f t="shared" si="22"/>
        <v>100</v>
      </c>
    </row>
    <row r="1134" spans="1:7" x14ac:dyDescent="0.2">
      <c r="A1134" s="454">
        <v>5512</v>
      </c>
      <c r="B1134" s="958">
        <v>5329</v>
      </c>
      <c r="C1134" s="959" t="s">
        <v>210</v>
      </c>
      <c r="D1134" s="960">
        <v>0</v>
      </c>
      <c r="E1134" s="961">
        <v>1405</v>
      </c>
      <c r="F1134" s="960">
        <v>0</v>
      </c>
      <c r="G1134" s="459">
        <f t="shared" si="22"/>
        <v>0</v>
      </c>
    </row>
    <row r="1135" spans="1:7" s="449" customFormat="1" x14ac:dyDescent="0.2">
      <c r="A1135" s="460">
        <v>5512</v>
      </c>
      <c r="B1135" s="963"/>
      <c r="C1135" s="964" t="s">
        <v>127</v>
      </c>
      <c r="D1135" s="952">
        <v>9650</v>
      </c>
      <c r="E1135" s="953">
        <v>11393.38</v>
      </c>
      <c r="F1135" s="952">
        <v>4970.5</v>
      </c>
      <c r="G1135" s="954">
        <f t="shared" si="22"/>
        <v>43.626211010253321</v>
      </c>
    </row>
    <row r="1136" spans="1:7" x14ac:dyDescent="0.2">
      <c r="A1136" s="454"/>
      <c r="B1136" s="539"/>
      <c r="C1136" s="539"/>
      <c r="D1136" s="533"/>
      <c r="E1136" s="533"/>
      <c r="F1136" s="533"/>
      <c r="G1136" s="459"/>
    </row>
    <row r="1137" spans="1:7" x14ac:dyDescent="0.2">
      <c r="A1137" s="467">
        <v>5519</v>
      </c>
      <c r="B1137" s="468">
        <v>5139</v>
      </c>
      <c r="C1137" s="469" t="s">
        <v>170</v>
      </c>
      <c r="D1137" s="470">
        <v>2400</v>
      </c>
      <c r="E1137" s="471">
        <v>0</v>
      </c>
      <c r="F1137" s="470">
        <v>0</v>
      </c>
      <c r="G1137" s="478" t="s">
        <v>188</v>
      </c>
    </row>
    <row r="1138" spans="1:7" x14ac:dyDescent="0.2">
      <c r="A1138" s="454">
        <v>5519</v>
      </c>
      <c r="B1138" s="958">
        <v>5166</v>
      </c>
      <c r="C1138" s="959" t="s">
        <v>204</v>
      </c>
      <c r="D1138" s="960">
        <v>0</v>
      </c>
      <c r="E1138" s="961">
        <v>58.1</v>
      </c>
      <c r="F1138" s="960">
        <v>0</v>
      </c>
      <c r="G1138" s="459">
        <f t="shared" si="22"/>
        <v>0</v>
      </c>
    </row>
    <row r="1139" spans="1:7" x14ac:dyDescent="0.2">
      <c r="A1139" s="454">
        <v>5519</v>
      </c>
      <c r="B1139" s="958">
        <v>5194</v>
      </c>
      <c r="C1139" s="959" t="s">
        <v>191</v>
      </c>
      <c r="D1139" s="960">
        <v>0</v>
      </c>
      <c r="E1139" s="961">
        <v>1235.17</v>
      </c>
      <c r="F1139" s="960">
        <v>1235.1679999999999</v>
      </c>
      <c r="G1139" s="459">
        <f t="shared" si="22"/>
        <v>99.999838078968878</v>
      </c>
    </row>
    <row r="1140" spans="1:7" x14ac:dyDescent="0.2">
      <c r="A1140" s="454">
        <v>5519</v>
      </c>
      <c r="B1140" s="958">
        <v>5213</v>
      </c>
      <c r="C1140" s="959" t="s">
        <v>177</v>
      </c>
      <c r="D1140" s="960">
        <v>20000</v>
      </c>
      <c r="E1140" s="961">
        <v>15000</v>
      </c>
      <c r="F1140" s="960">
        <v>15000</v>
      </c>
      <c r="G1140" s="459">
        <f t="shared" si="22"/>
        <v>100</v>
      </c>
    </row>
    <row r="1141" spans="1:7" x14ac:dyDescent="0.2">
      <c r="A1141" s="454">
        <v>5519</v>
      </c>
      <c r="B1141" s="958">
        <v>5222</v>
      </c>
      <c r="C1141" s="959" t="s">
        <v>173</v>
      </c>
      <c r="D1141" s="960">
        <v>200</v>
      </c>
      <c r="E1141" s="961">
        <v>0</v>
      </c>
      <c r="F1141" s="960">
        <v>0</v>
      </c>
      <c r="G1141" s="966" t="s">
        <v>188</v>
      </c>
    </row>
    <row r="1142" spans="1:7" s="449" customFormat="1" x14ac:dyDescent="0.2">
      <c r="A1142" s="460">
        <v>5519</v>
      </c>
      <c r="B1142" s="963"/>
      <c r="C1142" s="964" t="s">
        <v>323</v>
      </c>
      <c r="D1142" s="952">
        <v>22600</v>
      </c>
      <c r="E1142" s="953">
        <v>16293.27</v>
      </c>
      <c r="F1142" s="952">
        <v>16235.168</v>
      </c>
      <c r="G1142" s="954">
        <f t="shared" si="22"/>
        <v>99.64339877753207</v>
      </c>
    </row>
    <row r="1143" spans="1:7" x14ac:dyDescent="0.2">
      <c r="A1143" s="454"/>
      <c r="B1143" s="539"/>
      <c r="C1143" s="539"/>
      <c r="D1143" s="533"/>
      <c r="E1143" s="533"/>
      <c r="F1143" s="533"/>
      <c r="G1143" s="459"/>
    </row>
    <row r="1144" spans="1:7" x14ac:dyDescent="0.2">
      <c r="A1144" s="467">
        <v>5521</v>
      </c>
      <c r="B1144" s="468">
        <v>5166</v>
      </c>
      <c r="C1144" s="469" t="s">
        <v>204</v>
      </c>
      <c r="D1144" s="470">
        <v>0</v>
      </c>
      <c r="E1144" s="471">
        <v>88.33</v>
      </c>
      <c r="F1144" s="470">
        <v>88.33</v>
      </c>
      <c r="G1144" s="472">
        <f t="shared" si="22"/>
        <v>100</v>
      </c>
    </row>
    <row r="1145" spans="1:7" x14ac:dyDescent="0.2">
      <c r="A1145" s="454">
        <v>5521</v>
      </c>
      <c r="B1145" s="958">
        <v>5169</v>
      </c>
      <c r="C1145" s="959" t="s">
        <v>171</v>
      </c>
      <c r="D1145" s="960">
        <v>700</v>
      </c>
      <c r="E1145" s="961">
        <v>36.22</v>
      </c>
      <c r="F1145" s="960">
        <v>0</v>
      </c>
      <c r="G1145" s="459">
        <f t="shared" si="22"/>
        <v>0</v>
      </c>
    </row>
    <row r="1146" spans="1:7" x14ac:dyDescent="0.2">
      <c r="A1146" s="454">
        <v>5521</v>
      </c>
      <c r="B1146" s="958">
        <v>5171</v>
      </c>
      <c r="C1146" s="959" t="s">
        <v>207</v>
      </c>
      <c r="D1146" s="960">
        <v>0</v>
      </c>
      <c r="E1146" s="961">
        <v>108.467</v>
      </c>
      <c r="F1146" s="960">
        <v>108.45859</v>
      </c>
      <c r="G1146" s="459">
        <f t="shared" si="22"/>
        <v>99.992246489715768</v>
      </c>
    </row>
    <row r="1147" spans="1:7" s="449" customFormat="1" x14ac:dyDescent="0.2">
      <c r="A1147" s="460">
        <v>5521</v>
      </c>
      <c r="B1147" s="963"/>
      <c r="C1147" s="964" t="s">
        <v>129</v>
      </c>
      <c r="D1147" s="952">
        <v>700</v>
      </c>
      <c r="E1147" s="953">
        <v>233.017</v>
      </c>
      <c r="F1147" s="952">
        <v>196.78859000000003</v>
      </c>
      <c r="G1147" s="954">
        <f t="shared" si="22"/>
        <v>84.452460550088631</v>
      </c>
    </row>
    <row r="1148" spans="1:7" x14ac:dyDescent="0.2">
      <c r="A1148" s="454"/>
      <c r="B1148" s="539"/>
      <c r="C1148" s="539"/>
      <c r="D1148" s="533"/>
      <c r="E1148" s="533"/>
      <c r="F1148" s="533"/>
      <c r="G1148" s="459"/>
    </row>
    <row r="1149" spans="1:7" x14ac:dyDescent="0.2">
      <c r="A1149" s="467">
        <v>5591</v>
      </c>
      <c r="B1149" s="468">
        <v>5164</v>
      </c>
      <c r="C1149" s="469" t="s">
        <v>189</v>
      </c>
      <c r="D1149" s="470">
        <v>20</v>
      </c>
      <c r="E1149" s="471">
        <v>0</v>
      </c>
      <c r="F1149" s="470">
        <v>0</v>
      </c>
      <c r="G1149" s="478" t="s">
        <v>188</v>
      </c>
    </row>
    <row r="1150" spans="1:7" x14ac:dyDescent="0.2">
      <c r="A1150" s="454">
        <v>5591</v>
      </c>
      <c r="B1150" s="958">
        <v>5175</v>
      </c>
      <c r="C1150" s="959" t="s">
        <v>172</v>
      </c>
      <c r="D1150" s="960">
        <v>30</v>
      </c>
      <c r="E1150" s="961">
        <v>0</v>
      </c>
      <c r="F1150" s="960">
        <v>0</v>
      </c>
      <c r="G1150" s="966" t="s">
        <v>188</v>
      </c>
    </row>
    <row r="1151" spans="1:7" s="449" customFormat="1" x14ac:dyDescent="0.2">
      <c r="A1151" s="460">
        <v>5591</v>
      </c>
      <c r="B1151" s="963"/>
      <c r="C1151" s="964" t="s">
        <v>324</v>
      </c>
      <c r="D1151" s="952">
        <v>50</v>
      </c>
      <c r="E1151" s="953">
        <v>0</v>
      </c>
      <c r="F1151" s="952">
        <v>0</v>
      </c>
      <c r="G1151" s="967" t="s">
        <v>188</v>
      </c>
    </row>
    <row r="1152" spans="1:7" x14ac:dyDescent="0.2">
      <c r="A1152" s="454"/>
      <c r="B1152" s="539"/>
      <c r="C1152" s="539"/>
      <c r="D1152" s="533"/>
      <c r="E1152" s="533"/>
      <c r="F1152" s="533"/>
      <c r="G1152" s="459"/>
    </row>
    <row r="1153" spans="1:7" ht="13.5" customHeight="1" x14ac:dyDescent="0.2">
      <c r="A1153" s="987" t="s">
        <v>325</v>
      </c>
      <c r="B1153" s="988"/>
      <c r="C1153" s="988"/>
      <c r="D1153" s="473">
        <v>54900</v>
      </c>
      <c r="E1153" s="474">
        <v>128308.886</v>
      </c>
      <c r="F1153" s="473">
        <v>103709.73092000002</v>
      </c>
      <c r="G1153" s="475">
        <f t="shared" ref="G1153" si="23">F1153/E1153*100</f>
        <v>80.828175002626097</v>
      </c>
    </row>
    <row r="1154" spans="1:7" x14ac:dyDescent="0.2">
      <c r="A1154" s="454"/>
      <c r="B1154" s="539"/>
      <c r="C1154" s="539"/>
      <c r="D1154" s="533"/>
      <c r="E1154" s="533"/>
      <c r="F1154" s="533"/>
      <c r="G1154" s="459"/>
    </row>
    <row r="1155" spans="1:7" x14ac:dyDescent="0.2">
      <c r="A1155" s="467">
        <v>6113</v>
      </c>
      <c r="B1155" s="468">
        <v>5019</v>
      </c>
      <c r="C1155" s="469" t="s">
        <v>326</v>
      </c>
      <c r="D1155" s="470">
        <v>630</v>
      </c>
      <c r="E1155" s="471">
        <v>450</v>
      </c>
      <c r="F1155" s="470">
        <v>329.98667</v>
      </c>
      <c r="G1155" s="472">
        <f t="shared" si="22"/>
        <v>73.33037111111112</v>
      </c>
    </row>
    <row r="1156" spans="1:7" x14ac:dyDescent="0.2">
      <c r="A1156" s="454">
        <v>6113</v>
      </c>
      <c r="B1156" s="958">
        <v>5021</v>
      </c>
      <c r="C1156" s="959" t="s">
        <v>195</v>
      </c>
      <c r="D1156" s="960">
        <v>1250</v>
      </c>
      <c r="E1156" s="961">
        <v>630</v>
      </c>
      <c r="F1156" s="960">
        <v>429</v>
      </c>
      <c r="G1156" s="459">
        <f t="shared" si="22"/>
        <v>68.095238095238102</v>
      </c>
    </row>
    <row r="1157" spans="1:7" x14ac:dyDescent="0.2">
      <c r="A1157" s="454">
        <v>6113</v>
      </c>
      <c r="B1157" s="958">
        <v>5023</v>
      </c>
      <c r="C1157" s="959" t="s">
        <v>327</v>
      </c>
      <c r="D1157" s="960">
        <v>30007</v>
      </c>
      <c r="E1157" s="961">
        <v>26516</v>
      </c>
      <c r="F1157" s="960">
        <v>25556.222000000002</v>
      </c>
      <c r="G1157" s="459">
        <f t="shared" si="22"/>
        <v>96.380381656358423</v>
      </c>
    </row>
    <row r="1158" spans="1:7" x14ac:dyDescent="0.2">
      <c r="A1158" s="454">
        <v>6113</v>
      </c>
      <c r="B1158" s="958">
        <v>5029</v>
      </c>
      <c r="C1158" s="959" t="s">
        <v>328</v>
      </c>
      <c r="D1158" s="960">
        <v>624</v>
      </c>
      <c r="E1158" s="961">
        <v>524</v>
      </c>
      <c r="F1158" s="960">
        <v>424.24</v>
      </c>
      <c r="G1158" s="459">
        <f t="shared" si="22"/>
        <v>80.961832061068705</v>
      </c>
    </row>
    <row r="1159" spans="1:7" x14ac:dyDescent="0.2">
      <c r="A1159" s="454">
        <v>6113</v>
      </c>
      <c r="B1159" s="958">
        <v>5031</v>
      </c>
      <c r="C1159" s="959" t="s">
        <v>196</v>
      </c>
      <c r="D1159" s="960">
        <v>3327</v>
      </c>
      <c r="E1159" s="961">
        <v>3370</v>
      </c>
      <c r="F1159" s="960">
        <v>3355.7719999999999</v>
      </c>
      <c r="G1159" s="459">
        <f t="shared" si="22"/>
        <v>99.577804154302669</v>
      </c>
    </row>
    <row r="1160" spans="1:7" x14ac:dyDescent="0.2">
      <c r="A1160" s="454">
        <v>6113</v>
      </c>
      <c r="B1160" s="958">
        <v>5032</v>
      </c>
      <c r="C1160" s="959" t="s">
        <v>197</v>
      </c>
      <c r="D1160" s="960">
        <v>2616</v>
      </c>
      <c r="E1160" s="961">
        <v>2568</v>
      </c>
      <c r="F1160" s="960">
        <v>2452.1590000000001</v>
      </c>
      <c r="G1160" s="459">
        <f t="shared" si="22"/>
        <v>95.489057632398755</v>
      </c>
    </row>
    <row r="1161" spans="1:7" x14ac:dyDescent="0.2">
      <c r="A1161" s="454">
        <v>6113</v>
      </c>
      <c r="B1161" s="958">
        <v>5039</v>
      </c>
      <c r="C1161" s="959" t="s">
        <v>329</v>
      </c>
      <c r="D1161" s="960">
        <v>215</v>
      </c>
      <c r="E1161" s="961">
        <v>152</v>
      </c>
      <c r="F1161" s="960">
        <v>111.40332999999998</v>
      </c>
      <c r="G1161" s="459">
        <f t="shared" si="22"/>
        <v>73.291664473684207</v>
      </c>
    </row>
    <row r="1162" spans="1:7" x14ac:dyDescent="0.2">
      <c r="A1162" s="454">
        <v>6113</v>
      </c>
      <c r="B1162" s="958">
        <v>5041</v>
      </c>
      <c r="C1162" s="959" t="s">
        <v>185</v>
      </c>
      <c r="D1162" s="960">
        <v>167</v>
      </c>
      <c r="E1162" s="961">
        <v>396.88</v>
      </c>
      <c r="F1162" s="960">
        <v>365.51600000000002</v>
      </c>
      <c r="G1162" s="459">
        <f t="shared" si="22"/>
        <v>92.097359403346104</v>
      </c>
    </row>
    <row r="1163" spans="1:7" x14ac:dyDescent="0.2">
      <c r="A1163" s="454">
        <v>6113</v>
      </c>
      <c r="B1163" s="958">
        <v>5042</v>
      </c>
      <c r="C1163" s="959" t="s">
        <v>225</v>
      </c>
      <c r="D1163" s="960">
        <v>740</v>
      </c>
      <c r="E1163" s="961">
        <v>522</v>
      </c>
      <c r="F1163" s="960">
        <v>521.99254999999994</v>
      </c>
      <c r="G1163" s="459">
        <f t="shared" si="22"/>
        <v>99.998572796934866</v>
      </c>
    </row>
    <row r="1164" spans="1:7" x14ac:dyDescent="0.2">
      <c r="A1164" s="454">
        <v>6113</v>
      </c>
      <c r="B1164" s="958">
        <v>5123</v>
      </c>
      <c r="C1164" s="959" t="s">
        <v>199</v>
      </c>
      <c r="D1164" s="960">
        <v>40</v>
      </c>
      <c r="E1164" s="961">
        <v>0</v>
      </c>
      <c r="F1164" s="960">
        <v>0</v>
      </c>
      <c r="G1164" s="966" t="s">
        <v>188</v>
      </c>
    </row>
    <row r="1165" spans="1:7" x14ac:dyDescent="0.2">
      <c r="A1165" s="454">
        <v>6113</v>
      </c>
      <c r="B1165" s="958">
        <v>5136</v>
      </c>
      <c r="C1165" s="959" t="s">
        <v>226</v>
      </c>
      <c r="D1165" s="960">
        <v>166</v>
      </c>
      <c r="E1165" s="961">
        <v>153</v>
      </c>
      <c r="F1165" s="960">
        <v>93.852000000000004</v>
      </c>
      <c r="G1165" s="459">
        <f t="shared" si="22"/>
        <v>61.341176470588231</v>
      </c>
    </row>
    <row r="1166" spans="1:7" x14ac:dyDescent="0.2">
      <c r="A1166" s="454">
        <v>6113</v>
      </c>
      <c r="B1166" s="958">
        <v>5137</v>
      </c>
      <c r="C1166" s="959" t="s">
        <v>187</v>
      </c>
      <c r="D1166" s="960">
        <v>2880</v>
      </c>
      <c r="E1166" s="961">
        <v>2510</v>
      </c>
      <c r="F1166" s="960">
        <v>2325.6001699999997</v>
      </c>
      <c r="G1166" s="459">
        <f t="shared" si="22"/>
        <v>92.653393227091613</v>
      </c>
    </row>
    <row r="1167" spans="1:7" x14ac:dyDescent="0.2">
      <c r="A1167" s="454">
        <v>6113</v>
      </c>
      <c r="B1167" s="958">
        <v>5139</v>
      </c>
      <c r="C1167" s="959" t="s">
        <v>170</v>
      </c>
      <c r="D1167" s="960">
        <v>890</v>
      </c>
      <c r="E1167" s="961">
        <v>980</v>
      </c>
      <c r="F1167" s="960">
        <v>399.33433000000002</v>
      </c>
      <c r="G1167" s="459">
        <f t="shared" si="22"/>
        <v>40.748401020408167</v>
      </c>
    </row>
    <row r="1168" spans="1:7" x14ac:dyDescent="0.2">
      <c r="A1168" s="454">
        <v>6113</v>
      </c>
      <c r="B1168" s="958">
        <v>5142</v>
      </c>
      <c r="C1168" s="959" t="s">
        <v>330</v>
      </c>
      <c r="D1168" s="960">
        <v>50</v>
      </c>
      <c r="E1168" s="961">
        <v>50</v>
      </c>
      <c r="F1168" s="960">
        <v>0</v>
      </c>
      <c r="G1168" s="459">
        <f t="shared" si="22"/>
        <v>0</v>
      </c>
    </row>
    <row r="1169" spans="1:7" x14ac:dyDescent="0.2">
      <c r="A1169" s="454">
        <v>6113</v>
      </c>
      <c r="B1169" s="958">
        <v>5156</v>
      </c>
      <c r="C1169" s="959" t="s">
        <v>331</v>
      </c>
      <c r="D1169" s="960">
        <v>1000</v>
      </c>
      <c r="E1169" s="961">
        <v>800</v>
      </c>
      <c r="F1169" s="960">
        <v>678.19063000000006</v>
      </c>
      <c r="G1169" s="459">
        <f t="shared" si="22"/>
        <v>84.773828750000007</v>
      </c>
    </row>
    <row r="1170" spans="1:7" x14ac:dyDescent="0.2">
      <c r="A1170" s="454">
        <v>6113</v>
      </c>
      <c r="B1170" s="958">
        <v>5162</v>
      </c>
      <c r="C1170" s="959" t="s">
        <v>251</v>
      </c>
      <c r="D1170" s="960">
        <v>420</v>
      </c>
      <c r="E1170" s="961">
        <v>388</v>
      </c>
      <c r="F1170" s="960">
        <v>252.38566999999995</v>
      </c>
      <c r="G1170" s="459">
        <f t="shared" si="22"/>
        <v>65.047853092783498</v>
      </c>
    </row>
    <row r="1171" spans="1:7" x14ac:dyDescent="0.2">
      <c r="A1171" s="454">
        <v>6113</v>
      </c>
      <c r="B1171" s="958">
        <v>5163</v>
      </c>
      <c r="C1171" s="959" t="s">
        <v>203</v>
      </c>
      <c r="D1171" s="960">
        <v>7</v>
      </c>
      <c r="E1171" s="961">
        <v>6</v>
      </c>
      <c r="F1171" s="960">
        <v>6</v>
      </c>
      <c r="G1171" s="459">
        <f t="shared" si="22"/>
        <v>100</v>
      </c>
    </row>
    <row r="1172" spans="1:7" x14ac:dyDescent="0.2">
      <c r="A1172" s="454">
        <v>6113</v>
      </c>
      <c r="B1172" s="958">
        <v>5164</v>
      </c>
      <c r="C1172" s="959" t="s">
        <v>189</v>
      </c>
      <c r="D1172" s="960">
        <v>2370</v>
      </c>
      <c r="E1172" s="961">
        <v>2438.6799999999998</v>
      </c>
      <c r="F1172" s="960">
        <v>2368.3884600000001</v>
      </c>
      <c r="G1172" s="459">
        <f t="shared" si="22"/>
        <v>97.117639870749755</v>
      </c>
    </row>
    <row r="1173" spans="1:7" x14ac:dyDescent="0.2">
      <c r="A1173" s="454">
        <v>6113</v>
      </c>
      <c r="B1173" s="958">
        <v>5167</v>
      </c>
      <c r="C1173" s="959" t="s">
        <v>205</v>
      </c>
      <c r="D1173" s="960">
        <v>1003</v>
      </c>
      <c r="E1173" s="961">
        <v>600</v>
      </c>
      <c r="F1173" s="960">
        <v>108.634</v>
      </c>
      <c r="G1173" s="459">
        <f t="shared" si="22"/>
        <v>18.105666666666668</v>
      </c>
    </row>
    <row r="1174" spans="1:7" x14ac:dyDescent="0.2">
      <c r="A1174" s="454">
        <v>6113</v>
      </c>
      <c r="B1174" s="958">
        <v>5168</v>
      </c>
      <c r="C1174" s="959" t="s">
        <v>206</v>
      </c>
      <c r="D1174" s="960">
        <v>500</v>
      </c>
      <c r="E1174" s="961">
        <v>510</v>
      </c>
      <c r="F1174" s="960">
        <v>485.55392000000006</v>
      </c>
      <c r="G1174" s="459">
        <f t="shared" si="22"/>
        <v>95.206650980392169</v>
      </c>
    </row>
    <row r="1175" spans="1:7" x14ac:dyDescent="0.2">
      <c r="A1175" s="454">
        <v>6113</v>
      </c>
      <c r="B1175" s="958">
        <v>5169</v>
      </c>
      <c r="C1175" s="959" t="s">
        <v>171</v>
      </c>
      <c r="D1175" s="960">
        <v>846</v>
      </c>
      <c r="E1175" s="961">
        <v>746</v>
      </c>
      <c r="F1175" s="960">
        <v>210.97624999999999</v>
      </c>
      <c r="G1175" s="459">
        <f t="shared" si="22"/>
        <v>28.280998659517426</v>
      </c>
    </row>
    <row r="1176" spans="1:7" x14ac:dyDescent="0.2">
      <c r="A1176" s="454">
        <v>6113</v>
      </c>
      <c r="B1176" s="958">
        <v>5171</v>
      </c>
      <c r="C1176" s="959" t="s">
        <v>207</v>
      </c>
      <c r="D1176" s="960">
        <v>700</v>
      </c>
      <c r="E1176" s="961">
        <v>600</v>
      </c>
      <c r="F1176" s="960">
        <v>299.72030000000007</v>
      </c>
      <c r="G1176" s="459">
        <f t="shared" si="22"/>
        <v>49.953383333333349</v>
      </c>
    </row>
    <row r="1177" spans="1:7" x14ac:dyDescent="0.2">
      <c r="A1177" s="454">
        <v>6113</v>
      </c>
      <c r="B1177" s="958">
        <v>5173</v>
      </c>
      <c r="C1177" s="959" t="s">
        <v>190</v>
      </c>
      <c r="D1177" s="960">
        <v>1560</v>
      </c>
      <c r="E1177" s="961">
        <v>705</v>
      </c>
      <c r="F1177" s="960">
        <v>497.29606999999993</v>
      </c>
      <c r="G1177" s="459">
        <f t="shared" si="22"/>
        <v>70.53844964539006</v>
      </c>
    </row>
    <row r="1178" spans="1:7" x14ac:dyDescent="0.2">
      <c r="A1178" s="454">
        <v>6113</v>
      </c>
      <c r="B1178" s="958">
        <v>5175</v>
      </c>
      <c r="C1178" s="959" t="s">
        <v>172</v>
      </c>
      <c r="D1178" s="960">
        <v>2650</v>
      </c>
      <c r="E1178" s="961">
        <v>1770</v>
      </c>
      <c r="F1178" s="960">
        <v>999.53203000000008</v>
      </c>
      <c r="G1178" s="459">
        <f t="shared" si="22"/>
        <v>56.470736158192089</v>
      </c>
    </row>
    <row r="1179" spans="1:7" x14ac:dyDescent="0.2">
      <c r="A1179" s="454">
        <v>6113</v>
      </c>
      <c r="B1179" s="958">
        <v>5176</v>
      </c>
      <c r="C1179" s="959" t="s">
        <v>274</v>
      </c>
      <c r="D1179" s="960">
        <v>130</v>
      </c>
      <c r="E1179" s="961">
        <v>62.43</v>
      </c>
      <c r="F1179" s="960">
        <v>32.427999999999997</v>
      </c>
      <c r="G1179" s="459">
        <f t="shared" ref="G1179:G1242" si="24">F1179/E1179*100</f>
        <v>51.942976133269255</v>
      </c>
    </row>
    <row r="1180" spans="1:7" x14ac:dyDescent="0.2">
      <c r="A1180" s="454">
        <v>6113</v>
      </c>
      <c r="B1180" s="958">
        <v>5179</v>
      </c>
      <c r="C1180" s="959" t="s">
        <v>208</v>
      </c>
      <c r="D1180" s="960">
        <v>850</v>
      </c>
      <c r="E1180" s="961">
        <v>821.98</v>
      </c>
      <c r="F1180" s="960">
        <v>804.85329999999988</v>
      </c>
      <c r="G1180" s="459">
        <f t="shared" si="24"/>
        <v>97.916409158373668</v>
      </c>
    </row>
    <row r="1181" spans="1:7" x14ac:dyDescent="0.2">
      <c r="A1181" s="454">
        <v>6113</v>
      </c>
      <c r="B1181" s="958">
        <v>5191</v>
      </c>
      <c r="C1181" s="959" t="s">
        <v>3695</v>
      </c>
      <c r="D1181" s="960">
        <v>0</v>
      </c>
      <c r="E1181" s="961">
        <v>1.32</v>
      </c>
      <c r="F1181" s="960">
        <v>1.3129999999999999</v>
      </c>
      <c r="G1181" s="459">
        <f t="shared" si="24"/>
        <v>99.469696969696969</v>
      </c>
    </row>
    <row r="1182" spans="1:7" x14ac:dyDescent="0.2">
      <c r="A1182" s="454">
        <v>6113</v>
      </c>
      <c r="B1182" s="958">
        <v>5192</v>
      </c>
      <c r="C1182" s="959" t="s">
        <v>221</v>
      </c>
      <c r="D1182" s="960">
        <v>0</v>
      </c>
      <c r="E1182" s="961">
        <v>10</v>
      </c>
      <c r="F1182" s="960">
        <v>6.0174300000000001</v>
      </c>
      <c r="G1182" s="459">
        <f t="shared" si="24"/>
        <v>60.174300000000002</v>
      </c>
    </row>
    <row r="1183" spans="1:7" x14ac:dyDescent="0.2">
      <c r="A1183" s="454">
        <v>6113</v>
      </c>
      <c r="B1183" s="958">
        <v>5194</v>
      </c>
      <c r="C1183" s="959" t="s">
        <v>191</v>
      </c>
      <c r="D1183" s="960">
        <v>200</v>
      </c>
      <c r="E1183" s="961">
        <v>200</v>
      </c>
      <c r="F1183" s="960">
        <v>19.260000000000002</v>
      </c>
      <c r="G1183" s="459">
        <f t="shared" si="24"/>
        <v>9.6300000000000008</v>
      </c>
    </row>
    <row r="1184" spans="1:7" x14ac:dyDescent="0.2">
      <c r="A1184" s="454">
        <v>6113</v>
      </c>
      <c r="B1184" s="958">
        <v>5362</v>
      </c>
      <c r="C1184" s="959" t="s">
        <v>213</v>
      </c>
      <c r="D1184" s="960">
        <v>15</v>
      </c>
      <c r="E1184" s="961">
        <v>15</v>
      </c>
      <c r="F1184" s="960">
        <v>7.5</v>
      </c>
      <c r="G1184" s="459">
        <f t="shared" si="24"/>
        <v>50</v>
      </c>
    </row>
    <row r="1185" spans="1:7" x14ac:dyDescent="0.2">
      <c r="A1185" s="454">
        <v>6113</v>
      </c>
      <c r="B1185" s="958">
        <v>5424</v>
      </c>
      <c r="C1185" s="959" t="s">
        <v>276</v>
      </c>
      <c r="D1185" s="960">
        <v>16</v>
      </c>
      <c r="E1185" s="961">
        <v>16</v>
      </c>
      <c r="F1185" s="960">
        <v>0</v>
      </c>
      <c r="G1185" s="459">
        <f t="shared" si="24"/>
        <v>0</v>
      </c>
    </row>
    <row r="1186" spans="1:7" x14ac:dyDescent="0.2">
      <c r="A1186" s="454">
        <v>6113</v>
      </c>
      <c r="B1186" s="958">
        <v>5492</v>
      </c>
      <c r="C1186" s="959" t="s">
        <v>253</v>
      </c>
      <c r="D1186" s="960">
        <v>5</v>
      </c>
      <c r="E1186" s="961">
        <v>5</v>
      </c>
      <c r="F1186" s="960">
        <v>5</v>
      </c>
      <c r="G1186" s="459">
        <f t="shared" si="24"/>
        <v>100</v>
      </c>
    </row>
    <row r="1187" spans="1:7" x14ac:dyDescent="0.2">
      <c r="A1187" s="454">
        <v>6113</v>
      </c>
      <c r="B1187" s="958">
        <v>5499</v>
      </c>
      <c r="C1187" s="959" t="s">
        <v>332</v>
      </c>
      <c r="D1187" s="960">
        <v>400</v>
      </c>
      <c r="E1187" s="961">
        <v>500</v>
      </c>
      <c r="F1187" s="960">
        <v>199.41399999999999</v>
      </c>
      <c r="G1187" s="459">
        <f t="shared" si="24"/>
        <v>39.882799999999996</v>
      </c>
    </row>
    <row r="1188" spans="1:7" x14ac:dyDescent="0.2">
      <c r="A1188" s="454">
        <v>6113</v>
      </c>
      <c r="B1188" s="958">
        <v>5901</v>
      </c>
      <c r="C1188" s="959" t="s">
        <v>333</v>
      </c>
      <c r="D1188" s="960">
        <v>14000</v>
      </c>
      <c r="E1188" s="961">
        <v>862.54899999999998</v>
      </c>
      <c r="F1188" s="960">
        <v>0</v>
      </c>
      <c r="G1188" s="459">
        <f t="shared" si="24"/>
        <v>0</v>
      </c>
    </row>
    <row r="1189" spans="1:7" s="449" customFormat="1" x14ac:dyDescent="0.2">
      <c r="A1189" s="460">
        <v>6113</v>
      </c>
      <c r="B1189" s="963"/>
      <c r="C1189" s="964" t="s">
        <v>130</v>
      </c>
      <c r="D1189" s="952">
        <v>70274</v>
      </c>
      <c r="E1189" s="953">
        <v>49879.839</v>
      </c>
      <c r="F1189" s="952">
        <v>43347.541109999998</v>
      </c>
      <c r="G1189" s="954">
        <f t="shared" si="24"/>
        <v>86.903931486226327</v>
      </c>
    </row>
    <row r="1190" spans="1:7" x14ac:dyDescent="0.2">
      <c r="A1190" s="454"/>
      <c r="B1190" s="539"/>
      <c r="C1190" s="539"/>
      <c r="D1190" s="533"/>
      <c r="E1190" s="533"/>
      <c r="F1190" s="533"/>
      <c r="G1190" s="459"/>
    </row>
    <row r="1191" spans="1:7" x14ac:dyDescent="0.2">
      <c r="A1191" s="467">
        <v>6115</v>
      </c>
      <c r="B1191" s="468">
        <v>5011</v>
      </c>
      <c r="C1191" s="469" t="s">
        <v>194</v>
      </c>
      <c r="D1191" s="470">
        <v>0</v>
      </c>
      <c r="E1191" s="471">
        <v>320.3</v>
      </c>
      <c r="F1191" s="470">
        <v>312.35199999999998</v>
      </c>
      <c r="G1191" s="472">
        <f t="shared" si="24"/>
        <v>97.51857633468623</v>
      </c>
    </row>
    <row r="1192" spans="1:7" x14ac:dyDescent="0.2">
      <c r="A1192" s="454">
        <v>6115</v>
      </c>
      <c r="B1192" s="958">
        <v>5021</v>
      </c>
      <c r="C1192" s="959" t="s">
        <v>195</v>
      </c>
      <c r="D1192" s="960">
        <v>0</v>
      </c>
      <c r="E1192" s="961">
        <v>219</v>
      </c>
      <c r="F1192" s="960">
        <v>0</v>
      </c>
      <c r="G1192" s="459">
        <f t="shared" si="24"/>
        <v>0</v>
      </c>
    </row>
    <row r="1193" spans="1:7" x14ac:dyDescent="0.2">
      <c r="A1193" s="454">
        <v>6115</v>
      </c>
      <c r="B1193" s="958">
        <v>5031</v>
      </c>
      <c r="C1193" s="959" t="s">
        <v>196</v>
      </c>
      <c r="D1193" s="960">
        <v>0</v>
      </c>
      <c r="E1193" s="961">
        <v>134.36000000000001</v>
      </c>
      <c r="F1193" s="960">
        <v>77.465000000000003</v>
      </c>
      <c r="G1193" s="459">
        <f t="shared" si="24"/>
        <v>57.654807978565046</v>
      </c>
    </row>
    <row r="1194" spans="1:7" x14ac:dyDescent="0.2">
      <c r="A1194" s="454">
        <v>6115</v>
      </c>
      <c r="B1194" s="958">
        <v>5032</v>
      </c>
      <c r="C1194" s="959" t="s">
        <v>197</v>
      </c>
      <c r="D1194" s="960">
        <v>0</v>
      </c>
      <c r="E1194" s="961">
        <v>41.84</v>
      </c>
      <c r="F1194" s="960">
        <v>28.111999999999998</v>
      </c>
      <c r="G1194" s="459">
        <f t="shared" si="24"/>
        <v>67.189292543021011</v>
      </c>
    </row>
    <row r="1195" spans="1:7" x14ac:dyDescent="0.2">
      <c r="A1195" s="454">
        <v>6115</v>
      </c>
      <c r="B1195" s="958">
        <v>5133</v>
      </c>
      <c r="C1195" s="959" t="s">
        <v>335</v>
      </c>
      <c r="D1195" s="960">
        <v>0</v>
      </c>
      <c r="E1195" s="961">
        <v>10</v>
      </c>
      <c r="F1195" s="960">
        <v>0</v>
      </c>
      <c r="G1195" s="459">
        <f t="shared" si="24"/>
        <v>0</v>
      </c>
    </row>
    <row r="1196" spans="1:7" x14ac:dyDescent="0.2">
      <c r="A1196" s="454">
        <v>6115</v>
      </c>
      <c r="B1196" s="958">
        <v>5139</v>
      </c>
      <c r="C1196" s="959" t="s">
        <v>170</v>
      </c>
      <c r="D1196" s="960">
        <v>0</v>
      </c>
      <c r="E1196" s="961">
        <v>10</v>
      </c>
      <c r="F1196" s="960">
        <v>0</v>
      </c>
      <c r="G1196" s="459">
        <f t="shared" si="24"/>
        <v>0</v>
      </c>
    </row>
    <row r="1197" spans="1:7" x14ac:dyDescent="0.2">
      <c r="A1197" s="454">
        <v>6115</v>
      </c>
      <c r="B1197" s="958">
        <v>5156</v>
      </c>
      <c r="C1197" s="959" t="s">
        <v>331</v>
      </c>
      <c r="D1197" s="960">
        <v>0</v>
      </c>
      <c r="E1197" s="961">
        <v>56.5</v>
      </c>
      <c r="F1197" s="960">
        <v>3.7514600000000002</v>
      </c>
      <c r="G1197" s="459">
        <f t="shared" si="24"/>
        <v>6.6397522123893813</v>
      </c>
    </row>
    <row r="1198" spans="1:7" x14ac:dyDescent="0.2">
      <c r="A1198" s="454">
        <v>6115</v>
      </c>
      <c r="B1198" s="958">
        <v>5162</v>
      </c>
      <c r="C1198" s="959" t="s">
        <v>251</v>
      </c>
      <c r="D1198" s="960">
        <v>0</v>
      </c>
      <c r="E1198" s="961">
        <v>40</v>
      </c>
      <c r="F1198" s="960">
        <v>0</v>
      </c>
      <c r="G1198" s="459">
        <f t="shared" si="24"/>
        <v>0</v>
      </c>
    </row>
    <row r="1199" spans="1:7" x14ac:dyDescent="0.2">
      <c r="A1199" s="454">
        <v>6115</v>
      </c>
      <c r="B1199" s="958">
        <v>5164</v>
      </c>
      <c r="C1199" s="959" t="s">
        <v>189</v>
      </c>
      <c r="D1199" s="960">
        <v>0</v>
      </c>
      <c r="E1199" s="961">
        <v>75</v>
      </c>
      <c r="F1199" s="960">
        <v>0</v>
      </c>
      <c r="G1199" s="459">
        <f t="shared" si="24"/>
        <v>0</v>
      </c>
    </row>
    <row r="1200" spans="1:7" x14ac:dyDescent="0.2">
      <c r="A1200" s="454">
        <v>6115</v>
      </c>
      <c r="B1200" s="958">
        <v>5173</v>
      </c>
      <c r="C1200" s="959" t="s">
        <v>190</v>
      </c>
      <c r="D1200" s="960">
        <v>0</v>
      </c>
      <c r="E1200" s="961">
        <v>58.5</v>
      </c>
      <c r="F1200" s="960">
        <v>1.462</v>
      </c>
      <c r="G1200" s="459">
        <f t="shared" si="24"/>
        <v>2.4991452991452991</v>
      </c>
    </row>
    <row r="1201" spans="1:7" x14ac:dyDescent="0.2">
      <c r="A1201" s="454">
        <v>6115</v>
      </c>
      <c r="B1201" s="958">
        <v>5175</v>
      </c>
      <c r="C1201" s="959" t="s">
        <v>172</v>
      </c>
      <c r="D1201" s="960">
        <v>0</v>
      </c>
      <c r="E1201" s="961">
        <v>59.5</v>
      </c>
      <c r="F1201" s="960">
        <v>1.1925599999999998</v>
      </c>
      <c r="G1201" s="459">
        <f t="shared" si="24"/>
        <v>2.0043025210084031</v>
      </c>
    </row>
    <row r="1202" spans="1:7" s="449" customFormat="1" x14ac:dyDescent="0.2">
      <c r="A1202" s="460">
        <v>6115</v>
      </c>
      <c r="B1202" s="963"/>
      <c r="C1202" s="964" t="s">
        <v>334</v>
      </c>
      <c r="D1202" s="952">
        <v>0</v>
      </c>
      <c r="E1202" s="953">
        <v>1025</v>
      </c>
      <c r="F1202" s="952">
        <v>424.33502000000004</v>
      </c>
      <c r="G1202" s="954">
        <f t="shared" si="24"/>
        <v>41.39853853658537</v>
      </c>
    </row>
    <row r="1203" spans="1:7" x14ac:dyDescent="0.2">
      <c r="A1203" s="454"/>
      <c r="B1203" s="539"/>
      <c r="C1203" s="539"/>
      <c r="D1203" s="533"/>
      <c r="E1203" s="533"/>
      <c r="F1203" s="533"/>
      <c r="G1203" s="459"/>
    </row>
    <row r="1204" spans="1:7" x14ac:dyDescent="0.2">
      <c r="A1204" s="467">
        <v>6172</v>
      </c>
      <c r="B1204" s="468">
        <v>5011</v>
      </c>
      <c r="C1204" s="469" t="s">
        <v>194</v>
      </c>
      <c r="D1204" s="470">
        <v>342227</v>
      </c>
      <c r="E1204" s="471">
        <v>332525</v>
      </c>
      <c r="F1204" s="470">
        <v>324889.00644999999</v>
      </c>
      <c r="G1204" s="472">
        <f t="shared" si="24"/>
        <v>97.703633245620622</v>
      </c>
    </row>
    <row r="1205" spans="1:7" x14ac:dyDescent="0.2">
      <c r="A1205" s="454">
        <v>6172</v>
      </c>
      <c r="B1205" s="958">
        <v>5021</v>
      </c>
      <c r="C1205" s="959" t="s">
        <v>195</v>
      </c>
      <c r="D1205" s="960">
        <v>5000</v>
      </c>
      <c r="E1205" s="961">
        <v>6067</v>
      </c>
      <c r="F1205" s="960">
        <v>3664.9659999999999</v>
      </c>
      <c r="G1205" s="459">
        <f t="shared" si="24"/>
        <v>60.408208340201085</v>
      </c>
    </row>
    <row r="1206" spans="1:7" x14ac:dyDescent="0.2">
      <c r="A1206" s="454">
        <v>6172</v>
      </c>
      <c r="B1206" s="958">
        <v>5031</v>
      </c>
      <c r="C1206" s="959" t="s">
        <v>196</v>
      </c>
      <c r="D1206" s="960">
        <v>86112</v>
      </c>
      <c r="E1206" s="961">
        <v>83992</v>
      </c>
      <c r="F1206" s="960">
        <v>81811.966700000004</v>
      </c>
      <c r="G1206" s="459">
        <f t="shared" si="24"/>
        <v>97.4044750690542</v>
      </c>
    </row>
    <row r="1207" spans="1:7" x14ac:dyDescent="0.2">
      <c r="A1207" s="454">
        <v>6172</v>
      </c>
      <c r="B1207" s="958">
        <v>5032</v>
      </c>
      <c r="C1207" s="959" t="s">
        <v>197</v>
      </c>
      <c r="D1207" s="960">
        <v>31250</v>
      </c>
      <c r="E1207" s="961">
        <v>30480.5</v>
      </c>
      <c r="F1207" s="960">
        <v>29686.123810000001</v>
      </c>
      <c r="G1207" s="459">
        <f t="shared" si="24"/>
        <v>97.393821656468887</v>
      </c>
    </row>
    <row r="1208" spans="1:7" x14ac:dyDescent="0.2">
      <c r="A1208" s="454">
        <v>6172</v>
      </c>
      <c r="B1208" s="958">
        <v>5038</v>
      </c>
      <c r="C1208" s="959" t="s">
        <v>198</v>
      </c>
      <c r="D1208" s="960">
        <v>1458</v>
      </c>
      <c r="E1208" s="961">
        <v>1574.25</v>
      </c>
      <c r="F1208" s="960">
        <v>1398.0327500000001</v>
      </c>
      <c r="G1208" s="459">
        <f t="shared" si="24"/>
        <v>88.806272828330961</v>
      </c>
    </row>
    <row r="1209" spans="1:7" x14ac:dyDescent="0.2">
      <c r="A1209" s="454">
        <v>6172</v>
      </c>
      <c r="B1209" s="958">
        <v>5041</v>
      </c>
      <c r="C1209" s="959" t="s">
        <v>185</v>
      </c>
      <c r="D1209" s="960">
        <v>1</v>
      </c>
      <c r="E1209" s="961">
        <v>0.03</v>
      </c>
      <c r="F1209" s="960">
        <v>2.5999999999999999E-2</v>
      </c>
      <c r="G1209" s="459">
        <f t="shared" si="24"/>
        <v>86.666666666666671</v>
      </c>
    </row>
    <row r="1210" spans="1:7" x14ac:dyDescent="0.2">
      <c r="A1210" s="454">
        <v>6172</v>
      </c>
      <c r="B1210" s="958">
        <v>5042</v>
      </c>
      <c r="C1210" s="959" t="s">
        <v>225</v>
      </c>
      <c r="D1210" s="960">
        <v>9591</v>
      </c>
      <c r="E1210" s="961">
        <v>6291</v>
      </c>
      <c r="F1210" s="960">
        <v>5992.9296900000008</v>
      </c>
      <c r="G1210" s="459">
        <f t="shared" si="24"/>
        <v>95.261956604673358</v>
      </c>
    </row>
    <row r="1211" spans="1:7" x14ac:dyDescent="0.2">
      <c r="A1211" s="454">
        <v>6172</v>
      </c>
      <c r="B1211" s="958">
        <v>5123</v>
      </c>
      <c r="C1211" s="959" t="s">
        <v>199</v>
      </c>
      <c r="D1211" s="960">
        <v>250</v>
      </c>
      <c r="E1211" s="961">
        <v>298</v>
      </c>
      <c r="F1211" s="960">
        <v>232.11269000000001</v>
      </c>
      <c r="G1211" s="459">
        <f t="shared" si="24"/>
        <v>77.890164429530202</v>
      </c>
    </row>
    <row r="1212" spans="1:7" x14ac:dyDescent="0.2">
      <c r="A1212" s="454">
        <v>6172</v>
      </c>
      <c r="B1212" s="958">
        <v>5131</v>
      </c>
      <c r="C1212" s="959" t="s">
        <v>322</v>
      </c>
      <c r="D1212" s="960">
        <v>8</v>
      </c>
      <c r="E1212" s="961">
        <v>8</v>
      </c>
      <c r="F1212" s="960">
        <v>1.9435</v>
      </c>
      <c r="G1212" s="459">
        <f t="shared" si="24"/>
        <v>24.293749999999999</v>
      </c>
    </row>
    <row r="1213" spans="1:7" x14ac:dyDescent="0.2">
      <c r="A1213" s="454">
        <v>6172</v>
      </c>
      <c r="B1213" s="958">
        <v>5132</v>
      </c>
      <c r="C1213" s="959" t="s">
        <v>316</v>
      </c>
      <c r="D1213" s="960">
        <v>150</v>
      </c>
      <c r="E1213" s="961">
        <v>95</v>
      </c>
      <c r="F1213" s="960">
        <v>24.85811</v>
      </c>
      <c r="G1213" s="459">
        <f t="shared" si="24"/>
        <v>26.166431578947368</v>
      </c>
    </row>
    <row r="1214" spans="1:7" x14ac:dyDescent="0.2">
      <c r="A1214" s="454">
        <v>6172</v>
      </c>
      <c r="B1214" s="958">
        <v>5133</v>
      </c>
      <c r="C1214" s="959" t="s">
        <v>335</v>
      </c>
      <c r="D1214" s="960">
        <v>50</v>
      </c>
      <c r="E1214" s="961">
        <v>110</v>
      </c>
      <c r="F1214" s="960">
        <v>69.58</v>
      </c>
      <c r="G1214" s="459">
        <f t="shared" si="24"/>
        <v>63.25454545454545</v>
      </c>
    </row>
    <row r="1215" spans="1:7" x14ac:dyDescent="0.2">
      <c r="A1215" s="454">
        <v>6172</v>
      </c>
      <c r="B1215" s="958">
        <v>5134</v>
      </c>
      <c r="C1215" s="959" t="s">
        <v>186</v>
      </c>
      <c r="D1215" s="960">
        <v>150</v>
      </c>
      <c r="E1215" s="961">
        <v>188</v>
      </c>
      <c r="F1215" s="960">
        <v>41.052480000000003</v>
      </c>
      <c r="G1215" s="459">
        <f t="shared" si="24"/>
        <v>21.836425531914898</v>
      </c>
    </row>
    <row r="1216" spans="1:7" x14ac:dyDescent="0.2">
      <c r="A1216" s="454">
        <v>6172</v>
      </c>
      <c r="B1216" s="958">
        <v>5136</v>
      </c>
      <c r="C1216" s="959" t="s">
        <v>226</v>
      </c>
      <c r="D1216" s="960">
        <v>665</v>
      </c>
      <c r="E1216" s="961">
        <v>415</v>
      </c>
      <c r="F1216" s="960">
        <v>313.14030000000002</v>
      </c>
      <c r="G1216" s="459">
        <f t="shared" si="24"/>
        <v>75.455493975903622</v>
      </c>
    </row>
    <row r="1217" spans="1:7" x14ac:dyDescent="0.2">
      <c r="A1217" s="454">
        <v>6172</v>
      </c>
      <c r="B1217" s="958">
        <v>5137</v>
      </c>
      <c r="C1217" s="959" t="s">
        <v>187</v>
      </c>
      <c r="D1217" s="960">
        <v>12870</v>
      </c>
      <c r="E1217" s="961">
        <v>15308</v>
      </c>
      <c r="F1217" s="960">
        <v>11542.94641</v>
      </c>
      <c r="G1217" s="459">
        <f t="shared" si="24"/>
        <v>75.404666906192844</v>
      </c>
    </row>
    <row r="1218" spans="1:7" x14ac:dyDescent="0.2">
      <c r="A1218" s="454">
        <v>6172</v>
      </c>
      <c r="B1218" s="958">
        <v>5139</v>
      </c>
      <c r="C1218" s="959" t="s">
        <v>170</v>
      </c>
      <c r="D1218" s="960">
        <v>3705</v>
      </c>
      <c r="E1218" s="961">
        <v>3928</v>
      </c>
      <c r="F1218" s="960">
        <v>3210.4519900000005</v>
      </c>
      <c r="G1218" s="459">
        <f t="shared" si="24"/>
        <v>81.732484470468449</v>
      </c>
    </row>
    <row r="1219" spans="1:7" x14ac:dyDescent="0.2">
      <c r="A1219" s="454">
        <v>6172</v>
      </c>
      <c r="B1219" s="958">
        <v>5142</v>
      </c>
      <c r="C1219" s="959" t="s">
        <v>330</v>
      </c>
      <c r="D1219" s="960">
        <v>50</v>
      </c>
      <c r="E1219" s="961">
        <v>50</v>
      </c>
      <c r="F1219" s="960">
        <v>0.73250000000000004</v>
      </c>
      <c r="G1219" s="459">
        <f t="shared" si="24"/>
        <v>1.4650000000000001</v>
      </c>
    </row>
    <row r="1220" spans="1:7" x14ac:dyDescent="0.2">
      <c r="A1220" s="454">
        <v>6172</v>
      </c>
      <c r="B1220" s="958">
        <v>5151</v>
      </c>
      <c r="C1220" s="959" t="s">
        <v>200</v>
      </c>
      <c r="D1220" s="960">
        <v>520</v>
      </c>
      <c r="E1220" s="961">
        <v>520</v>
      </c>
      <c r="F1220" s="960">
        <v>383.13476000000003</v>
      </c>
      <c r="G1220" s="459">
        <f t="shared" si="24"/>
        <v>73.679761538461548</v>
      </c>
    </row>
    <row r="1221" spans="1:7" x14ac:dyDescent="0.2">
      <c r="A1221" s="454">
        <v>6172</v>
      </c>
      <c r="B1221" s="958">
        <v>5152</v>
      </c>
      <c r="C1221" s="959" t="s">
        <v>201</v>
      </c>
      <c r="D1221" s="960">
        <v>3100</v>
      </c>
      <c r="E1221" s="961">
        <v>3100</v>
      </c>
      <c r="F1221" s="960">
        <v>2155.9137400000004</v>
      </c>
      <c r="G1221" s="459">
        <f t="shared" si="24"/>
        <v>69.545604516129046</v>
      </c>
    </row>
    <row r="1222" spans="1:7" x14ac:dyDescent="0.2">
      <c r="A1222" s="454">
        <v>6172</v>
      </c>
      <c r="B1222" s="958">
        <v>5154</v>
      </c>
      <c r="C1222" s="959" t="s">
        <v>202</v>
      </c>
      <c r="D1222" s="960">
        <v>3900</v>
      </c>
      <c r="E1222" s="961">
        <v>3900</v>
      </c>
      <c r="F1222" s="960">
        <v>2986.0670399999999</v>
      </c>
      <c r="G1222" s="459">
        <f t="shared" si="24"/>
        <v>76.565821538461535</v>
      </c>
    </row>
    <row r="1223" spans="1:7" x14ac:dyDescent="0.2">
      <c r="A1223" s="454">
        <v>6172</v>
      </c>
      <c r="B1223" s="958">
        <v>5156</v>
      </c>
      <c r="C1223" s="959" t="s">
        <v>331</v>
      </c>
      <c r="D1223" s="960">
        <v>1500</v>
      </c>
      <c r="E1223" s="961">
        <v>1000</v>
      </c>
      <c r="F1223" s="960">
        <v>659.02052000000003</v>
      </c>
      <c r="G1223" s="459">
        <f t="shared" si="24"/>
        <v>65.902051999999998</v>
      </c>
    </row>
    <row r="1224" spans="1:7" x14ac:dyDescent="0.2">
      <c r="A1224" s="454">
        <v>6172</v>
      </c>
      <c r="B1224" s="958">
        <v>5161</v>
      </c>
      <c r="C1224" s="959" t="s">
        <v>286</v>
      </c>
      <c r="D1224" s="960">
        <v>2005</v>
      </c>
      <c r="E1224" s="961">
        <v>1705</v>
      </c>
      <c r="F1224" s="960">
        <v>1601.7315800000001</v>
      </c>
      <c r="G1224" s="459">
        <f t="shared" si="24"/>
        <v>93.943201173020526</v>
      </c>
    </row>
    <row r="1225" spans="1:7" x14ac:dyDescent="0.2">
      <c r="A1225" s="454">
        <v>6172</v>
      </c>
      <c r="B1225" s="958">
        <v>5162</v>
      </c>
      <c r="C1225" s="959" t="s">
        <v>251</v>
      </c>
      <c r="D1225" s="960">
        <v>715</v>
      </c>
      <c r="E1225" s="961">
        <v>1415</v>
      </c>
      <c r="F1225" s="960">
        <v>1134.12751</v>
      </c>
      <c r="G1225" s="459">
        <f t="shared" si="24"/>
        <v>80.15035406360424</v>
      </c>
    </row>
    <row r="1226" spans="1:7" x14ac:dyDescent="0.2">
      <c r="A1226" s="454">
        <v>6172</v>
      </c>
      <c r="B1226" s="958">
        <v>5163</v>
      </c>
      <c r="C1226" s="959" t="s">
        <v>203</v>
      </c>
      <c r="D1226" s="960">
        <v>35</v>
      </c>
      <c r="E1226" s="961">
        <v>24</v>
      </c>
      <c r="F1226" s="960">
        <v>24</v>
      </c>
      <c r="G1226" s="459">
        <f t="shared" si="24"/>
        <v>100</v>
      </c>
    </row>
    <row r="1227" spans="1:7" x14ac:dyDescent="0.2">
      <c r="A1227" s="454">
        <v>6172</v>
      </c>
      <c r="B1227" s="958">
        <v>5164</v>
      </c>
      <c r="C1227" s="959" t="s">
        <v>189</v>
      </c>
      <c r="D1227" s="960">
        <v>220</v>
      </c>
      <c r="E1227" s="961">
        <v>141</v>
      </c>
      <c r="F1227" s="960">
        <v>34.613999999999997</v>
      </c>
      <c r="G1227" s="459">
        <f t="shared" si="24"/>
        <v>24.548936170212766</v>
      </c>
    </row>
    <row r="1228" spans="1:7" x14ac:dyDescent="0.2">
      <c r="A1228" s="454">
        <v>6172</v>
      </c>
      <c r="B1228" s="958">
        <v>5166</v>
      </c>
      <c r="C1228" s="959" t="s">
        <v>204</v>
      </c>
      <c r="D1228" s="960">
        <v>3050</v>
      </c>
      <c r="E1228" s="961">
        <v>2291</v>
      </c>
      <c r="F1228" s="960">
        <v>760.61400000000003</v>
      </c>
      <c r="G1228" s="459">
        <f t="shared" si="24"/>
        <v>33.200087298123094</v>
      </c>
    </row>
    <row r="1229" spans="1:7" x14ac:dyDescent="0.2">
      <c r="A1229" s="454">
        <v>6172</v>
      </c>
      <c r="B1229" s="958">
        <v>5167</v>
      </c>
      <c r="C1229" s="959" t="s">
        <v>205</v>
      </c>
      <c r="D1229" s="960">
        <v>5800</v>
      </c>
      <c r="E1229" s="961">
        <v>6090.43</v>
      </c>
      <c r="F1229" s="960">
        <v>4175.0124599999999</v>
      </c>
      <c r="G1229" s="459">
        <f t="shared" si="24"/>
        <v>68.550372633787759</v>
      </c>
    </row>
    <row r="1230" spans="1:7" x14ac:dyDescent="0.2">
      <c r="A1230" s="454">
        <v>6172</v>
      </c>
      <c r="B1230" s="958">
        <v>5168</v>
      </c>
      <c r="C1230" s="959" t="s">
        <v>206</v>
      </c>
      <c r="D1230" s="960">
        <v>29848</v>
      </c>
      <c r="E1230" s="961">
        <v>26962</v>
      </c>
      <c r="F1230" s="960">
        <v>17279.403710000002</v>
      </c>
      <c r="G1230" s="459">
        <f t="shared" si="24"/>
        <v>64.087989429567543</v>
      </c>
    </row>
    <row r="1231" spans="1:7" x14ac:dyDescent="0.2">
      <c r="A1231" s="454">
        <v>6172</v>
      </c>
      <c r="B1231" s="958">
        <v>5169</v>
      </c>
      <c r="C1231" s="959" t="s">
        <v>171</v>
      </c>
      <c r="D1231" s="960">
        <v>29748</v>
      </c>
      <c r="E1231" s="961">
        <v>25553.03</v>
      </c>
      <c r="F1231" s="960">
        <v>20914.950929999999</v>
      </c>
      <c r="G1231" s="459">
        <f t="shared" si="24"/>
        <v>81.849201171054858</v>
      </c>
    </row>
    <row r="1232" spans="1:7" x14ac:dyDescent="0.2">
      <c r="A1232" s="454">
        <v>6172</v>
      </c>
      <c r="B1232" s="958">
        <v>5171</v>
      </c>
      <c r="C1232" s="959" t="s">
        <v>207</v>
      </c>
      <c r="D1232" s="960">
        <v>9287</v>
      </c>
      <c r="E1232" s="961">
        <v>7240.57</v>
      </c>
      <c r="F1232" s="960">
        <v>4767.4014700000007</v>
      </c>
      <c r="G1232" s="459">
        <f t="shared" si="24"/>
        <v>65.842902837760022</v>
      </c>
    </row>
    <row r="1233" spans="1:7" x14ac:dyDescent="0.2">
      <c r="A1233" s="454">
        <v>6172</v>
      </c>
      <c r="B1233" s="958">
        <v>5172</v>
      </c>
      <c r="C1233" s="959" t="s">
        <v>236</v>
      </c>
      <c r="D1233" s="960">
        <v>272</v>
      </c>
      <c r="E1233" s="961">
        <v>152</v>
      </c>
      <c r="F1233" s="960">
        <v>117.7972</v>
      </c>
      <c r="G1233" s="459">
        <f t="shared" si="24"/>
        <v>77.498157894736835</v>
      </c>
    </row>
    <row r="1234" spans="1:7" x14ac:dyDescent="0.2">
      <c r="A1234" s="454">
        <v>6172</v>
      </c>
      <c r="B1234" s="958">
        <v>5173</v>
      </c>
      <c r="C1234" s="959" t="s">
        <v>190</v>
      </c>
      <c r="D1234" s="960">
        <v>5485</v>
      </c>
      <c r="E1234" s="961">
        <v>3197</v>
      </c>
      <c r="F1234" s="960">
        <v>1492.1732500000001</v>
      </c>
      <c r="G1234" s="459">
        <f t="shared" si="24"/>
        <v>46.674171097904285</v>
      </c>
    </row>
    <row r="1235" spans="1:7" x14ac:dyDescent="0.2">
      <c r="A1235" s="454">
        <v>6172</v>
      </c>
      <c r="B1235" s="958">
        <v>5175</v>
      </c>
      <c r="C1235" s="959" t="s">
        <v>172</v>
      </c>
      <c r="D1235" s="960">
        <v>970</v>
      </c>
      <c r="E1235" s="961">
        <v>557</v>
      </c>
      <c r="F1235" s="960">
        <v>348.67438999999996</v>
      </c>
      <c r="G1235" s="459">
        <f t="shared" si="24"/>
        <v>62.598633752244162</v>
      </c>
    </row>
    <row r="1236" spans="1:7" x14ac:dyDescent="0.2">
      <c r="A1236" s="454">
        <v>6172</v>
      </c>
      <c r="B1236" s="958">
        <v>5176</v>
      </c>
      <c r="C1236" s="959" t="s">
        <v>274</v>
      </c>
      <c r="D1236" s="960">
        <v>500</v>
      </c>
      <c r="E1236" s="961">
        <v>179</v>
      </c>
      <c r="F1236" s="960">
        <v>145.80539999999999</v>
      </c>
      <c r="G1236" s="459">
        <f t="shared" si="24"/>
        <v>81.455530726256981</v>
      </c>
    </row>
    <row r="1237" spans="1:7" x14ac:dyDescent="0.2">
      <c r="A1237" s="454">
        <v>6172</v>
      </c>
      <c r="B1237" s="958">
        <v>5179</v>
      </c>
      <c r="C1237" s="959" t="s">
        <v>208</v>
      </c>
      <c r="D1237" s="960">
        <v>249</v>
      </c>
      <c r="E1237" s="961">
        <v>284</v>
      </c>
      <c r="F1237" s="960">
        <v>92.17165</v>
      </c>
      <c r="G1237" s="459">
        <f t="shared" si="24"/>
        <v>32.45480633802817</v>
      </c>
    </row>
    <row r="1238" spans="1:7" x14ac:dyDescent="0.2">
      <c r="A1238" s="454">
        <v>6172</v>
      </c>
      <c r="B1238" s="958">
        <v>5192</v>
      </c>
      <c r="C1238" s="959" t="s">
        <v>221</v>
      </c>
      <c r="D1238" s="960">
        <v>500</v>
      </c>
      <c r="E1238" s="961">
        <v>1153.95</v>
      </c>
      <c r="F1238" s="960">
        <v>387.71254000000005</v>
      </c>
      <c r="G1238" s="459">
        <f t="shared" si="24"/>
        <v>33.598729581004378</v>
      </c>
    </row>
    <row r="1239" spans="1:7" x14ac:dyDescent="0.2">
      <c r="A1239" s="454">
        <v>6172</v>
      </c>
      <c r="B1239" s="958">
        <v>5194</v>
      </c>
      <c r="C1239" s="959" t="s">
        <v>191</v>
      </c>
      <c r="D1239" s="960">
        <v>100</v>
      </c>
      <c r="E1239" s="961">
        <v>100</v>
      </c>
      <c r="F1239" s="960">
        <v>0</v>
      </c>
      <c r="G1239" s="459">
        <f t="shared" si="24"/>
        <v>0</v>
      </c>
    </row>
    <row r="1240" spans="1:7" x14ac:dyDescent="0.2">
      <c r="A1240" s="454">
        <v>6172</v>
      </c>
      <c r="B1240" s="958">
        <v>5361</v>
      </c>
      <c r="C1240" s="959" t="s">
        <v>336</v>
      </c>
      <c r="D1240" s="960">
        <v>50</v>
      </c>
      <c r="E1240" s="961">
        <v>70</v>
      </c>
      <c r="F1240" s="960">
        <v>51</v>
      </c>
      <c r="G1240" s="459">
        <f t="shared" si="24"/>
        <v>72.857142857142847</v>
      </c>
    </row>
    <row r="1241" spans="1:7" x14ac:dyDescent="0.2">
      <c r="A1241" s="454">
        <v>6172</v>
      </c>
      <c r="B1241" s="958">
        <v>5362</v>
      </c>
      <c r="C1241" s="959" t="s">
        <v>213</v>
      </c>
      <c r="D1241" s="960">
        <v>2085</v>
      </c>
      <c r="E1241" s="961">
        <v>175</v>
      </c>
      <c r="F1241" s="960">
        <v>39.25</v>
      </c>
      <c r="G1241" s="459">
        <f t="shared" si="24"/>
        <v>22.428571428571427</v>
      </c>
    </row>
    <row r="1242" spans="1:7" x14ac:dyDescent="0.2">
      <c r="A1242" s="454">
        <v>6172</v>
      </c>
      <c r="B1242" s="958">
        <v>5424</v>
      </c>
      <c r="C1242" s="959" t="s">
        <v>276</v>
      </c>
      <c r="D1242" s="960">
        <v>2000</v>
      </c>
      <c r="E1242" s="961">
        <v>2000</v>
      </c>
      <c r="F1242" s="960">
        <v>1979.8510000000001</v>
      </c>
      <c r="G1242" s="459">
        <f t="shared" si="24"/>
        <v>98.992549999999994</v>
      </c>
    </row>
    <row r="1243" spans="1:7" x14ac:dyDescent="0.2">
      <c r="A1243" s="454">
        <v>6172</v>
      </c>
      <c r="B1243" s="958">
        <v>5499</v>
      </c>
      <c r="C1243" s="959" t="s">
        <v>332</v>
      </c>
      <c r="D1243" s="960">
        <v>10689</v>
      </c>
      <c r="E1243" s="961">
        <v>16258.51</v>
      </c>
      <c r="F1243" s="960">
        <v>14039.44709</v>
      </c>
      <c r="G1243" s="459">
        <f t="shared" ref="G1243:G1275" si="25">F1243/E1243*100</f>
        <v>86.351375925592194</v>
      </c>
    </row>
    <row r="1244" spans="1:7" x14ac:dyDescent="0.2">
      <c r="A1244" s="454">
        <v>6172</v>
      </c>
      <c r="B1244" s="958">
        <v>5909</v>
      </c>
      <c r="C1244" s="959" t="s">
        <v>228</v>
      </c>
      <c r="D1244" s="960">
        <v>0</v>
      </c>
      <c r="E1244" s="961">
        <v>1.0940000000000001</v>
      </c>
      <c r="F1244" s="960">
        <v>1.0931999999999999</v>
      </c>
      <c r="G1244" s="459">
        <f t="shared" si="25"/>
        <v>99.926873857404004</v>
      </c>
    </row>
    <row r="1245" spans="1:7" s="449" customFormat="1" x14ac:dyDescent="0.2">
      <c r="A1245" s="460">
        <v>6172</v>
      </c>
      <c r="B1245" s="963"/>
      <c r="C1245" s="964" t="s">
        <v>134</v>
      </c>
      <c r="D1245" s="952">
        <v>606165</v>
      </c>
      <c r="E1245" s="953">
        <v>585399.36399999994</v>
      </c>
      <c r="F1245" s="952">
        <v>538450.83681999997</v>
      </c>
      <c r="G1245" s="954">
        <f t="shared" si="25"/>
        <v>91.980085721446059</v>
      </c>
    </row>
    <row r="1246" spans="1:7" x14ac:dyDescent="0.2">
      <c r="A1246" s="454"/>
      <c r="B1246" s="539"/>
      <c r="C1246" s="539"/>
      <c r="D1246" s="533"/>
      <c r="E1246" s="533"/>
      <c r="F1246" s="533"/>
      <c r="G1246" s="459"/>
    </row>
    <row r="1247" spans="1:7" x14ac:dyDescent="0.2">
      <c r="A1247" s="467">
        <v>6174</v>
      </c>
      <c r="B1247" s="468">
        <v>5325</v>
      </c>
      <c r="C1247" s="469" t="s">
        <v>337</v>
      </c>
      <c r="D1247" s="470">
        <v>7581</v>
      </c>
      <c r="E1247" s="471">
        <v>7581</v>
      </c>
      <c r="F1247" s="470">
        <v>5977.7019</v>
      </c>
      <c r="G1247" s="472">
        <f t="shared" si="25"/>
        <v>78.851100118717838</v>
      </c>
    </row>
    <row r="1248" spans="1:7" s="449" customFormat="1" x14ac:dyDescent="0.2">
      <c r="A1248" s="460">
        <v>6174</v>
      </c>
      <c r="B1248" s="963"/>
      <c r="C1248" s="964" t="s">
        <v>338</v>
      </c>
      <c r="D1248" s="952">
        <v>7581</v>
      </c>
      <c r="E1248" s="953">
        <v>7581</v>
      </c>
      <c r="F1248" s="952">
        <v>5977.7019</v>
      </c>
      <c r="G1248" s="954">
        <f t="shared" si="25"/>
        <v>78.851100118717838</v>
      </c>
    </row>
    <row r="1249" spans="1:7" x14ac:dyDescent="0.2">
      <c r="A1249" s="454"/>
      <c r="B1249" s="539"/>
      <c r="C1249" s="539"/>
      <c r="D1249" s="533"/>
      <c r="E1249" s="533"/>
      <c r="F1249" s="533"/>
      <c r="G1249" s="459"/>
    </row>
    <row r="1250" spans="1:7" x14ac:dyDescent="0.2">
      <c r="A1250" s="467">
        <v>6223</v>
      </c>
      <c r="B1250" s="468">
        <v>5139</v>
      </c>
      <c r="C1250" s="469" t="s">
        <v>170</v>
      </c>
      <c r="D1250" s="470">
        <v>15</v>
      </c>
      <c r="E1250" s="471">
        <v>15</v>
      </c>
      <c r="F1250" s="470">
        <v>7.8739999999999997</v>
      </c>
      <c r="G1250" s="472">
        <f t="shared" si="25"/>
        <v>52.493333333333339</v>
      </c>
    </row>
    <row r="1251" spans="1:7" x14ac:dyDescent="0.2">
      <c r="A1251" s="454">
        <v>6223</v>
      </c>
      <c r="B1251" s="958">
        <v>5164</v>
      </c>
      <c r="C1251" s="959" t="s">
        <v>189</v>
      </c>
      <c r="D1251" s="960">
        <v>350</v>
      </c>
      <c r="E1251" s="961">
        <v>151</v>
      </c>
      <c r="F1251" s="960">
        <v>129.68600000000001</v>
      </c>
      <c r="G1251" s="459">
        <f t="shared" si="25"/>
        <v>85.88476821192053</v>
      </c>
    </row>
    <row r="1252" spans="1:7" x14ac:dyDescent="0.2">
      <c r="A1252" s="454">
        <v>6223</v>
      </c>
      <c r="B1252" s="958">
        <v>5166</v>
      </c>
      <c r="C1252" s="959" t="s">
        <v>204</v>
      </c>
      <c r="D1252" s="960">
        <v>140</v>
      </c>
      <c r="E1252" s="961">
        <v>0</v>
      </c>
      <c r="F1252" s="960">
        <v>0</v>
      </c>
      <c r="G1252" s="966" t="s">
        <v>188</v>
      </c>
    </row>
    <row r="1253" spans="1:7" x14ac:dyDescent="0.2">
      <c r="A1253" s="454">
        <v>6223</v>
      </c>
      <c r="B1253" s="958">
        <v>5169</v>
      </c>
      <c r="C1253" s="959" t="s">
        <v>171</v>
      </c>
      <c r="D1253" s="960">
        <v>500</v>
      </c>
      <c r="E1253" s="961">
        <v>149.94999999999999</v>
      </c>
      <c r="F1253" s="960">
        <v>114.565</v>
      </c>
      <c r="G1253" s="459">
        <f t="shared" si="25"/>
        <v>76.402134044681574</v>
      </c>
    </row>
    <row r="1254" spans="1:7" x14ac:dyDescent="0.2">
      <c r="A1254" s="454">
        <v>6223</v>
      </c>
      <c r="B1254" s="958">
        <v>5173</v>
      </c>
      <c r="C1254" s="959" t="s">
        <v>190</v>
      </c>
      <c r="D1254" s="960">
        <v>2480</v>
      </c>
      <c r="E1254" s="961">
        <v>571.58000000000004</v>
      </c>
      <c r="F1254" s="960">
        <v>528.82141000000001</v>
      </c>
      <c r="G1254" s="459">
        <f t="shared" si="25"/>
        <v>92.519229154274115</v>
      </c>
    </row>
    <row r="1255" spans="1:7" x14ac:dyDescent="0.2">
      <c r="A1255" s="454">
        <v>6223</v>
      </c>
      <c r="B1255" s="958">
        <v>5175</v>
      </c>
      <c r="C1255" s="959" t="s">
        <v>172</v>
      </c>
      <c r="D1255" s="960">
        <v>800</v>
      </c>
      <c r="E1255" s="961">
        <v>363.1</v>
      </c>
      <c r="F1255" s="960">
        <v>329.77100000000002</v>
      </c>
      <c r="G1255" s="459">
        <f t="shared" si="25"/>
        <v>90.820985954282563</v>
      </c>
    </row>
    <row r="1256" spans="1:7" s="449" customFormat="1" x14ac:dyDescent="0.2">
      <c r="A1256" s="460">
        <v>6223</v>
      </c>
      <c r="B1256" s="963"/>
      <c r="C1256" s="964" t="s">
        <v>339</v>
      </c>
      <c r="D1256" s="952">
        <v>4285</v>
      </c>
      <c r="E1256" s="953">
        <v>1250.6300000000001</v>
      </c>
      <c r="F1256" s="952">
        <v>1110.7174100000002</v>
      </c>
      <c r="G1256" s="954">
        <f t="shared" si="25"/>
        <v>88.812631233858141</v>
      </c>
    </row>
    <row r="1257" spans="1:7" x14ac:dyDescent="0.2">
      <c r="A1257" s="454"/>
      <c r="B1257" s="539"/>
      <c r="C1257" s="539"/>
      <c r="D1257" s="533"/>
      <c r="E1257" s="533"/>
      <c r="F1257" s="533"/>
      <c r="G1257" s="459"/>
    </row>
    <row r="1258" spans="1:7" x14ac:dyDescent="0.2">
      <c r="A1258" s="467">
        <v>6310</v>
      </c>
      <c r="B1258" s="468">
        <v>5141</v>
      </c>
      <c r="C1258" s="469" t="s">
        <v>273</v>
      </c>
      <c r="D1258" s="470">
        <v>45000</v>
      </c>
      <c r="E1258" s="471">
        <v>40000</v>
      </c>
      <c r="F1258" s="470">
        <v>17999.254129999998</v>
      </c>
      <c r="G1258" s="472">
        <f t="shared" si="25"/>
        <v>44.998135324999993</v>
      </c>
    </row>
    <row r="1259" spans="1:7" x14ac:dyDescent="0.2">
      <c r="A1259" s="454">
        <v>6310</v>
      </c>
      <c r="B1259" s="958">
        <v>5163</v>
      </c>
      <c r="C1259" s="959" t="s">
        <v>203</v>
      </c>
      <c r="D1259" s="960">
        <v>500</v>
      </c>
      <c r="E1259" s="961">
        <v>500</v>
      </c>
      <c r="F1259" s="960">
        <v>198.14140000000003</v>
      </c>
      <c r="G1259" s="459">
        <f t="shared" si="25"/>
        <v>39.628280000000004</v>
      </c>
    </row>
    <row r="1260" spans="1:7" s="449" customFormat="1" x14ac:dyDescent="0.2">
      <c r="A1260" s="460">
        <v>6310</v>
      </c>
      <c r="B1260" s="963"/>
      <c r="C1260" s="964" t="s">
        <v>136</v>
      </c>
      <c r="D1260" s="952">
        <v>45500</v>
      </c>
      <c r="E1260" s="953">
        <v>40500</v>
      </c>
      <c r="F1260" s="952">
        <v>18197.395530000002</v>
      </c>
      <c r="G1260" s="954">
        <f t="shared" si="25"/>
        <v>44.931840814814819</v>
      </c>
    </row>
    <row r="1261" spans="1:7" x14ac:dyDescent="0.2">
      <c r="A1261" s="454"/>
      <c r="B1261" s="539"/>
      <c r="C1261" s="539"/>
      <c r="D1261" s="533"/>
      <c r="E1261" s="533"/>
      <c r="F1261" s="533"/>
      <c r="G1261" s="459"/>
    </row>
    <row r="1262" spans="1:7" x14ac:dyDescent="0.2">
      <c r="A1262" s="467">
        <v>6320</v>
      </c>
      <c r="B1262" s="468">
        <v>5163</v>
      </c>
      <c r="C1262" s="469" t="s">
        <v>203</v>
      </c>
      <c r="D1262" s="470">
        <v>43500</v>
      </c>
      <c r="E1262" s="471">
        <v>45220</v>
      </c>
      <c r="F1262" s="470">
        <v>39844.430999999997</v>
      </c>
      <c r="G1262" s="472">
        <f t="shared" si="25"/>
        <v>88.112408226448466</v>
      </c>
    </row>
    <row r="1263" spans="1:7" s="449" customFormat="1" x14ac:dyDescent="0.2">
      <c r="A1263" s="460">
        <v>6320</v>
      </c>
      <c r="B1263" s="963"/>
      <c r="C1263" s="964" t="s">
        <v>137</v>
      </c>
      <c r="D1263" s="952">
        <v>43500</v>
      </c>
      <c r="E1263" s="953">
        <v>45220</v>
      </c>
      <c r="F1263" s="952">
        <v>39844.430999999997</v>
      </c>
      <c r="G1263" s="954">
        <f t="shared" si="25"/>
        <v>88.112408226448466</v>
      </c>
    </row>
    <row r="1264" spans="1:7" x14ac:dyDescent="0.2">
      <c r="A1264" s="454"/>
      <c r="B1264" s="539"/>
      <c r="C1264" s="539"/>
      <c r="D1264" s="533"/>
      <c r="E1264" s="533"/>
      <c r="F1264" s="533"/>
      <c r="G1264" s="459"/>
    </row>
    <row r="1265" spans="1:7" x14ac:dyDescent="0.2">
      <c r="A1265" s="467">
        <v>6399</v>
      </c>
      <c r="B1265" s="468">
        <v>5362</v>
      </c>
      <c r="C1265" s="469" t="s">
        <v>213</v>
      </c>
      <c r="D1265" s="470">
        <v>20000</v>
      </c>
      <c r="E1265" s="471">
        <v>17787.03</v>
      </c>
      <c r="F1265" s="470">
        <v>-43.393999999999998</v>
      </c>
      <c r="G1265" s="472">
        <f t="shared" si="25"/>
        <v>-0.24396428183907037</v>
      </c>
    </row>
    <row r="1266" spans="1:7" x14ac:dyDescent="0.2">
      <c r="A1266" s="454">
        <v>6399</v>
      </c>
      <c r="B1266" s="958">
        <v>5365</v>
      </c>
      <c r="C1266" s="959" t="s">
        <v>275</v>
      </c>
      <c r="D1266" s="960">
        <v>35000</v>
      </c>
      <c r="E1266" s="961">
        <v>35495.99</v>
      </c>
      <c r="F1266" s="960">
        <v>35495.99</v>
      </c>
      <c r="G1266" s="459">
        <f t="shared" si="25"/>
        <v>100</v>
      </c>
    </row>
    <row r="1267" spans="1:7" s="449" customFormat="1" x14ac:dyDescent="0.2">
      <c r="A1267" s="460">
        <v>6399</v>
      </c>
      <c r="B1267" s="963"/>
      <c r="C1267" s="964" t="s">
        <v>340</v>
      </c>
      <c r="D1267" s="952">
        <v>55000</v>
      </c>
      <c r="E1267" s="953">
        <v>53283.02</v>
      </c>
      <c r="F1267" s="952">
        <v>35452.595999999998</v>
      </c>
      <c r="G1267" s="954">
        <f t="shared" si="25"/>
        <v>66.536386263391222</v>
      </c>
    </row>
    <row r="1268" spans="1:7" x14ac:dyDescent="0.2">
      <c r="A1268" s="454"/>
      <c r="B1268" s="539"/>
      <c r="C1268" s="539"/>
      <c r="D1268" s="533"/>
      <c r="E1268" s="533"/>
      <c r="F1268" s="533"/>
      <c r="G1268" s="459"/>
    </row>
    <row r="1269" spans="1:7" x14ac:dyDescent="0.2">
      <c r="A1269" s="467">
        <v>6402</v>
      </c>
      <c r="B1269" s="468">
        <v>5364</v>
      </c>
      <c r="C1269" s="469" t="s">
        <v>3696</v>
      </c>
      <c r="D1269" s="470">
        <v>0</v>
      </c>
      <c r="E1269" s="471">
        <v>51569.394999999997</v>
      </c>
      <c r="F1269" s="470">
        <v>51568.21026</v>
      </c>
      <c r="G1269" s="472">
        <f t="shared" si="25"/>
        <v>99.997702629631405</v>
      </c>
    </row>
    <row r="1270" spans="1:7" x14ac:dyDescent="0.2">
      <c r="A1270" s="454">
        <v>6402</v>
      </c>
      <c r="B1270" s="958">
        <v>5366</v>
      </c>
      <c r="C1270" s="959" t="s">
        <v>3697</v>
      </c>
      <c r="D1270" s="960">
        <v>0</v>
      </c>
      <c r="E1270" s="961">
        <v>1057.24</v>
      </c>
      <c r="F1270" s="960">
        <v>1057.2311100000002</v>
      </c>
      <c r="G1270" s="459">
        <f t="shared" si="25"/>
        <v>99.999159131323083</v>
      </c>
    </row>
    <row r="1271" spans="1:7" s="449" customFormat="1" x14ac:dyDescent="0.2">
      <c r="A1271" s="460">
        <v>6402</v>
      </c>
      <c r="B1271" s="963"/>
      <c r="C1271" s="964" t="s">
        <v>140</v>
      </c>
      <c r="D1271" s="952">
        <v>0</v>
      </c>
      <c r="E1271" s="953">
        <v>52626.635000000002</v>
      </c>
      <c r="F1271" s="952">
        <v>52625.441370000008</v>
      </c>
      <c r="G1271" s="954">
        <f t="shared" si="25"/>
        <v>99.997731889945101</v>
      </c>
    </row>
    <row r="1272" spans="1:7" x14ac:dyDescent="0.2">
      <c r="A1272" s="454"/>
      <c r="B1272" s="539"/>
      <c r="C1272" s="539"/>
      <c r="D1272" s="533"/>
      <c r="E1272" s="533"/>
      <c r="F1272" s="533"/>
      <c r="G1272" s="459"/>
    </row>
    <row r="1273" spans="1:7" x14ac:dyDescent="0.2">
      <c r="A1273" s="467">
        <v>6409</v>
      </c>
      <c r="B1273" s="468">
        <v>5364</v>
      </c>
      <c r="C1273" s="469" t="s">
        <v>3696</v>
      </c>
      <c r="D1273" s="470">
        <v>0</v>
      </c>
      <c r="E1273" s="471">
        <v>127.25800000000001</v>
      </c>
      <c r="F1273" s="470">
        <v>127.2578</v>
      </c>
      <c r="G1273" s="472">
        <f t="shared" si="25"/>
        <v>99.999842838957079</v>
      </c>
    </row>
    <row r="1274" spans="1:7" x14ac:dyDescent="0.2">
      <c r="A1274" s="454">
        <v>6409</v>
      </c>
      <c r="B1274" s="958">
        <v>5901</v>
      </c>
      <c r="C1274" s="959" t="s">
        <v>333</v>
      </c>
      <c r="D1274" s="960">
        <v>60000</v>
      </c>
      <c r="E1274" s="961">
        <v>0</v>
      </c>
      <c r="F1274" s="960">
        <v>0</v>
      </c>
      <c r="G1274" s="966" t="s">
        <v>188</v>
      </c>
    </row>
    <row r="1275" spans="1:7" s="449" customFormat="1" x14ac:dyDescent="0.2">
      <c r="A1275" s="460">
        <v>6409</v>
      </c>
      <c r="B1275" s="963"/>
      <c r="C1275" s="964" t="s">
        <v>141</v>
      </c>
      <c r="D1275" s="952">
        <v>60000</v>
      </c>
      <c r="E1275" s="953">
        <v>127.258</v>
      </c>
      <c r="F1275" s="952">
        <v>127.2578</v>
      </c>
      <c r="G1275" s="954">
        <f t="shared" si="25"/>
        <v>99.999842838957093</v>
      </c>
    </row>
    <row r="1276" spans="1:7" x14ac:dyDescent="0.2">
      <c r="A1276" s="454"/>
      <c r="B1276" s="539"/>
      <c r="C1276" s="539"/>
      <c r="D1276" s="533"/>
      <c r="E1276" s="533"/>
      <c r="F1276" s="533"/>
      <c r="G1276" s="459"/>
    </row>
    <row r="1277" spans="1:7" ht="13.5" customHeight="1" x14ac:dyDescent="0.2">
      <c r="A1277" s="987" t="s">
        <v>341</v>
      </c>
      <c r="B1277" s="988"/>
      <c r="C1277" s="988"/>
      <c r="D1277" s="473">
        <v>892305</v>
      </c>
      <c r="E1277" s="474">
        <v>836892.74600000004</v>
      </c>
      <c r="F1277" s="473">
        <v>735558.25395999989</v>
      </c>
      <c r="G1277" s="475">
        <f t="shared" ref="G1277" si="26">F1277/E1277*100</f>
        <v>87.891579593163286</v>
      </c>
    </row>
    <row r="1278" spans="1:7" ht="15" x14ac:dyDescent="0.25">
      <c r="A1278" s="485"/>
      <c r="B1278" s="486"/>
      <c r="C1278" s="487"/>
      <c r="D1278" s="488"/>
      <c r="E1278" s="488"/>
      <c r="F1278" s="488"/>
      <c r="G1278" s="489"/>
    </row>
    <row r="1279" spans="1:7" x14ac:dyDescent="0.2">
      <c r="A1279" s="467">
        <v>6330</v>
      </c>
      <c r="B1279" s="490">
        <v>5342</v>
      </c>
      <c r="C1279" s="959" t="s">
        <v>3698</v>
      </c>
      <c r="D1279" s="491">
        <v>0</v>
      </c>
      <c r="E1279" s="492">
        <v>0</v>
      </c>
      <c r="F1279" s="491">
        <v>14665.865</v>
      </c>
      <c r="G1279" s="493" t="s">
        <v>188</v>
      </c>
    </row>
    <row r="1280" spans="1:7" x14ac:dyDescent="0.2">
      <c r="A1280" s="454">
        <v>6330</v>
      </c>
      <c r="B1280" s="975">
        <v>5345</v>
      </c>
      <c r="C1280" s="959" t="s">
        <v>342</v>
      </c>
      <c r="D1280" s="976">
        <v>0</v>
      </c>
      <c r="E1280" s="977">
        <v>0</v>
      </c>
      <c r="F1280" s="976">
        <v>17663961.316659998</v>
      </c>
      <c r="G1280" s="476" t="s">
        <v>188</v>
      </c>
    </row>
    <row r="1281" spans="1:7" x14ac:dyDescent="0.2">
      <c r="A1281" s="454">
        <v>6330</v>
      </c>
      <c r="B1281" s="975">
        <v>5348</v>
      </c>
      <c r="C1281" s="959" t="s">
        <v>343</v>
      </c>
      <c r="D1281" s="976">
        <v>0</v>
      </c>
      <c r="E1281" s="977">
        <v>0</v>
      </c>
      <c r="F1281" s="976">
        <v>3224.5825</v>
      </c>
      <c r="G1281" s="476" t="s">
        <v>188</v>
      </c>
    </row>
    <row r="1282" spans="1:7" x14ac:dyDescent="0.2">
      <c r="A1282" s="454">
        <v>6330</v>
      </c>
      <c r="B1282" s="975">
        <v>5349</v>
      </c>
      <c r="C1282" s="959" t="s">
        <v>344</v>
      </c>
      <c r="D1282" s="976">
        <v>0</v>
      </c>
      <c r="E1282" s="977">
        <v>0</v>
      </c>
      <c r="F1282" s="976">
        <v>329073.05599999998</v>
      </c>
      <c r="G1282" s="476" t="s">
        <v>188</v>
      </c>
    </row>
    <row r="1283" spans="1:7" ht="13.5" thickBot="1" x14ac:dyDescent="0.25">
      <c r="A1283" s="494">
        <v>6330</v>
      </c>
      <c r="B1283" s="436"/>
      <c r="C1283" s="495" t="s">
        <v>167</v>
      </c>
      <c r="D1283" s="496">
        <v>0</v>
      </c>
      <c r="E1283" s="497">
        <v>0</v>
      </c>
      <c r="F1283" s="496">
        <v>18010924.820160002</v>
      </c>
      <c r="G1283" s="498" t="s">
        <v>188</v>
      </c>
    </row>
    <row r="1286" spans="1:7" s="406" customFormat="1" x14ac:dyDescent="0.2">
      <c r="A1286" s="404"/>
      <c r="B1286" s="404"/>
      <c r="C1286" s="404"/>
    </row>
    <row r="1287" spans="1:7" s="406" customFormat="1" x14ac:dyDescent="0.2">
      <c r="A1287" s="404"/>
      <c r="B1287" s="404"/>
      <c r="C1287" s="404"/>
    </row>
    <row r="1288" spans="1:7" s="115" customFormat="1" ht="18" customHeight="1" x14ac:dyDescent="0.2">
      <c r="A1288" s="121" t="s">
        <v>3</v>
      </c>
      <c r="B1288" s="397"/>
      <c r="C1288" s="122"/>
      <c r="D1288" s="123"/>
      <c r="E1288" s="123"/>
      <c r="F1288" s="123"/>
    </row>
    <row r="1289" spans="1:7" s="115" customFormat="1" ht="12.75" customHeight="1" thickBot="1" x14ac:dyDescent="0.25">
      <c r="A1289" s="397"/>
      <c r="B1289" s="397"/>
      <c r="C1289" s="122"/>
      <c r="D1289" s="123"/>
      <c r="E1289" s="123"/>
      <c r="F1289" s="123"/>
      <c r="G1289" s="119" t="s">
        <v>2</v>
      </c>
    </row>
    <row r="1290" spans="1:7" s="128" customFormat="1" ht="39" customHeight="1" thickBot="1" x14ac:dyDescent="0.25">
      <c r="A1290" s="124" t="s">
        <v>62</v>
      </c>
      <c r="B1290" s="125" t="s">
        <v>63</v>
      </c>
      <c r="C1290" s="125" t="s">
        <v>64</v>
      </c>
      <c r="D1290" s="126" t="s">
        <v>65</v>
      </c>
      <c r="E1290" s="126" t="s">
        <v>66</v>
      </c>
      <c r="F1290" s="126" t="s">
        <v>1</v>
      </c>
      <c r="G1290" s="127" t="s">
        <v>67</v>
      </c>
    </row>
    <row r="1291" spans="1:7" x14ac:dyDescent="0.2">
      <c r="A1291" s="454">
        <v>1019</v>
      </c>
      <c r="B1291" s="455">
        <v>6322</v>
      </c>
      <c r="C1291" s="456" t="s">
        <v>345</v>
      </c>
      <c r="D1291" s="457">
        <v>0</v>
      </c>
      <c r="E1291" s="458">
        <v>370</v>
      </c>
      <c r="F1291" s="457">
        <v>370</v>
      </c>
      <c r="G1291" s="499">
        <f>F1291/E1291*100</f>
        <v>100</v>
      </c>
    </row>
    <row r="1292" spans="1:7" x14ac:dyDescent="0.2">
      <c r="A1292" s="460">
        <v>1019</v>
      </c>
      <c r="B1292" s="429"/>
      <c r="C1292" s="461" t="s">
        <v>175</v>
      </c>
      <c r="D1292" s="462">
        <v>0</v>
      </c>
      <c r="E1292" s="463">
        <v>370</v>
      </c>
      <c r="F1292" s="462">
        <v>370</v>
      </c>
      <c r="G1292" s="500">
        <f>F1292/E1292*100</f>
        <v>100</v>
      </c>
    </row>
    <row r="1293" spans="1:7" x14ac:dyDescent="0.2">
      <c r="A1293" s="437"/>
      <c r="B1293" s="438"/>
      <c r="C1293" s="438"/>
      <c r="D1293" s="465"/>
      <c r="E1293" s="465"/>
      <c r="F1293" s="465"/>
      <c r="G1293" s="499"/>
    </row>
    <row r="1294" spans="1:7" ht="13.5" customHeight="1" x14ac:dyDescent="0.2">
      <c r="A1294" s="987" t="s">
        <v>182</v>
      </c>
      <c r="B1294" s="988"/>
      <c r="C1294" s="988"/>
      <c r="D1294" s="473">
        <v>0</v>
      </c>
      <c r="E1294" s="474">
        <v>370</v>
      </c>
      <c r="F1294" s="473">
        <v>370</v>
      </c>
      <c r="G1294" s="475">
        <f t="shared" ref="G1294" si="27">F1294/E1294*100</f>
        <v>100</v>
      </c>
    </row>
    <row r="1295" spans="1:7" x14ac:dyDescent="0.2">
      <c r="A1295" s="437"/>
      <c r="B1295" s="438"/>
      <c r="C1295" s="438"/>
      <c r="D1295" s="465"/>
      <c r="E1295" s="465"/>
      <c r="F1295" s="465"/>
      <c r="G1295" s="499"/>
    </row>
    <row r="1296" spans="1:7" x14ac:dyDescent="0.2">
      <c r="A1296" s="467">
        <v>2115</v>
      </c>
      <c r="B1296" s="468">
        <v>6351</v>
      </c>
      <c r="C1296" s="469" t="s">
        <v>346</v>
      </c>
      <c r="D1296" s="470">
        <v>0</v>
      </c>
      <c r="E1296" s="471">
        <v>867.7</v>
      </c>
      <c r="F1296" s="470">
        <v>867.7</v>
      </c>
      <c r="G1296" s="501">
        <f>F1296/E1296*100</f>
        <v>100</v>
      </c>
    </row>
    <row r="1297" spans="1:7" x14ac:dyDescent="0.2">
      <c r="A1297" s="460">
        <v>2115</v>
      </c>
      <c r="B1297" s="429"/>
      <c r="C1297" s="461" t="s">
        <v>184</v>
      </c>
      <c r="D1297" s="462">
        <v>0</v>
      </c>
      <c r="E1297" s="463">
        <v>867.7</v>
      </c>
      <c r="F1297" s="462">
        <v>867.7</v>
      </c>
      <c r="G1297" s="500">
        <f>F1297/E1297*100</f>
        <v>100</v>
      </c>
    </row>
    <row r="1298" spans="1:7" x14ac:dyDescent="0.2">
      <c r="A1298" s="437"/>
      <c r="B1298" s="438"/>
      <c r="C1298" s="438"/>
      <c r="D1298" s="465"/>
      <c r="E1298" s="465"/>
      <c r="F1298" s="465"/>
      <c r="G1298" s="499"/>
    </row>
    <row r="1299" spans="1:7" x14ac:dyDescent="0.2">
      <c r="A1299" s="467">
        <v>2143</v>
      </c>
      <c r="B1299" s="468">
        <v>6119</v>
      </c>
      <c r="C1299" s="469" t="s">
        <v>347</v>
      </c>
      <c r="D1299" s="470">
        <v>0</v>
      </c>
      <c r="E1299" s="471">
        <v>100.3</v>
      </c>
      <c r="F1299" s="470">
        <v>100.2741</v>
      </c>
      <c r="G1299" s="501">
        <f>F1299/E1299*100</f>
        <v>99.974177467597215</v>
      </c>
    </row>
    <row r="1300" spans="1:7" x14ac:dyDescent="0.2">
      <c r="A1300" s="454">
        <v>2143</v>
      </c>
      <c r="B1300" s="455">
        <v>6122</v>
      </c>
      <c r="C1300" s="456" t="s">
        <v>348</v>
      </c>
      <c r="D1300" s="457">
        <v>0</v>
      </c>
      <c r="E1300" s="458">
        <v>771.22</v>
      </c>
      <c r="F1300" s="457">
        <v>771.17418999999995</v>
      </c>
      <c r="G1300" s="499">
        <f t="shared" ref="G1300:G1309" si="28">F1300/E1300*100</f>
        <v>99.994060060683069</v>
      </c>
    </row>
    <row r="1301" spans="1:7" x14ac:dyDescent="0.2">
      <c r="A1301" s="454">
        <v>2143</v>
      </c>
      <c r="B1301" s="455">
        <v>6123</v>
      </c>
      <c r="C1301" s="456" t="s">
        <v>349</v>
      </c>
      <c r="D1301" s="457">
        <v>0</v>
      </c>
      <c r="E1301" s="458">
        <v>1889</v>
      </c>
      <c r="F1301" s="457">
        <v>0</v>
      </c>
      <c r="G1301" s="499">
        <f t="shared" si="28"/>
        <v>0</v>
      </c>
    </row>
    <row r="1302" spans="1:7" x14ac:dyDescent="0.2">
      <c r="A1302" s="454">
        <v>2143</v>
      </c>
      <c r="B1302" s="455">
        <v>6129</v>
      </c>
      <c r="C1302" s="456" t="s">
        <v>350</v>
      </c>
      <c r="D1302" s="457">
        <v>0</v>
      </c>
      <c r="E1302" s="458">
        <v>674.18</v>
      </c>
      <c r="F1302" s="457">
        <v>0</v>
      </c>
      <c r="G1302" s="499">
        <f t="shared" si="28"/>
        <v>0</v>
      </c>
    </row>
    <row r="1303" spans="1:7" x14ac:dyDescent="0.2">
      <c r="A1303" s="454">
        <v>2143</v>
      </c>
      <c r="B1303" s="455">
        <v>6312</v>
      </c>
      <c r="C1303" s="456" t="s">
        <v>351</v>
      </c>
      <c r="D1303" s="457">
        <v>0</v>
      </c>
      <c r="E1303" s="458">
        <v>687.4</v>
      </c>
      <c r="F1303" s="457">
        <v>684.68899999999996</v>
      </c>
      <c r="G1303" s="499">
        <f t="shared" si="28"/>
        <v>99.605615362234502</v>
      </c>
    </row>
    <row r="1304" spans="1:7" x14ac:dyDescent="0.2">
      <c r="A1304" s="454">
        <v>2143</v>
      </c>
      <c r="B1304" s="455">
        <v>6313</v>
      </c>
      <c r="C1304" s="456" t="s">
        <v>352</v>
      </c>
      <c r="D1304" s="457">
        <v>0</v>
      </c>
      <c r="E1304" s="458">
        <v>1911.73</v>
      </c>
      <c r="F1304" s="457">
        <v>1911.02053</v>
      </c>
      <c r="G1304" s="499">
        <f t="shared" si="28"/>
        <v>99.962888587823599</v>
      </c>
    </row>
    <row r="1305" spans="1:7" x14ac:dyDescent="0.2">
      <c r="A1305" s="454">
        <v>2143</v>
      </c>
      <c r="B1305" s="455">
        <v>6321</v>
      </c>
      <c r="C1305" s="456" t="s">
        <v>353</v>
      </c>
      <c r="D1305" s="457">
        <v>0</v>
      </c>
      <c r="E1305" s="458">
        <v>95.2</v>
      </c>
      <c r="F1305" s="457">
        <v>95.2</v>
      </c>
      <c r="G1305" s="499">
        <f t="shared" si="28"/>
        <v>100</v>
      </c>
    </row>
    <row r="1306" spans="1:7" x14ac:dyDescent="0.2">
      <c r="A1306" s="454">
        <v>2143</v>
      </c>
      <c r="B1306" s="455">
        <v>6322</v>
      </c>
      <c r="C1306" s="456" t="s">
        <v>345</v>
      </c>
      <c r="D1306" s="457">
        <v>6500</v>
      </c>
      <c r="E1306" s="458">
        <v>2366.6999999999998</v>
      </c>
      <c r="F1306" s="457">
        <v>2356.692</v>
      </c>
      <c r="G1306" s="499">
        <f t="shared" si="28"/>
        <v>99.577132716440616</v>
      </c>
    </row>
    <row r="1307" spans="1:7" x14ac:dyDescent="0.2">
      <c r="A1307" s="454">
        <v>2143</v>
      </c>
      <c r="B1307" s="455">
        <v>6341</v>
      </c>
      <c r="C1307" s="456" t="s">
        <v>354</v>
      </c>
      <c r="D1307" s="457">
        <v>1630</v>
      </c>
      <c r="E1307" s="458">
        <v>19368.5</v>
      </c>
      <c r="F1307" s="457">
        <v>10598.41908</v>
      </c>
      <c r="G1307" s="499">
        <f t="shared" si="28"/>
        <v>54.719875467898902</v>
      </c>
    </row>
    <row r="1308" spans="1:7" x14ac:dyDescent="0.2">
      <c r="A1308" s="454">
        <v>2143</v>
      </c>
      <c r="B1308" s="455">
        <v>6349</v>
      </c>
      <c r="C1308" s="456" t="s">
        <v>355</v>
      </c>
      <c r="D1308" s="457">
        <v>145</v>
      </c>
      <c r="E1308" s="458">
        <v>1280.81</v>
      </c>
      <c r="F1308" s="457">
        <v>1040.8058100000001</v>
      </c>
      <c r="G1308" s="499">
        <f t="shared" si="28"/>
        <v>81.261530593921037</v>
      </c>
    </row>
    <row r="1309" spans="1:7" x14ac:dyDescent="0.2">
      <c r="A1309" s="460">
        <v>2143</v>
      </c>
      <c r="B1309" s="429"/>
      <c r="C1309" s="461" t="s">
        <v>0</v>
      </c>
      <c r="D1309" s="462">
        <v>8275</v>
      </c>
      <c r="E1309" s="463">
        <v>29145.040000000001</v>
      </c>
      <c r="F1309" s="462">
        <v>17558.274710000002</v>
      </c>
      <c r="G1309" s="500">
        <f t="shared" si="28"/>
        <v>60.244469419153312</v>
      </c>
    </row>
    <row r="1310" spans="1:7" x14ac:dyDescent="0.2">
      <c r="A1310" s="437"/>
      <c r="B1310" s="438"/>
      <c r="C1310" s="438"/>
      <c r="D1310" s="465"/>
      <c r="E1310" s="465"/>
      <c r="F1310" s="465"/>
      <c r="G1310" s="466"/>
    </row>
    <row r="1311" spans="1:7" x14ac:dyDescent="0.2">
      <c r="A1311" s="467">
        <v>2212</v>
      </c>
      <c r="B1311" s="468">
        <v>6121</v>
      </c>
      <c r="C1311" s="469" t="s">
        <v>356</v>
      </c>
      <c r="D1311" s="470">
        <v>296647</v>
      </c>
      <c r="E1311" s="471">
        <v>246854.91</v>
      </c>
      <c r="F1311" s="470">
        <v>241080.32956999994</v>
      </c>
      <c r="G1311" s="501">
        <f>F1311/E1311*100</f>
        <v>97.660739083536939</v>
      </c>
    </row>
    <row r="1312" spans="1:7" x14ac:dyDescent="0.2">
      <c r="A1312" s="454">
        <v>2212</v>
      </c>
      <c r="B1312" s="455">
        <v>6130</v>
      </c>
      <c r="C1312" s="456" t="s">
        <v>357</v>
      </c>
      <c r="D1312" s="457">
        <v>13000</v>
      </c>
      <c r="E1312" s="458">
        <v>10000</v>
      </c>
      <c r="F1312" s="457">
        <v>9671.3147299999982</v>
      </c>
      <c r="G1312" s="499">
        <f t="shared" ref="G1312:G1377" si="29">F1312/E1312*100</f>
        <v>96.713147299999974</v>
      </c>
    </row>
    <row r="1313" spans="1:7" x14ac:dyDescent="0.2">
      <c r="A1313" s="454">
        <v>2212</v>
      </c>
      <c r="B1313" s="455">
        <v>6341</v>
      </c>
      <c r="C1313" s="456" t="s">
        <v>354</v>
      </c>
      <c r="D1313" s="457">
        <v>25700</v>
      </c>
      <c r="E1313" s="458">
        <v>0</v>
      </c>
      <c r="F1313" s="457">
        <v>0</v>
      </c>
      <c r="G1313" s="479" t="s">
        <v>188</v>
      </c>
    </row>
    <row r="1314" spans="1:7" x14ac:dyDescent="0.2">
      <c r="A1314" s="454">
        <v>2212</v>
      </c>
      <c r="B1314" s="455">
        <v>6351</v>
      </c>
      <c r="C1314" s="456" t="s">
        <v>346</v>
      </c>
      <c r="D1314" s="457">
        <v>110100</v>
      </c>
      <c r="E1314" s="458">
        <v>127859.84</v>
      </c>
      <c r="F1314" s="457">
        <v>126309.82834000001</v>
      </c>
      <c r="G1314" s="499">
        <f t="shared" si="29"/>
        <v>98.787725950540846</v>
      </c>
    </row>
    <row r="1315" spans="1:7" x14ac:dyDescent="0.2">
      <c r="A1315" s="454">
        <v>2212</v>
      </c>
      <c r="B1315" s="455">
        <v>6356</v>
      </c>
      <c r="C1315" s="456" t="s">
        <v>358</v>
      </c>
      <c r="D1315" s="457">
        <v>0</v>
      </c>
      <c r="E1315" s="458">
        <v>7738.46</v>
      </c>
      <c r="F1315" s="457">
        <v>7695.6348699999999</v>
      </c>
      <c r="G1315" s="499">
        <f t="shared" si="29"/>
        <v>99.446593637493763</v>
      </c>
    </row>
    <row r="1316" spans="1:7" x14ac:dyDescent="0.2">
      <c r="A1316" s="460">
        <v>2212</v>
      </c>
      <c r="B1316" s="429"/>
      <c r="C1316" s="461" t="s">
        <v>82</v>
      </c>
      <c r="D1316" s="462">
        <v>445447</v>
      </c>
      <c r="E1316" s="463">
        <v>392453.21</v>
      </c>
      <c r="F1316" s="462">
        <v>384757.10751000006</v>
      </c>
      <c r="G1316" s="500">
        <f t="shared" si="29"/>
        <v>98.038975782616234</v>
      </c>
    </row>
    <row r="1317" spans="1:7" x14ac:dyDescent="0.2">
      <c r="A1317" s="437"/>
      <c r="B1317" s="438"/>
      <c r="C1317" s="438"/>
      <c r="D1317" s="465"/>
      <c r="E1317" s="465"/>
      <c r="F1317" s="465"/>
      <c r="G1317" s="499"/>
    </row>
    <row r="1318" spans="1:7" x14ac:dyDescent="0.2">
      <c r="A1318" s="467">
        <v>2219</v>
      </c>
      <c r="B1318" s="468">
        <v>6111</v>
      </c>
      <c r="C1318" s="469" t="s">
        <v>359</v>
      </c>
      <c r="D1318" s="470">
        <v>300</v>
      </c>
      <c r="E1318" s="471">
        <v>300</v>
      </c>
      <c r="F1318" s="470">
        <v>0</v>
      </c>
      <c r="G1318" s="501">
        <f t="shared" si="29"/>
        <v>0</v>
      </c>
    </row>
    <row r="1319" spans="1:7" x14ac:dyDescent="0.2">
      <c r="A1319" s="454">
        <v>2219</v>
      </c>
      <c r="B1319" s="455">
        <v>6341</v>
      </c>
      <c r="C1319" s="456" t="s">
        <v>354</v>
      </c>
      <c r="D1319" s="457">
        <v>0</v>
      </c>
      <c r="E1319" s="458">
        <v>27865</v>
      </c>
      <c r="F1319" s="457">
        <v>2865</v>
      </c>
      <c r="G1319" s="499">
        <f t="shared" si="29"/>
        <v>10.281715413601292</v>
      </c>
    </row>
    <row r="1320" spans="1:7" x14ac:dyDescent="0.2">
      <c r="A1320" s="460">
        <v>2219</v>
      </c>
      <c r="B1320" s="429"/>
      <c r="C1320" s="461" t="s">
        <v>218</v>
      </c>
      <c r="D1320" s="462">
        <v>300</v>
      </c>
      <c r="E1320" s="463">
        <v>28165</v>
      </c>
      <c r="F1320" s="462">
        <v>2865</v>
      </c>
      <c r="G1320" s="502">
        <f t="shared" si="29"/>
        <v>10.172199538434226</v>
      </c>
    </row>
    <row r="1321" spans="1:7" x14ac:dyDescent="0.2">
      <c r="A1321" s="437"/>
      <c r="B1321" s="438"/>
      <c r="C1321" s="438"/>
      <c r="D1321" s="465"/>
      <c r="E1321" s="465"/>
      <c r="F1321" s="465"/>
      <c r="G1321" s="499"/>
    </row>
    <row r="1322" spans="1:7" x14ac:dyDescent="0.2">
      <c r="A1322" s="467">
        <v>2251</v>
      </c>
      <c r="B1322" s="468">
        <v>6121</v>
      </c>
      <c r="C1322" s="469" t="s">
        <v>356</v>
      </c>
      <c r="D1322" s="470">
        <v>64200</v>
      </c>
      <c r="E1322" s="471">
        <v>5295.06</v>
      </c>
      <c r="F1322" s="470">
        <v>4810.6822499999998</v>
      </c>
      <c r="G1322" s="501">
        <f t="shared" si="29"/>
        <v>90.852270795798347</v>
      </c>
    </row>
    <row r="1323" spans="1:7" x14ac:dyDescent="0.2">
      <c r="A1323" s="454">
        <v>2251</v>
      </c>
      <c r="B1323" s="455">
        <v>6201</v>
      </c>
      <c r="C1323" s="456" t="s">
        <v>361</v>
      </c>
      <c r="D1323" s="457">
        <v>17254</v>
      </c>
      <c r="E1323" s="458">
        <v>17254</v>
      </c>
      <c r="F1323" s="457">
        <v>17254</v>
      </c>
      <c r="G1323" s="499">
        <f t="shared" si="29"/>
        <v>100</v>
      </c>
    </row>
    <row r="1324" spans="1:7" x14ac:dyDescent="0.2">
      <c r="A1324" s="454">
        <v>2251</v>
      </c>
      <c r="B1324" s="455">
        <v>6313</v>
      </c>
      <c r="C1324" s="456" t="s">
        <v>352</v>
      </c>
      <c r="D1324" s="457">
        <v>0</v>
      </c>
      <c r="E1324" s="458">
        <v>6655.98</v>
      </c>
      <c r="F1324" s="457">
        <v>6580.8389500000003</v>
      </c>
      <c r="G1324" s="499">
        <f t="shared" si="29"/>
        <v>98.871074582555849</v>
      </c>
    </row>
    <row r="1325" spans="1:7" x14ac:dyDescent="0.2">
      <c r="A1325" s="460">
        <v>2251</v>
      </c>
      <c r="B1325" s="429"/>
      <c r="C1325" s="461" t="s">
        <v>85</v>
      </c>
      <c r="D1325" s="462">
        <v>81454</v>
      </c>
      <c r="E1325" s="463">
        <v>29205.040000000001</v>
      </c>
      <c r="F1325" s="462">
        <v>28645.521199999999</v>
      </c>
      <c r="G1325" s="500">
        <f t="shared" si="29"/>
        <v>98.084170403464597</v>
      </c>
    </row>
    <row r="1326" spans="1:7" x14ac:dyDescent="0.2">
      <c r="A1326" s="437"/>
      <c r="B1326" s="438"/>
      <c r="C1326" s="438"/>
      <c r="D1326" s="465"/>
      <c r="E1326" s="465"/>
      <c r="F1326" s="465"/>
      <c r="G1326" s="499"/>
    </row>
    <row r="1327" spans="1:7" x14ac:dyDescent="0.2">
      <c r="A1327" s="467">
        <v>2299</v>
      </c>
      <c r="B1327" s="468">
        <v>6313</v>
      </c>
      <c r="C1327" s="469" t="s">
        <v>352</v>
      </c>
      <c r="D1327" s="470">
        <v>0</v>
      </c>
      <c r="E1327" s="471">
        <v>7800</v>
      </c>
      <c r="F1327" s="470">
        <v>7800</v>
      </c>
      <c r="G1327" s="501">
        <f t="shared" si="29"/>
        <v>100</v>
      </c>
    </row>
    <row r="1328" spans="1:7" x14ac:dyDescent="0.2">
      <c r="A1328" s="454">
        <v>2299</v>
      </c>
      <c r="B1328" s="455">
        <v>6352</v>
      </c>
      <c r="C1328" s="456" t="s">
        <v>362</v>
      </c>
      <c r="D1328" s="457">
        <v>0</v>
      </c>
      <c r="E1328" s="458">
        <v>2900</v>
      </c>
      <c r="F1328" s="457">
        <v>2900</v>
      </c>
      <c r="G1328" s="499">
        <f t="shared" si="29"/>
        <v>100</v>
      </c>
    </row>
    <row r="1329" spans="1:7" x14ac:dyDescent="0.2">
      <c r="A1329" s="460">
        <v>2299</v>
      </c>
      <c r="B1329" s="429"/>
      <c r="C1329" s="461" t="s">
        <v>86</v>
      </c>
      <c r="D1329" s="462">
        <v>0</v>
      </c>
      <c r="E1329" s="463">
        <v>10700</v>
      </c>
      <c r="F1329" s="462">
        <v>10700</v>
      </c>
      <c r="G1329" s="500">
        <f t="shared" si="29"/>
        <v>100</v>
      </c>
    </row>
    <row r="1330" spans="1:7" x14ac:dyDescent="0.2">
      <c r="A1330" s="437"/>
      <c r="B1330" s="438"/>
      <c r="C1330" s="438"/>
      <c r="D1330" s="465"/>
      <c r="E1330" s="465"/>
      <c r="F1330" s="465"/>
      <c r="G1330" s="499"/>
    </row>
    <row r="1331" spans="1:7" x14ac:dyDescent="0.2">
      <c r="A1331" s="467">
        <v>2321</v>
      </c>
      <c r="B1331" s="468">
        <v>6341</v>
      </c>
      <c r="C1331" s="469" t="s">
        <v>354</v>
      </c>
      <c r="D1331" s="470">
        <v>0</v>
      </c>
      <c r="E1331" s="471">
        <v>2164.1999999999998</v>
      </c>
      <c r="F1331" s="470">
        <v>1184.04953</v>
      </c>
      <c r="G1331" s="501">
        <f t="shared" si="29"/>
        <v>54.710725903336112</v>
      </c>
    </row>
    <row r="1332" spans="1:7" x14ac:dyDescent="0.2">
      <c r="A1332" s="460">
        <v>2321</v>
      </c>
      <c r="B1332" s="429"/>
      <c r="C1332" s="461" t="s">
        <v>227</v>
      </c>
      <c r="D1332" s="462">
        <v>0</v>
      </c>
      <c r="E1332" s="463">
        <v>2164.1999999999998</v>
      </c>
      <c r="F1332" s="462">
        <v>1184.04953</v>
      </c>
      <c r="G1332" s="500">
        <f t="shared" si="29"/>
        <v>54.710725903336112</v>
      </c>
    </row>
    <row r="1333" spans="1:7" x14ac:dyDescent="0.2">
      <c r="A1333" s="437"/>
      <c r="B1333" s="438"/>
      <c r="C1333" s="438"/>
      <c r="D1333" s="465"/>
      <c r="E1333" s="465"/>
      <c r="F1333" s="465"/>
      <c r="G1333" s="499"/>
    </row>
    <row r="1334" spans="1:7" x14ac:dyDescent="0.2">
      <c r="A1334" s="467">
        <v>2369</v>
      </c>
      <c r="B1334" s="468">
        <v>6111</v>
      </c>
      <c r="C1334" s="469" t="s">
        <v>359</v>
      </c>
      <c r="D1334" s="470">
        <v>0</v>
      </c>
      <c r="E1334" s="471">
        <v>2000</v>
      </c>
      <c r="F1334" s="470">
        <v>0</v>
      </c>
      <c r="G1334" s="501">
        <f t="shared" si="29"/>
        <v>0</v>
      </c>
    </row>
    <row r="1335" spans="1:7" x14ac:dyDescent="0.2">
      <c r="A1335" s="460">
        <v>2369</v>
      </c>
      <c r="B1335" s="429"/>
      <c r="C1335" s="461" t="s">
        <v>87</v>
      </c>
      <c r="D1335" s="462">
        <v>0</v>
      </c>
      <c r="E1335" s="463">
        <v>2000</v>
      </c>
      <c r="F1335" s="462">
        <v>0</v>
      </c>
      <c r="G1335" s="502">
        <f t="shared" si="29"/>
        <v>0</v>
      </c>
    </row>
    <row r="1336" spans="1:7" x14ac:dyDescent="0.2">
      <c r="A1336" s="437"/>
      <c r="B1336" s="438"/>
      <c r="C1336" s="438"/>
      <c r="D1336" s="465"/>
      <c r="E1336" s="465"/>
      <c r="F1336" s="465"/>
      <c r="G1336" s="499"/>
    </row>
    <row r="1337" spans="1:7" x14ac:dyDescent="0.2">
      <c r="A1337" s="467">
        <v>2399</v>
      </c>
      <c r="B1337" s="468">
        <v>6341</v>
      </c>
      <c r="C1337" s="469" t="s">
        <v>354</v>
      </c>
      <c r="D1337" s="470">
        <v>15000</v>
      </c>
      <c r="E1337" s="471">
        <v>42003.73</v>
      </c>
      <c r="F1337" s="470">
        <v>25807.631990000002</v>
      </c>
      <c r="G1337" s="501">
        <f t="shared" si="29"/>
        <v>61.441286261958162</v>
      </c>
    </row>
    <row r="1338" spans="1:7" x14ac:dyDescent="0.2">
      <c r="A1338" s="460">
        <v>2399</v>
      </c>
      <c r="B1338" s="429"/>
      <c r="C1338" s="461" t="s">
        <v>88</v>
      </c>
      <c r="D1338" s="462">
        <v>15000</v>
      </c>
      <c r="E1338" s="463">
        <v>42003.73</v>
      </c>
      <c r="F1338" s="462">
        <v>25807.631990000002</v>
      </c>
      <c r="G1338" s="500">
        <f t="shared" si="29"/>
        <v>61.441286261958162</v>
      </c>
    </row>
    <row r="1339" spans="1:7" x14ac:dyDescent="0.2">
      <c r="A1339" s="437"/>
      <c r="B1339" s="438"/>
      <c r="C1339" s="438"/>
      <c r="D1339" s="465"/>
      <c r="E1339" s="465"/>
      <c r="F1339" s="465"/>
      <c r="G1339" s="499"/>
    </row>
    <row r="1340" spans="1:7" ht="13.5" customHeight="1" x14ac:dyDescent="0.2">
      <c r="A1340" s="987" t="s">
        <v>229</v>
      </c>
      <c r="B1340" s="988"/>
      <c r="C1340" s="988"/>
      <c r="D1340" s="473">
        <v>550476</v>
      </c>
      <c r="E1340" s="474">
        <v>536703.92000000004</v>
      </c>
      <c r="F1340" s="473">
        <v>472385.28493999992</v>
      </c>
      <c r="G1340" s="475">
        <f t="shared" ref="G1340" si="30">F1340/E1340*100</f>
        <v>88.01599305255678</v>
      </c>
    </row>
    <row r="1341" spans="1:7" x14ac:dyDescent="0.2">
      <c r="A1341" s="437"/>
      <c r="B1341" s="438"/>
      <c r="C1341" s="438"/>
      <c r="D1341" s="465"/>
      <c r="E1341" s="465"/>
      <c r="F1341" s="465"/>
      <c r="G1341" s="499"/>
    </row>
    <row r="1342" spans="1:7" x14ac:dyDescent="0.2">
      <c r="A1342" s="467">
        <v>3112</v>
      </c>
      <c r="B1342" s="468">
        <v>6351</v>
      </c>
      <c r="C1342" s="469" t="s">
        <v>346</v>
      </c>
      <c r="D1342" s="470">
        <v>0</v>
      </c>
      <c r="E1342" s="471">
        <v>3683.5</v>
      </c>
      <c r="F1342" s="470">
        <v>3683.4944000000005</v>
      </c>
      <c r="G1342" s="501">
        <f t="shared" si="29"/>
        <v>99.999847970680079</v>
      </c>
    </row>
    <row r="1343" spans="1:7" x14ac:dyDescent="0.2">
      <c r="A1343" s="460">
        <v>3112</v>
      </c>
      <c r="B1343" s="429"/>
      <c r="C1343" s="461" t="s">
        <v>231</v>
      </c>
      <c r="D1343" s="462">
        <v>0</v>
      </c>
      <c r="E1343" s="463">
        <v>3683.5</v>
      </c>
      <c r="F1343" s="462">
        <v>3683.4944000000005</v>
      </c>
      <c r="G1343" s="500">
        <f t="shared" si="29"/>
        <v>99.999847970680079</v>
      </c>
    </row>
    <row r="1344" spans="1:7" x14ac:dyDescent="0.2">
      <c r="A1344" s="437"/>
      <c r="B1344" s="438"/>
      <c r="C1344" s="438"/>
      <c r="D1344" s="465"/>
      <c r="E1344" s="465"/>
      <c r="F1344" s="465"/>
      <c r="G1344" s="499"/>
    </row>
    <row r="1345" spans="1:7" x14ac:dyDescent="0.2">
      <c r="A1345" s="467">
        <v>3113</v>
      </c>
      <c r="B1345" s="468">
        <v>6351</v>
      </c>
      <c r="C1345" s="469" t="s">
        <v>346</v>
      </c>
      <c r="D1345" s="470">
        <v>5400</v>
      </c>
      <c r="E1345" s="471">
        <v>5339.19</v>
      </c>
      <c r="F1345" s="470">
        <v>5339.18066</v>
      </c>
      <c r="G1345" s="501">
        <f t="shared" si="29"/>
        <v>99.9998250670982</v>
      </c>
    </row>
    <row r="1346" spans="1:7" x14ac:dyDescent="0.2">
      <c r="A1346" s="460">
        <v>3113</v>
      </c>
      <c r="B1346" s="429"/>
      <c r="C1346" s="461" t="s">
        <v>232</v>
      </c>
      <c r="D1346" s="462">
        <v>5400</v>
      </c>
      <c r="E1346" s="463">
        <v>5339.19</v>
      </c>
      <c r="F1346" s="462">
        <v>5339.18066</v>
      </c>
      <c r="G1346" s="500">
        <f t="shared" si="29"/>
        <v>99.9998250670982</v>
      </c>
    </row>
    <row r="1347" spans="1:7" x14ac:dyDescent="0.2">
      <c r="A1347" s="437"/>
      <c r="B1347" s="438"/>
      <c r="C1347" s="438"/>
      <c r="D1347" s="465"/>
      <c r="E1347" s="465"/>
      <c r="F1347" s="465"/>
      <c r="G1347" s="499"/>
    </row>
    <row r="1348" spans="1:7" x14ac:dyDescent="0.2">
      <c r="A1348" s="467">
        <v>3114</v>
      </c>
      <c r="B1348" s="468">
        <v>6121</v>
      </c>
      <c r="C1348" s="469" t="s">
        <v>356</v>
      </c>
      <c r="D1348" s="470">
        <v>28018</v>
      </c>
      <c r="E1348" s="471">
        <v>5791.27</v>
      </c>
      <c r="F1348" s="470">
        <v>3672.5728899999999</v>
      </c>
      <c r="G1348" s="501">
        <f t="shared" si="29"/>
        <v>63.415673764131178</v>
      </c>
    </row>
    <row r="1349" spans="1:7" x14ac:dyDescent="0.2">
      <c r="A1349" s="454">
        <v>3114</v>
      </c>
      <c r="B1349" s="455">
        <v>6122</v>
      </c>
      <c r="C1349" s="456" t="s">
        <v>348</v>
      </c>
      <c r="D1349" s="457">
        <v>0</v>
      </c>
      <c r="E1349" s="458">
        <v>49</v>
      </c>
      <c r="F1349" s="457">
        <v>48.4</v>
      </c>
      <c r="G1349" s="499">
        <f t="shared" si="29"/>
        <v>98.775510204081627</v>
      </c>
    </row>
    <row r="1350" spans="1:7" x14ac:dyDescent="0.2">
      <c r="A1350" s="454">
        <v>3114</v>
      </c>
      <c r="B1350" s="455">
        <v>6351</v>
      </c>
      <c r="C1350" s="456" t="s">
        <v>346</v>
      </c>
      <c r="D1350" s="457">
        <v>2600</v>
      </c>
      <c r="E1350" s="458">
        <v>19842.45</v>
      </c>
      <c r="F1350" s="457">
        <v>17988.96616</v>
      </c>
      <c r="G1350" s="499">
        <f t="shared" si="29"/>
        <v>90.658997049255504</v>
      </c>
    </row>
    <row r="1351" spans="1:7" x14ac:dyDescent="0.2">
      <c r="A1351" s="454">
        <v>3114</v>
      </c>
      <c r="B1351" s="455">
        <v>6356</v>
      </c>
      <c r="C1351" s="456" t="s">
        <v>358</v>
      </c>
      <c r="D1351" s="457">
        <v>0</v>
      </c>
      <c r="E1351" s="458">
        <v>59.99</v>
      </c>
      <c r="F1351" s="457">
        <v>59.99</v>
      </c>
      <c r="G1351" s="499">
        <f t="shared" si="29"/>
        <v>100</v>
      </c>
    </row>
    <row r="1352" spans="1:7" x14ac:dyDescent="0.2">
      <c r="A1352" s="454">
        <v>3114</v>
      </c>
      <c r="B1352" s="455">
        <v>6451</v>
      </c>
      <c r="C1352" s="456" t="s">
        <v>363</v>
      </c>
      <c r="D1352" s="457">
        <v>0</v>
      </c>
      <c r="E1352" s="458">
        <v>60</v>
      </c>
      <c r="F1352" s="457">
        <v>60</v>
      </c>
      <c r="G1352" s="499">
        <f t="shared" si="29"/>
        <v>100</v>
      </c>
    </row>
    <row r="1353" spans="1:7" x14ac:dyDescent="0.2">
      <c r="A1353" s="460">
        <v>3114</v>
      </c>
      <c r="B1353" s="429"/>
      <c r="C1353" s="461" t="s">
        <v>234</v>
      </c>
      <c r="D1353" s="462">
        <v>30618</v>
      </c>
      <c r="E1353" s="463">
        <v>25802.71</v>
      </c>
      <c r="F1353" s="462">
        <v>21829.929050000002</v>
      </c>
      <c r="G1353" s="500">
        <f t="shared" si="29"/>
        <v>84.603241481224273</v>
      </c>
    </row>
    <row r="1354" spans="1:7" x14ac:dyDescent="0.2">
      <c r="A1354" s="437"/>
      <c r="B1354" s="438"/>
      <c r="C1354" s="438"/>
      <c r="D1354" s="465"/>
      <c r="E1354" s="465"/>
      <c r="F1354" s="465"/>
      <c r="G1354" s="499"/>
    </row>
    <row r="1355" spans="1:7" x14ac:dyDescent="0.2">
      <c r="A1355" s="467">
        <v>3121</v>
      </c>
      <c r="B1355" s="468">
        <v>6121</v>
      </c>
      <c r="C1355" s="469" t="s">
        <v>356</v>
      </c>
      <c r="D1355" s="470">
        <v>68607</v>
      </c>
      <c r="E1355" s="471">
        <v>69517.2</v>
      </c>
      <c r="F1355" s="470">
        <v>53124.01647000001</v>
      </c>
      <c r="G1355" s="501">
        <f t="shared" si="29"/>
        <v>76.418521560131907</v>
      </c>
    </row>
    <row r="1356" spans="1:7" x14ac:dyDescent="0.2">
      <c r="A1356" s="454">
        <v>3121</v>
      </c>
      <c r="B1356" s="455">
        <v>6122</v>
      </c>
      <c r="C1356" s="456" t="s">
        <v>348</v>
      </c>
      <c r="D1356" s="457">
        <v>0</v>
      </c>
      <c r="E1356" s="458">
        <v>1415.08</v>
      </c>
      <c r="F1356" s="457">
        <v>1082.8585399999999</v>
      </c>
      <c r="G1356" s="499">
        <f t="shared" si="29"/>
        <v>76.522778924159766</v>
      </c>
    </row>
    <row r="1357" spans="1:7" x14ac:dyDescent="0.2">
      <c r="A1357" s="454">
        <v>3121</v>
      </c>
      <c r="B1357" s="455">
        <v>6351</v>
      </c>
      <c r="C1357" s="456" t="s">
        <v>346</v>
      </c>
      <c r="D1357" s="457">
        <v>6800</v>
      </c>
      <c r="E1357" s="458">
        <v>47850.249000000003</v>
      </c>
      <c r="F1357" s="457">
        <v>28041.995009999999</v>
      </c>
      <c r="G1357" s="499">
        <f t="shared" si="29"/>
        <v>58.60365535401916</v>
      </c>
    </row>
    <row r="1358" spans="1:7" x14ac:dyDescent="0.2">
      <c r="A1358" s="454">
        <v>3121</v>
      </c>
      <c r="B1358" s="455">
        <v>6356</v>
      </c>
      <c r="C1358" s="456" t="s">
        <v>358</v>
      </c>
      <c r="D1358" s="457">
        <v>0</v>
      </c>
      <c r="E1358" s="458">
        <v>4518.2719999999999</v>
      </c>
      <c r="F1358" s="457">
        <v>4518.26919</v>
      </c>
      <c r="G1358" s="499">
        <f t="shared" si="29"/>
        <v>99.999937808082379</v>
      </c>
    </row>
    <row r="1359" spans="1:7" x14ac:dyDescent="0.2">
      <c r="A1359" s="454">
        <v>3121</v>
      </c>
      <c r="B1359" s="455">
        <v>6451</v>
      </c>
      <c r="C1359" s="456" t="s">
        <v>363</v>
      </c>
      <c r="D1359" s="457">
        <v>0</v>
      </c>
      <c r="E1359" s="458">
        <v>9958</v>
      </c>
      <c r="F1359" s="457">
        <v>9958</v>
      </c>
      <c r="G1359" s="499">
        <f t="shared" si="29"/>
        <v>100</v>
      </c>
    </row>
    <row r="1360" spans="1:7" x14ac:dyDescent="0.2">
      <c r="A1360" s="460">
        <v>3121</v>
      </c>
      <c r="B1360" s="429"/>
      <c r="C1360" s="461" t="s">
        <v>89</v>
      </c>
      <c r="D1360" s="462">
        <v>75407</v>
      </c>
      <c r="E1360" s="463">
        <v>133258.80100000001</v>
      </c>
      <c r="F1360" s="462">
        <v>96725.139210000008</v>
      </c>
      <c r="G1360" s="500">
        <f t="shared" si="29"/>
        <v>72.584428558681097</v>
      </c>
    </row>
    <row r="1361" spans="1:7" x14ac:dyDescent="0.2">
      <c r="A1361" s="437"/>
      <c r="B1361" s="438"/>
      <c r="C1361" s="438"/>
      <c r="D1361" s="465"/>
      <c r="E1361" s="465"/>
      <c r="F1361" s="465"/>
      <c r="G1361" s="499"/>
    </row>
    <row r="1362" spans="1:7" x14ac:dyDescent="0.2">
      <c r="A1362" s="467">
        <v>3122</v>
      </c>
      <c r="B1362" s="468">
        <v>6111</v>
      </c>
      <c r="C1362" s="469" t="s">
        <v>359</v>
      </c>
      <c r="D1362" s="470">
        <v>0</v>
      </c>
      <c r="E1362" s="471">
        <v>310</v>
      </c>
      <c r="F1362" s="470">
        <v>0</v>
      </c>
      <c r="G1362" s="501">
        <f t="shared" si="29"/>
        <v>0</v>
      </c>
    </row>
    <row r="1363" spans="1:7" x14ac:dyDescent="0.2">
      <c r="A1363" s="454">
        <v>3122</v>
      </c>
      <c r="B1363" s="455">
        <v>6121</v>
      </c>
      <c r="C1363" s="456" t="s">
        <v>356</v>
      </c>
      <c r="D1363" s="457">
        <v>82803</v>
      </c>
      <c r="E1363" s="458">
        <v>36309.93</v>
      </c>
      <c r="F1363" s="457">
        <v>34240.162920000002</v>
      </c>
      <c r="G1363" s="499">
        <f t="shared" si="29"/>
        <v>94.299721646392612</v>
      </c>
    </row>
    <row r="1364" spans="1:7" x14ac:dyDescent="0.2">
      <c r="A1364" s="454">
        <v>3122</v>
      </c>
      <c r="B1364" s="455">
        <v>6122</v>
      </c>
      <c r="C1364" s="456" t="s">
        <v>348</v>
      </c>
      <c r="D1364" s="457">
        <v>41600</v>
      </c>
      <c r="E1364" s="458">
        <v>14510</v>
      </c>
      <c r="F1364" s="457">
        <v>209.82833000000002</v>
      </c>
      <c r="G1364" s="499">
        <f t="shared" si="29"/>
        <v>1.4460946243969679</v>
      </c>
    </row>
    <row r="1365" spans="1:7" x14ac:dyDescent="0.2">
      <c r="A1365" s="454">
        <v>3122</v>
      </c>
      <c r="B1365" s="455">
        <v>6125</v>
      </c>
      <c r="C1365" s="456" t="s">
        <v>360</v>
      </c>
      <c r="D1365" s="457">
        <v>2000</v>
      </c>
      <c r="E1365" s="458">
        <v>500</v>
      </c>
      <c r="F1365" s="457">
        <v>0</v>
      </c>
      <c r="G1365" s="499">
        <f t="shared" si="29"/>
        <v>0</v>
      </c>
    </row>
    <row r="1366" spans="1:7" x14ac:dyDescent="0.2">
      <c r="A1366" s="454">
        <v>3122</v>
      </c>
      <c r="B1366" s="455">
        <v>6351</v>
      </c>
      <c r="C1366" s="456" t="s">
        <v>346</v>
      </c>
      <c r="D1366" s="457">
        <v>14800</v>
      </c>
      <c r="E1366" s="458">
        <v>57161.078000000001</v>
      </c>
      <c r="F1366" s="457">
        <v>46791.683809999995</v>
      </c>
      <c r="G1366" s="499">
        <f t="shared" si="29"/>
        <v>81.859344587588069</v>
      </c>
    </row>
    <row r="1367" spans="1:7" x14ac:dyDescent="0.2">
      <c r="A1367" s="454">
        <v>3122</v>
      </c>
      <c r="B1367" s="455">
        <v>6356</v>
      </c>
      <c r="C1367" s="456" t="s">
        <v>358</v>
      </c>
      <c r="D1367" s="457">
        <v>0</v>
      </c>
      <c r="E1367" s="458">
        <v>149.79599999999999</v>
      </c>
      <c r="F1367" s="457">
        <v>149.79526000000001</v>
      </c>
      <c r="G1367" s="499">
        <f t="shared" si="29"/>
        <v>99.999505994819643</v>
      </c>
    </row>
    <row r="1368" spans="1:7" x14ac:dyDescent="0.2">
      <c r="A1368" s="454">
        <v>3122</v>
      </c>
      <c r="B1368" s="455">
        <v>6451</v>
      </c>
      <c r="C1368" s="456" t="s">
        <v>363</v>
      </c>
      <c r="D1368" s="457">
        <v>0</v>
      </c>
      <c r="E1368" s="458">
        <v>1222</v>
      </c>
      <c r="F1368" s="457">
        <v>480</v>
      </c>
      <c r="G1368" s="499">
        <f t="shared" si="29"/>
        <v>39.279869067103107</v>
      </c>
    </row>
    <row r="1369" spans="1:7" x14ac:dyDescent="0.2">
      <c r="A1369" s="460">
        <v>3122</v>
      </c>
      <c r="B1369" s="429"/>
      <c r="C1369" s="461" t="s">
        <v>90</v>
      </c>
      <c r="D1369" s="462">
        <v>141203</v>
      </c>
      <c r="E1369" s="463">
        <v>110162.804</v>
      </c>
      <c r="F1369" s="462">
        <v>81871.470320000008</v>
      </c>
      <c r="G1369" s="500">
        <f t="shared" si="29"/>
        <v>74.318615128932279</v>
      </c>
    </row>
    <row r="1370" spans="1:7" x14ac:dyDescent="0.2">
      <c r="A1370" s="437"/>
      <c r="B1370" s="438"/>
      <c r="C1370" s="438"/>
      <c r="D1370" s="465"/>
      <c r="E1370" s="465"/>
      <c r="F1370" s="465"/>
      <c r="G1370" s="499"/>
    </row>
    <row r="1371" spans="1:7" x14ac:dyDescent="0.2">
      <c r="A1371" s="467">
        <v>3123</v>
      </c>
      <c r="B1371" s="468">
        <v>6119</v>
      </c>
      <c r="C1371" s="469" t="s">
        <v>347</v>
      </c>
      <c r="D1371" s="470">
        <v>0</v>
      </c>
      <c r="E1371" s="471">
        <v>586.85</v>
      </c>
      <c r="F1371" s="470">
        <v>191.43894</v>
      </c>
      <c r="G1371" s="501">
        <f t="shared" si="29"/>
        <v>32.621443298969069</v>
      </c>
    </row>
    <row r="1372" spans="1:7" x14ac:dyDescent="0.2">
      <c r="A1372" s="454">
        <v>3123</v>
      </c>
      <c r="B1372" s="455">
        <v>6121</v>
      </c>
      <c r="C1372" s="456" t="s">
        <v>356</v>
      </c>
      <c r="D1372" s="457">
        <v>123000</v>
      </c>
      <c r="E1372" s="458">
        <v>100497.3</v>
      </c>
      <c r="F1372" s="457">
        <v>97103.972010000012</v>
      </c>
      <c r="G1372" s="499">
        <f t="shared" si="29"/>
        <v>96.623463525885782</v>
      </c>
    </row>
    <row r="1373" spans="1:7" x14ac:dyDescent="0.2">
      <c r="A1373" s="454">
        <v>3123</v>
      </c>
      <c r="B1373" s="455">
        <v>6122</v>
      </c>
      <c r="C1373" s="456" t="s">
        <v>348</v>
      </c>
      <c r="D1373" s="457">
        <v>2000</v>
      </c>
      <c r="E1373" s="458">
        <v>2229.81</v>
      </c>
      <c r="F1373" s="457">
        <v>969.13136999999995</v>
      </c>
      <c r="G1373" s="499">
        <f t="shared" si="29"/>
        <v>43.462508913315482</v>
      </c>
    </row>
    <row r="1374" spans="1:7" x14ac:dyDescent="0.2">
      <c r="A1374" s="454">
        <v>3123</v>
      </c>
      <c r="B1374" s="455">
        <v>6351</v>
      </c>
      <c r="C1374" s="456" t="s">
        <v>346</v>
      </c>
      <c r="D1374" s="457">
        <v>14100</v>
      </c>
      <c r="E1374" s="458">
        <v>20116.38</v>
      </c>
      <c r="F1374" s="457">
        <v>10516.36548</v>
      </c>
      <c r="G1374" s="499">
        <f t="shared" si="29"/>
        <v>52.277623906488145</v>
      </c>
    </row>
    <row r="1375" spans="1:7" x14ac:dyDescent="0.2">
      <c r="A1375" s="460">
        <v>3123</v>
      </c>
      <c r="B1375" s="429"/>
      <c r="C1375" s="461" t="s">
        <v>92</v>
      </c>
      <c r="D1375" s="462">
        <v>139100</v>
      </c>
      <c r="E1375" s="463">
        <v>123430.34</v>
      </c>
      <c r="F1375" s="462">
        <v>108780.9078</v>
      </c>
      <c r="G1375" s="500">
        <f t="shared" si="29"/>
        <v>88.131417121592634</v>
      </c>
    </row>
    <row r="1376" spans="1:7" x14ac:dyDescent="0.2">
      <c r="A1376" s="437"/>
      <c r="B1376" s="438"/>
      <c r="C1376" s="438"/>
      <c r="D1376" s="465"/>
      <c r="E1376" s="465"/>
      <c r="F1376" s="465"/>
      <c r="G1376" s="499"/>
    </row>
    <row r="1377" spans="1:7" x14ac:dyDescent="0.2">
      <c r="A1377" s="467">
        <v>3124</v>
      </c>
      <c r="B1377" s="468">
        <v>6351</v>
      </c>
      <c r="C1377" s="469" t="s">
        <v>346</v>
      </c>
      <c r="D1377" s="470">
        <v>2660</v>
      </c>
      <c r="E1377" s="471">
        <v>2660</v>
      </c>
      <c r="F1377" s="470">
        <v>2004.1297299999999</v>
      </c>
      <c r="G1377" s="501">
        <f t="shared" si="29"/>
        <v>75.343222932330818</v>
      </c>
    </row>
    <row r="1378" spans="1:7" x14ac:dyDescent="0.2">
      <c r="A1378" s="460">
        <v>3124</v>
      </c>
      <c r="B1378" s="429"/>
      <c r="C1378" s="461" t="s">
        <v>237</v>
      </c>
      <c r="D1378" s="462">
        <v>2660</v>
      </c>
      <c r="E1378" s="463">
        <v>2660</v>
      </c>
      <c r="F1378" s="462">
        <v>2004.1297299999999</v>
      </c>
      <c r="G1378" s="500">
        <f t="shared" ref="G1378:G1441" si="31">F1378/E1378*100</f>
        <v>75.343222932330818</v>
      </c>
    </row>
    <row r="1379" spans="1:7" x14ac:dyDescent="0.2">
      <c r="A1379" s="437"/>
      <c r="B1379" s="438"/>
      <c r="C1379" s="438"/>
      <c r="D1379" s="465"/>
      <c r="E1379" s="465"/>
      <c r="F1379" s="465"/>
      <c r="G1379" s="499"/>
    </row>
    <row r="1380" spans="1:7" x14ac:dyDescent="0.2">
      <c r="A1380" s="467">
        <v>3125</v>
      </c>
      <c r="B1380" s="468">
        <v>6121</v>
      </c>
      <c r="C1380" s="469" t="s">
        <v>356</v>
      </c>
      <c r="D1380" s="470">
        <v>18000</v>
      </c>
      <c r="E1380" s="471">
        <v>23493</v>
      </c>
      <c r="F1380" s="470">
        <v>13734.393709999998</v>
      </c>
      <c r="G1380" s="501">
        <f t="shared" si="31"/>
        <v>58.46164265951559</v>
      </c>
    </row>
    <row r="1381" spans="1:7" x14ac:dyDescent="0.2">
      <c r="A1381" s="454">
        <v>3125</v>
      </c>
      <c r="B1381" s="455">
        <v>6351</v>
      </c>
      <c r="C1381" s="456" t="s">
        <v>346</v>
      </c>
      <c r="D1381" s="457">
        <v>19500</v>
      </c>
      <c r="E1381" s="458">
        <v>19500</v>
      </c>
      <c r="F1381" s="457">
        <v>19500</v>
      </c>
      <c r="G1381" s="499">
        <f t="shared" si="31"/>
        <v>100</v>
      </c>
    </row>
    <row r="1382" spans="1:7" x14ac:dyDescent="0.2">
      <c r="A1382" s="454">
        <v>3125</v>
      </c>
      <c r="B1382" s="455">
        <v>6356</v>
      </c>
      <c r="C1382" s="456" t="s">
        <v>358</v>
      </c>
      <c r="D1382" s="457">
        <v>0</v>
      </c>
      <c r="E1382" s="458">
        <v>5832.9089999999997</v>
      </c>
      <c r="F1382" s="457">
        <v>5832.9082699999999</v>
      </c>
      <c r="G1382" s="499">
        <f t="shared" si="31"/>
        <v>99.999987484803896</v>
      </c>
    </row>
    <row r="1383" spans="1:7" x14ac:dyDescent="0.2">
      <c r="A1383" s="454">
        <v>3125</v>
      </c>
      <c r="B1383" s="455">
        <v>6451</v>
      </c>
      <c r="C1383" s="456" t="s">
        <v>363</v>
      </c>
      <c r="D1383" s="457">
        <v>0</v>
      </c>
      <c r="E1383" s="458">
        <v>1511</v>
      </c>
      <c r="F1383" s="457">
        <v>1511</v>
      </c>
      <c r="G1383" s="499">
        <f t="shared" si="31"/>
        <v>100</v>
      </c>
    </row>
    <row r="1384" spans="1:7" x14ac:dyDescent="0.2">
      <c r="A1384" s="460">
        <v>3125</v>
      </c>
      <c r="B1384" s="429"/>
      <c r="C1384" s="461" t="s">
        <v>238</v>
      </c>
      <c r="D1384" s="462">
        <v>37500</v>
      </c>
      <c r="E1384" s="463">
        <v>50336.909</v>
      </c>
      <c r="F1384" s="462">
        <v>40578.301980000004</v>
      </c>
      <c r="G1384" s="500">
        <f t="shared" si="31"/>
        <v>80.613416250886601</v>
      </c>
    </row>
    <row r="1385" spans="1:7" x14ac:dyDescent="0.2">
      <c r="A1385" s="437"/>
      <c r="B1385" s="438"/>
      <c r="C1385" s="438"/>
      <c r="D1385" s="465"/>
      <c r="E1385" s="465"/>
      <c r="F1385" s="465"/>
      <c r="G1385" s="499"/>
    </row>
    <row r="1386" spans="1:7" x14ac:dyDescent="0.2">
      <c r="A1386" s="467">
        <v>3126</v>
      </c>
      <c r="B1386" s="468">
        <v>6351</v>
      </c>
      <c r="C1386" s="469" t="s">
        <v>346</v>
      </c>
      <c r="D1386" s="470">
        <v>0</v>
      </c>
      <c r="E1386" s="471">
        <v>1176.17</v>
      </c>
      <c r="F1386" s="470">
        <v>1176.16265</v>
      </c>
      <c r="G1386" s="501">
        <f t="shared" si="31"/>
        <v>99.999375090335576</v>
      </c>
    </row>
    <row r="1387" spans="1:7" x14ac:dyDescent="0.2">
      <c r="A1387" s="460">
        <v>3126</v>
      </c>
      <c r="B1387" s="429"/>
      <c r="C1387" s="461" t="s">
        <v>239</v>
      </c>
      <c r="D1387" s="462">
        <v>0</v>
      </c>
      <c r="E1387" s="463">
        <v>1176.17</v>
      </c>
      <c r="F1387" s="462">
        <v>1176.16265</v>
      </c>
      <c r="G1387" s="500">
        <f t="shared" si="31"/>
        <v>99.999375090335576</v>
      </c>
    </row>
    <row r="1388" spans="1:7" x14ac:dyDescent="0.2">
      <c r="A1388" s="437"/>
      <c r="B1388" s="438"/>
      <c r="C1388" s="438"/>
      <c r="D1388" s="465"/>
      <c r="E1388" s="465"/>
      <c r="F1388" s="465"/>
      <c r="G1388" s="499"/>
    </row>
    <row r="1389" spans="1:7" x14ac:dyDescent="0.2">
      <c r="A1389" s="467">
        <v>3127</v>
      </c>
      <c r="B1389" s="468">
        <v>6351</v>
      </c>
      <c r="C1389" s="469" t="s">
        <v>346</v>
      </c>
      <c r="D1389" s="470">
        <v>0</v>
      </c>
      <c r="E1389" s="471">
        <v>9293</v>
      </c>
      <c r="F1389" s="470">
        <v>4960.1779399999996</v>
      </c>
      <c r="G1389" s="501">
        <f t="shared" si="31"/>
        <v>53.375421715269553</v>
      </c>
    </row>
    <row r="1390" spans="1:7" x14ac:dyDescent="0.2">
      <c r="A1390" s="454">
        <v>3127</v>
      </c>
      <c r="B1390" s="455">
        <v>6356</v>
      </c>
      <c r="C1390" s="456" t="s">
        <v>358</v>
      </c>
      <c r="D1390" s="457">
        <v>0</v>
      </c>
      <c r="E1390" s="458">
        <v>3332</v>
      </c>
      <c r="F1390" s="457">
        <v>3332</v>
      </c>
      <c r="G1390" s="499">
        <f t="shared" si="31"/>
        <v>100</v>
      </c>
    </row>
    <row r="1391" spans="1:7" x14ac:dyDescent="0.2">
      <c r="A1391" s="454">
        <v>3127</v>
      </c>
      <c r="B1391" s="455">
        <v>6451</v>
      </c>
      <c r="C1391" s="456" t="s">
        <v>363</v>
      </c>
      <c r="D1391" s="457">
        <v>0</v>
      </c>
      <c r="E1391" s="458">
        <v>3700</v>
      </c>
      <c r="F1391" s="457">
        <v>3700</v>
      </c>
      <c r="G1391" s="499">
        <f t="shared" si="31"/>
        <v>100</v>
      </c>
    </row>
    <row r="1392" spans="1:7" x14ac:dyDescent="0.2">
      <c r="A1392" s="460">
        <v>3127</v>
      </c>
      <c r="B1392" s="429"/>
      <c r="C1392" s="461" t="s">
        <v>3684</v>
      </c>
      <c r="D1392" s="462">
        <v>0</v>
      </c>
      <c r="E1392" s="463">
        <v>16325</v>
      </c>
      <c r="F1392" s="462">
        <v>11992.17794</v>
      </c>
      <c r="G1392" s="500">
        <f t="shared" si="31"/>
        <v>73.458976661562019</v>
      </c>
    </row>
    <row r="1393" spans="1:7" x14ac:dyDescent="0.2">
      <c r="A1393" s="437"/>
      <c r="B1393" s="438"/>
      <c r="C1393" s="438"/>
      <c r="D1393" s="465"/>
      <c r="E1393" s="465"/>
      <c r="F1393" s="465"/>
      <c r="G1393" s="499"/>
    </row>
    <row r="1394" spans="1:7" x14ac:dyDescent="0.2">
      <c r="A1394" s="467">
        <v>3133</v>
      </c>
      <c r="B1394" s="468">
        <v>6121</v>
      </c>
      <c r="C1394" s="469" t="s">
        <v>356</v>
      </c>
      <c r="D1394" s="470">
        <v>1700</v>
      </c>
      <c r="E1394" s="471">
        <v>6224.44</v>
      </c>
      <c r="F1394" s="470">
        <v>6224.3829600000008</v>
      </c>
      <c r="G1394" s="501">
        <f t="shared" si="31"/>
        <v>99.999083612341039</v>
      </c>
    </row>
    <row r="1395" spans="1:7" x14ac:dyDescent="0.2">
      <c r="A1395" s="454">
        <v>3133</v>
      </c>
      <c r="B1395" s="455">
        <v>6122</v>
      </c>
      <c r="C1395" s="456" t="s">
        <v>348</v>
      </c>
      <c r="D1395" s="457">
        <v>0</v>
      </c>
      <c r="E1395" s="458">
        <v>391.25</v>
      </c>
      <c r="F1395" s="457">
        <v>391.24486999999999</v>
      </c>
      <c r="G1395" s="499">
        <f t="shared" si="31"/>
        <v>99.998688817891363</v>
      </c>
    </row>
    <row r="1396" spans="1:7" x14ac:dyDescent="0.2">
      <c r="A1396" s="454">
        <v>3133</v>
      </c>
      <c r="B1396" s="455">
        <v>6351</v>
      </c>
      <c r="C1396" s="456" t="s">
        <v>346</v>
      </c>
      <c r="D1396" s="457">
        <v>4900</v>
      </c>
      <c r="E1396" s="458">
        <v>13225.48</v>
      </c>
      <c r="F1396" s="457">
        <v>13169.997010000001</v>
      </c>
      <c r="G1396" s="499">
        <f t="shared" si="31"/>
        <v>99.580484110973671</v>
      </c>
    </row>
    <row r="1397" spans="1:7" x14ac:dyDescent="0.2">
      <c r="A1397" s="460">
        <v>3133</v>
      </c>
      <c r="B1397" s="429"/>
      <c r="C1397" s="461" t="s">
        <v>240</v>
      </c>
      <c r="D1397" s="462">
        <v>6600</v>
      </c>
      <c r="E1397" s="463">
        <v>19841.169999999998</v>
      </c>
      <c r="F1397" s="462">
        <v>19785.62484</v>
      </c>
      <c r="G1397" s="500">
        <f t="shared" si="31"/>
        <v>99.720050984896574</v>
      </c>
    </row>
    <row r="1398" spans="1:7" x14ac:dyDescent="0.2">
      <c r="A1398" s="437"/>
      <c r="B1398" s="438"/>
      <c r="C1398" s="438"/>
      <c r="D1398" s="465"/>
      <c r="E1398" s="465"/>
      <c r="F1398" s="465"/>
      <c r="G1398" s="499"/>
    </row>
    <row r="1399" spans="1:7" x14ac:dyDescent="0.2">
      <c r="A1399" s="467">
        <v>3146</v>
      </c>
      <c r="B1399" s="468">
        <v>6351</v>
      </c>
      <c r="C1399" s="469" t="s">
        <v>346</v>
      </c>
      <c r="D1399" s="470">
        <v>0</v>
      </c>
      <c r="E1399" s="471">
        <v>783.45</v>
      </c>
      <c r="F1399" s="470">
        <v>732.01645999999994</v>
      </c>
      <c r="G1399" s="501">
        <f t="shared" si="31"/>
        <v>93.434993937073187</v>
      </c>
    </row>
    <row r="1400" spans="1:7" x14ac:dyDescent="0.2">
      <c r="A1400" s="460">
        <v>3146</v>
      </c>
      <c r="B1400" s="429"/>
      <c r="C1400" s="461" t="s">
        <v>244</v>
      </c>
      <c r="D1400" s="462">
        <v>0</v>
      </c>
      <c r="E1400" s="463">
        <v>783.45</v>
      </c>
      <c r="F1400" s="462">
        <v>732.01645999999994</v>
      </c>
      <c r="G1400" s="500">
        <f t="shared" si="31"/>
        <v>93.434993937073187</v>
      </c>
    </row>
    <row r="1401" spans="1:7" x14ac:dyDescent="0.2">
      <c r="A1401" s="437"/>
      <c r="B1401" s="438"/>
      <c r="C1401" s="438"/>
      <c r="D1401" s="465"/>
      <c r="E1401" s="465"/>
      <c r="F1401" s="465"/>
      <c r="G1401" s="499"/>
    </row>
    <row r="1402" spans="1:7" x14ac:dyDescent="0.2">
      <c r="A1402" s="467">
        <v>3147</v>
      </c>
      <c r="B1402" s="468">
        <v>6121</v>
      </c>
      <c r="C1402" s="469" t="s">
        <v>356</v>
      </c>
      <c r="D1402" s="470">
        <v>11300</v>
      </c>
      <c r="E1402" s="471">
        <v>1281.27</v>
      </c>
      <c r="F1402" s="470">
        <v>914.76</v>
      </c>
      <c r="G1402" s="501">
        <f t="shared" si="31"/>
        <v>71.394787983797329</v>
      </c>
    </row>
    <row r="1403" spans="1:7" x14ac:dyDescent="0.2">
      <c r="A1403" s="454">
        <v>3147</v>
      </c>
      <c r="B1403" s="455">
        <v>6351</v>
      </c>
      <c r="C1403" s="456" t="s">
        <v>346</v>
      </c>
      <c r="D1403" s="457">
        <v>0</v>
      </c>
      <c r="E1403" s="458">
        <v>284.35000000000002</v>
      </c>
      <c r="F1403" s="457">
        <v>284.35000000000002</v>
      </c>
      <c r="G1403" s="499">
        <f t="shared" si="31"/>
        <v>100</v>
      </c>
    </row>
    <row r="1404" spans="1:7" x14ac:dyDescent="0.2">
      <c r="A1404" s="460">
        <v>3147</v>
      </c>
      <c r="B1404" s="429"/>
      <c r="C1404" s="461" t="s">
        <v>245</v>
      </c>
      <c r="D1404" s="462">
        <v>11300</v>
      </c>
      <c r="E1404" s="463">
        <v>1565.62</v>
      </c>
      <c r="F1404" s="462">
        <v>1199.1099999999999</v>
      </c>
      <c r="G1404" s="500">
        <f t="shared" si="31"/>
        <v>76.590104878578458</v>
      </c>
    </row>
    <row r="1405" spans="1:7" x14ac:dyDescent="0.2">
      <c r="A1405" s="437"/>
      <c r="B1405" s="438"/>
      <c r="C1405" s="438"/>
      <c r="D1405" s="465"/>
      <c r="E1405" s="465"/>
      <c r="F1405" s="465"/>
      <c r="G1405" s="499"/>
    </row>
    <row r="1406" spans="1:7" x14ac:dyDescent="0.2">
      <c r="A1406" s="467">
        <v>3231</v>
      </c>
      <c r="B1406" s="468">
        <v>6121</v>
      </c>
      <c r="C1406" s="469" t="s">
        <v>356</v>
      </c>
      <c r="D1406" s="470">
        <v>9341</v>
      </c>
      <c r="E1406" s="471">
        <v>1175.45</v>
      </c>
      <c r="F1406" s="470">
        <v>319.44</v>
      </c>
      <c r="G1406" s="501">
        <f t="shared" si="31"/>
        <v>27.175975158449955</v>
      </c>
    </row>
    <row r="1407" spans="1:7" x14ac:dyDescent="0.2">
      <c r="A1407" s="454">
        <v>3231</v>
      </c>
      <c r="B1407" s="455">
        <v>6351</v>
      </c>
      <c r="C1407" s="456" t="s">
        <v>346</v>
      </c>
      <c r="D1407" s="457">
        <v>6750</v>
      </c>
      <c r="E1407" s="458">
        <v>15052.79</v>
      </c>
      <c r="F1407" s="457">
        <v>14059.871979999998</v>
      </c>
      <c r="G1407" s="499">
        <f t="shared" si="31"/>
        <v>93.403760897481448</v>
      </c>
    </row>
    <row r="1408" spans="1:7" x14ac:dyDescent="0.2">
      <c r="A1408" s="460">
        <v>3231</v>
      </c>
      <c r="B1408" s="429"/>
      <c r="C1408" s="461" t="s">
        <v>248</v>
      </c>
      <c r="D1408" s="462">
        <v>16091</v>
      </c>
      <c r="E1408" s="463">
        <v>16228.24</v>
      </c>
      <c r="F1408" s="462">
        <v>14379.311979999999</v>
      </c>
      <c r="G1408" s="502">
        <f t="shared" si="31"/>
        <v>88.606724943678415</v>
      </c>
    </row>
    <row r="1409" spans="1:7" x14ac:dyDescent="0.2">
      <c r="A1409" s="437"/>
      <c r="B1409" s="438"/>
      <c r="C1409" s="438"/>
      <c r="D1409" s="465"/>
      <c r="E1409" s="465"/>
      <c r="F1409" s="465"/>
      <c r="G1409" s="499"/>
    </row>
    <row r="1410" spans="1:7" x14ac:dyDescent="0.2">
      <c r="A1410" s="467">
        <v>3299</v>
      </c>
      <c r="B1410" s="468">
        <v>6121</v>
      </c>
      <c r="C1410" s="469" t="s">
        <v>356</v>
      </c>
      <c r="D1410" s="470">
        <v>5500</v>
      </c>
      <c r="E1410" s="471">
        <v>6330.15</v>
      </c>
      <c r="F1410" s="470">
        <v>1335.2349999999999</v>
      </c>
      <c r="G1410" s="501">
        <f t="shared" si="31"/>
        <v>21.093260033332541</v>
      </c>
    </row>
    <row r="1411" spans="1:7" x14ac:dyDescent="0.2">
      <c r="A1411" s="454">
        <v>3299</v>
      </c>
      <c r="B1411" s="455">
        <v>6122</v>
      </c>
      <c r="C1411" s="456" t="s">
        <v>348</v>
      </c>
      <c r="D1411" s="457">
        <v>500</v>
      </c>
      <c r="E1411" s="458">
        <v>0</v>
      </c>
      <c r="F1411" s="457">
        <v>0</v>
      </c>
      <c r="G1411" s="479" t="s">
        <v>188</v>
      </c>
    </row>
    <row r="1412" spans="1:7" x14ac:dyDescent="0.2">
      <c r="A1412" s="454">
        <v>3299</v>
      </c>
      <c r="B1412" s="455">
        <v>6125</v>
      </c>
      <c r="C1412" s="456" t="s">
        <v>360</v>
      </c>
      <c r="D1412" s="457">
        <v>300</v>
      </c>
      <c r="E1412" s="458">
        <v>0</v>
      </c>
      <c r="F1412" s="457">
        <v>0</v>
      </c>
      <c r="G1412" s="479" t="s">
        <v>188</v>
      </c>
    </row>
    <row r="1413" spans="1:7" x14ac:dyDescent="0.2">
      <c r="A1413" s="454">
        <v>3299</v>
      </c>
      <c r="B1413" s="455">
        <v>6322</v>
      </c>
      <c r="C1413" s="456" t="s">
        <v>345</v>
      </c>
      <c r="D1413" s="457">
        <v>0</v>
      </c>
      <c r="E1413" s="458">
        <v>229.9</v>
      </c>
      <c r="F1413" s="457">
        <v>0</v>
      </c>
      <c r="G1413" s="499">
        <f t="shared" si="31"/>
        <v>0</v>
      </c>
    </row>
    <row r="1414" spans="1:7" x14ac:dyDescent="0.2">
      <c r="A1414" s="454">
        <v>3299</v>
      </c>
      <c r="B1414" s="455">
        <v>6351</v>
      </c>
      <c r="C1414" s="456" t="s">
        <v>346</v>
      </c>
      <c r="D1414" s="457">
        <v>3500</v>
      </c>
      <c r="E1414" s="458">
        <v>1100</v>
      </c>
      <c r="F1414" s="457">
        <v>0</v>
      </c>
      <c r="G1414" s="499">
        <f t="shared" si="31"/>
        <v>0</v>
      </c>
    </row>
    <row r="1415" spans="1:7" x14ac:dyDescent="0.2">
      <c r="A1415" s="460">
        <v>3299</v>
      </c>
      <c r="B1415" s="429"/>
      <c r="C1415" s="461" t="s">
        <v>94</v>
      </c>
      <c r="D1415" s="462">
        <v>9800</v>
      </c>
      <c r="E1415" s="463">
        <v>7660.05</v>
      </c>
      <c r="F1415" s="462">
        <v>1335.2349999999999</v>
      </c>
      <c r="G1415" s="500">
        <f t="shared" si="31"/>
        <v>17.43115253816881</v>
      </c>
    </row>
    <row r="1416" spans="1:7" x14ac:dyDescent="0.2">
      <c r="A1416" s="437"/>
      <c r="B1416" s="438"/>
      <c r="C1416" s="438"/>
      <c r="D1416" s="465"/>
      <c r="E1416" s="465"/>
      <c r="F1416" s="465"/>
      <c r="G1416" s="499"/>
    </row>
    <row r="1417" spans="1:7" x14ac:dyDescent="0.2">
      <c r="A1417" s="467">
        <v>3311</v>
      </c>
      <c r="B1417" s="468">
        <v>6111</v>
      </c>
      <c r="C1417" s="469" t="s">
        <v>359</v>
      </c>
      <c r="D1417" s="470">
        <v>0</v>
      </c>
      <c r="E1417" s="471">
        <v>271.08999999999997</v>
      </c>
      <c r="F1417" s="470">
        <v>271.08211</v>
      </c>
      <c r="G1417" s="501">
        <f t="shared" si="31"/>
        <v>99.997089527463217</v>
      </c>
    </row>
    <row r="1418" spans="1:7" x14ac:dyDescent="0.2">
      <c r="A1418" s="454">
        <v>3311</v>
      </c>
      <c r="B1418" s="455">
        <v>6121</v>
      </c>
      <c r="C1418" s="456" t="s">
        <v>356</v>
      </c>
      <c r="D1418" s="457">
        <v>0</v>
      </c>
      <c r="E1418" s="458">
        <v>18765.62</v>
      </c>
      <c r="F1418" s="457">
        <v>18765.611270000001</v>
      </c>
      <c r="G1418" s="499">
        <f t="shared" si="31"/>
        <v>99.999953478755316</v>
      </c>
    </row>
    <row r="1419" spans="1:7" x14ac:dyDescent="0.2">
      <c r="A1419" s="454">
        <v>3311</v>
      </c>
      <c r="B1419" s="455">
        <v>6122</v>
      </c>
      <c r="C1419" s="456" t="s">
        <v>348</v>
      </c>
      <c r="D1419" s="457">
        <v>0</v>
      </c>
      <c r="E1419" s="458">
        <v>12005.66</v>
      </c>
      <c r="F1419" s="457">
        <v>12005.654319999998</v>
      </c>
      <c r="G1419" s="499">
        <f t="shared" si="31"/>
        <v>99.999952688981679</v>
      </c>
    </row>
    <row r="1420" spans="1:7" x14ac:dyDescent="0.2">
      <c r="A1420" s="454">
        <v>3311</v>
      </c>
      <c r="B1420" s="455">
        <v>6351</v>
      </c>
      <c r="C1420" s="456" t="s">
        <v>346</v>
      </c>
      <c r="D1420" s="457">
        <v>0</v>
      </c>
      <c r="E1420" s="458">
        <v>2750</v>
      </c>
      <c r="F1420" s="457">
        <v>0</v>
      </c>
      <c r="G1420" s="499">
        <f t="shared" si="31"/>
        <v>0</v>
      </c>
    </row>
    <row r="1421" spans="1:7" x14ac:dyDescent="0.2">
      <c r="A1421" s="460">
        <v>3311</v>
      </c>
      <c r="B1421" s="429"/>
      <c r="C1421" s="461" t="s">
        <v>95</v>
      </c>
      <c r="D1421" s="462">
        <v>0</v>
      </c>
      <c r="E1421" s="463">
        <v>33792.370000000003</v>
      </c>
      <c r="F1421" s="462">
        <v>31042.347700000002</v>
      </c>
      <c r="G1421" s="500">
        <f t="shared" si="31"/>
        <v>91.862002280396425</v>
      </c>
    </row>
    <row r="1422" spans="1:7" x14ac:dyDescent="0.2">
      <c r="A1422" s="437"/>
      <c r="B1422" s="438"/>
      <c r="C1422" s="438"/>
      <c r="D1422" s="465"/>
      <c r="E1422" s="465"/>
      <c r="F1422" s="465"/>
      <c r="G1422" s="499"/>
    </row>
    <row r="1423" spans="1:7" x14ac:dyDescent="0.2">
      <c r="A1423" s="467">
        <v>3314</v>
      </c>
      <c r="B1423" s="468">
        <v>6121</v>
      </c>
      <c r="C1423" s="469" t="s">
        <v>356</v>
      </c>
      <c r="D1423" s="470">
        <v>20000</v>
      </c>
      <c r="E1423" s="471">
        <v>47826.04</v>
      </c>
      <c r="F1423" s="470">
        <v>10181.727000000001</v>
      </c>
      <c r="G1423" s="501">
        <f t="shared" si="31"/>
        <v>21.289086447466694</v>
      </c>
    </row>
    <row r="1424" spans="1:7" x14ac:dyDescent="0.2">
      <c r="A1424" s="460">
        <v>3314</v>
      </c>
      <c r="B1424" s="429"/>
      <c r="C1424" s="461" t="s">
        <v>257</v>
      </c>
      <c r="D1424" s="462">
        <v>20000</v>
      </c>
      <c r="E1424" s="463">
        <v>47826.04</v>
      </c>
      <c r="F1424" s="462">
        <v>10181.727000000001</v>
      </c>
      <c r="G1424" s="500">
        <f t="shared" si="31"/>
        <v>21.289086447466694</v>
      </c>
    </row>
    <row r="1425" spans="1:7" x14ac:dyDescent="0.2">
      <c r="A1425" s="437"/>
      <c r="B1425" s="438"/>
      <c r="C1425" s="438"/>
      <c r="D1425" s="465"/>
      <c r="E1425" s="465"/>
      <c r="F1425" s="465"/>
      <c r="G1425" s="499"/>
    </row>
    <row r="1426" spans="1:7" x14ac:dyDescent="0.2">
      <c r="A1426" s="467">
        <v>3315</v>
      </c>
      <c r="B1426" s="468">
        <v>6111</v>
      </c>
      <c r="C1426" s="469" t="s">
        <v>359</v>
      </c>
      <c r="D1426" s="470">
        <v>3105</v>
      </c>
      <c r="E1426" s="471">
        <v>8133.79</v>
      </c>
      <c r="F1426" s="470">
        <v>1478.15274</v>
      </c>
      <c r="G1426" s="501">
        <f t="shared" si="31"/>
        <v>18.172988729731159</v>
      </c>
    </row>
    <row r="1427" spans="1:7" x14ac:dyDescent="0.2">
      <c r="A1427" s="454">
        <v>3315</v>
      </c>
      <c r="B1427" s="455">
        <v>6119</v>
      </c>
      <c r="C1427" s="456" t="s">
        <v>347</v>
      </c>
      <c r="D1427" s="457">
        <v>0</v>
      </c>
      <c r="E1427" s="458">
        <v>2316.3200000000002</v>
      </c>
      <c r="F1427" s="457">
        <v>2316.3029999999999</v>
      </c>
      <c r="G1427" s="499">
        <f t="shared" si="31"/>
        <v>99.99926607722594</v>
      </c>
    </row>
    <row r="1428" spans="1:7" x14ac:dyDescent="0.2">
      <c r="A1428" s="454">
        <v>3315</v>
      </c>
      <c r="B1428" s="455">
        <v>6121</v>
      </c>
      <c r="C1428" s="456" t="s">
        <v>356</v>
      </c>
      <c r="D1428" s="457">
        <v>155867</v>
      </c>
      <c r="E1428" s="458">
        <v>135727.03</v>
      </c>
      <c r="F1428" s="457">
        <v>123485.64469</v>
      </c>
      <c r="G1428" s="499">
        <f t="shared" si="31"/>
        <v>90.980878819789993</v>
      </c>
    </row>
    <row r="1429" spans="1:7" x14ac:dyDescent="0.2">
      <c r="A1429" s="454">
        <v>3315</v>
      </c>
      <c r="B1429" s="455">
        <v>6122</v>
      </c>
      <c r="C1429" s="456" t="s">
        <v>348</v>
      </c>
      <c r="D1429" s="457">
        <v>30600</v>
      </c>
      <c r="E1429" s="458">
        <v>21533.02</v>
      </c>
      <c r="F1429" s="457">
        <v>19595.000230000001</v>
      </c>
      <c r="G1429" s="499">
        <f t="shared" si="31"/>
        <v>90.999777225860569</v>
      </c>
    </row>
    <row r="1430" spans="1:7" x14ac:dyDescent="0.2">
      <c r="A1430" s="454">
        <v>3315</v>
      </c>
      <c r="B1430" s="455">
        <v>6125</v>
      </c>
      <c r="C1430" s="456" t="s">
        <v>360</v>
      </c>
      <c r="D1430" s="457">
        <v>7000</v>
      </c>
      <c r="E1430" s="458">
        <v>7012</v>
      </c>
      <c r="F1430" s="457">
        <v>28.590490000000003</v>
      </c>
      <c r="G1430" s="499">
        <f t="shared" si="31"/>
        <v>0.40773659440958354</v>
      </c>
    </row>
    <row r="1431" spans="1:7" x14ac:dyDescent="0.2">
      <c r="A1431" s="454">
        <v>3315</v>
      </c>
      <c r="B1431" s="455">
        <v>6351</v>
      </c>
      <c r="C1431" s="456" t="s">
        <v>346</v>
      </c>
      <c r="D1431" s="457">
        <v>4560</v>
      </c>
      <c r="E1431" s="458">
        <v>13630.218000000001</v>
      </c>
      <c r="F1431" s="457">
        <v>13625.167959999999</v>
      </c>
      <c r="G1431" s="499">
        <f t="shared" si="31"/>
        <v>99.962949675493078</v>
      </c>
    </row>
    <row r="1432" spans="1:7" x14ac:dyDescent="0.2">
      <c r="A1432" s="454">
        <v>3315</v>
      </c>
      <c r="B1432" s="455">
        <v>6356</v>
      </c>
      <c r="C1432" s="456" t="s">
        <v>358</v>
      </c>
      <c r="D1432" s="457">
        <v>0</v>
      </c>
      <c r="E1432" s="458">
        <v>3359.68</v>
      </c>
      <c r="F1432" s="457">
        <v>3359.6764999999996</v>
      </c>
      <c r="G1432" s="499">
        <f t="shared" si="31"/>
        <v>99.999895823411748</v>
      </c>
    </row>
    <row r="1433" spans="1:7" x14ac:dyDescent="0.2">
      <c r="A1433" s="454">
        <v>3315</v>
      </c>
      <c r="B1433" s="455">
        <v>6451</v>
      </c>
      <c r="C1433" s="456" t="s">
        <v>363</v>
      </c>
      <c r="D1433" s="457">
        <v>0</v>
      </c>
      <c r="E1433" s="458">
        <v>3272.24</v>
      </c>
      <c r="F1433" s="457">
        <v>3226.9524899999997</v>
      </c>
      <c r="G1433" s="499">
        <f t="shared" si="31"/>
        <v>98.616008911326787</v>
      </c>
    </row>
    <row r="1434" spans="1:7" x14ac:dyDescent="0.2">
      <c r="A1434" s="460">
        <v>3315</v>
      </c>
      <c r="B1434" s="429"/>
      <c r="C1434" s="461" t="s">
        <v>258</v>
      </c>
      <c r="D1434" s="462">
        <v>201132</v>
      </c>
      <c r="E1434" s="463">
        <v>194984.29800000001</v>
      </c>
      <c r="F1434" s="462">
        <v>167115.48810000002</v>
      </c>
      <c r="G1434" s="500">
        <f t="shared" si="31"/>
        <v>85.707151711262412</v>
      </c>
    </row>
    <row r="1435" spans="1:7" x14ac:dyDescent="0.2">
      <c r="A1435" s="437"/>
      <c r="B1435" s="438"/>
      <c r="C1435" s="438"/>
      <c r="D1435" s="465"/>
      <c r="E1435" s="465"/>
      <c r="F1435" s="465"/>
      <c r="G1435" s="499"/>
    </row>
    <row r="1436" spans="1:7" x14ac:dyDescent="0.2">
      <c r="A1436" s="467">
        <v>3319</v>
      </c>
      <c r="B1436" s="468">
        <v>6321</v>
      </c>
      <c r="C1436" s="469" t="s">
        <v>353</v>
      </c>
      <c r="D1436" s="470">
        <v>0</v>
      </c>
      <c r="E1436" s="471">
        <v>80</v>
      </c>
      <c r="F1436" s="470">
        <v>80</v>
      </c>
      <c r="G1436" s="501">
        <f t="shared" si="31"/>
        <v>100</v>
      </c>
    </row>
    <row r="1437" spans="1:7" x14ac:dyDescent="0.2">
      <c r="A1437" s="454">
        <v>3319</v>
      </c>
      <c r="B1437" s="455">
        <v>6322</v>
      </c>
      <c r="C1437" s="456" t="s">
        <v>345</v>
      </c>
      <c r="D1437" s="457">
        <v>0</v>
      </c>
      <c r="E1437" s="458">
        <v>550</v>
      </c>
      <c r="F1437" s="457">
        <v>550</v>
      </c>
      <c r="G1437" s="499">
        <f t="shared" si="31"/>
        <v>100</v>
      </c>
    </row>
    <row r="1438" spans="1:7" x14ac:dyDescent="0.2">
      <c r="A1438" s="460">
        <v>3319</v>
      </c>
      <c r="B1438" s="429"/>
      <c r="C1438" s="461" t="s">
        <v>97</v>
      </c>
      <c r="D1438" s="462">
        <v>0</v>
      </c>
      <c r="E1438" s="463">
        <v>630</v>
      </c>
      <c r="F1438" s="462">
        <v>630</v>
      </c>
      <c r="G1438" s="500">
        <f t="shared" si="31"/>
        <v>100</v>
      </c>
    </row>
    <row r="1439" spans="1:7" x14ac:dyDescent="0.2">
      <c r="A1439" s="437"/>
      <c r="B1439" s="438"/>
      <c r="C1439" s="438"/>
      <c r="D1439" s="465"/>
      <c r="E1439" s="465"/>
      <c r="F1439" s="465"/>
      <c r="G1439" s="499"/>
    </row>
    <row r="1440" spans="1:7" x14ac:dyDescent="0.2">
      <c r="A1440" s="467">
        <v>3322</v>
      </c>
      <c r="B1440" s="468">
        <v>6121</v>
      </c>
      <c r="C1440" s="469" t="s">
        <v>356</v>
      </c>
      <c r="D1440" s="470">
        <v>8500</v>
      </c>
      <c r="E1440" s="471">
        <v>35517.08</v>
      </c>
      <c r="F1440" s="470">
        <v>34191.725720000002</v>
      </c>
      <c r="G1440" s="501">
        <f t="shared" si="31"/>
        <v>96.26840303313223</v>
      </c>
    </row>
    <row r="1441" spans="1:7" x14ac:dyDescent="0.2">
      <c r="A1441" s="454">
        <v>3322</v>
      </c>
      <c r="B1441" s="455">
        <v>6122</v>
      </c>
      <c r="C1441" s="456" t="s">
        <v>348</v>
      </c>
      <c r="D1441" s="457">
        <v>9600</v>
      </c>
      <c r="E1441" s="458">
        <v>2470.5</v>
      </c>
      <c r="F1441" s="457">
        <v>1767.9471400000004</v>
      </c>
      <c r="G1441" s="499">
        <f t="shared" si="31"/>
        <v>71.562320987654331</v>
      </c>
    </row>
    <row r="1442" spans="1:7" x14ac:dyDescent="0.2">
      <c r="A1442" s="454">
        <v>3322</v>
      </c>
      <c r="B1442" s="455">
        <v>6323</v>
      </c>
      <c r="C1442" s="456" t="s">
        <v>364</v>
      </c>
      <c r="D1442" s="457">
        <v>0</v>
      </c>
      <c r="E1442" s="458">
        <v>2500</v>
      </c>
      <c r="F1442" s="457">
        <v>2498.1806000000001</v>
      </c>
      <c r="G1442" s="499">
        <f t="shared" ref="G1442:G1505" si="32">F1442/E1442*100</f>
        <v>99.92722400000001</v>
      </c>
    </row>
    <row r="1443" spans="1:7" x14ac:dyDescent="0.2">
      <c r="A1443" s="454">
        <v>3322</v>
      </c>
      <c r="B1443" s="455">
        <v>6341</v>
      </c>
      <c r="C1443" s="456" t="s">
        <v>354</v>
      </c>
      <c r="D1443" s="457">
        <v>50000</v>
      </c>
      <c r="E1443" s="458">
        <v>53760</v>
      </c>
      <c r="F1443" s="457">
        <v>0</v>
      </c>
      <c r="G1443" s="499">
        <f t="shared" si="32"/>
        <v>0</v>
      </c>
    </row>
    <row r="1444" spans="1:7" x14ac:dyDescent="0.2">
      <c r="A1444" s="454">
        <v>3322</v>
      </c>
      <c r="B1444" s="455">
        <v>6351</v>
      </c>
      <c r="C1444" s="456" t="s">
        <v>346</v>
      </c>
      <c r="D1444" s="457">
        <v>13000</v>
      </c>
      <c r="E1444" s="458">
        <v>12116.04</v>
      </c>
      <c r="F1444" s="457">
        <v>13.142700000000001</v>
      </c>
      <c r="G1444" s="499">
        <f t="shared" si="32"/>
        <v>0.10847356066833719</v>
      </c>
    </row>
    <row r="1445" spans="1:7" x14ac:dyDescent="0.2">
      <c r="A1445" s="460">
        <v>3322</v>
      </c>
      <c r="B1445" s="429"/>
      <c r="C1445" s="461" t="s">
        <v>98</v>
      </c>
      <c r="D1445" s="462">
        <v>81100</v>
      </c>
      <c r="E1445" s="463">
        <v>106363.62</v>
      </c>
      <c r="F1445" s="462">
        <v>38470.996159999995</v>
      </c>
      <c r="G1445" s="500">
        <f t="shared" si="32"/>
        <v>36.169318193570312</v>
      </c>
    </row>
    <row r="1446" spans="1:7" x14ac:dyDescent="0.2">
      <c r="A1446" s="437"/>
      <c r="B1446" s="438"/>
      <c r="C1446" s="438"/>
      <c r="D1446" s="465"/>
      <c r="E1446" s="465"/>
      <c r="F1446" s="465"/>
      <c r="G1446" s="499"/>
    </row>
    <row r="1447" spans="1:7" x14ac:dyDescent="0.2">
      <c r="A1447" s="467">
        <v>3326</v>
      </c>
      <c r="B1447" s="468">
        <v>6341</v>
      </c>
      <c r="C1447" s="469" t="s">
        <v>354</v>
      </c>
      <c r="D1447" s="470">
        <v>700</v>
      </c>
      <c r="E1447" s="471">
        <v>700</v>
      </c>
      <c r="F1447" s="470">
        <v>0</v>
      </c>
      <c r="G1447" s="501">
        <f t="shared" si="32"/>
        <v>0</v>
      </c>
    </row>
    <row r="1448" spans="1:7" x14ac:dyDescent="0.2">
      <c r="A1448" s="460">
        <v>3326</v>
      </c>
      <c r="B1448" s="429"/>
      <c r="C1448" s="461" t="s">
        <v>365</v>
      </c>
      <c r="D1448" s="462">
        <v>700</v>
      </c>
      <c r="E1448" s="463">
        <v>700</v>
      </c>
      <c r="F1448" s="462">
        <v>0</v>
      </c>
      <c r="G1448" s="500">
        <f t="shared" si="32"/>
        <v>0</v>
      </c>
    </row>
    <row r="1449" spans="1:7" x14ac:dyDescent="0.2">
      <c r="A1449" s="437"/>
      <c r="B1449" s="438"/>
      <c r="C1449" s="438"/>
      <c r="D1449" s="465"/>
      <c r="E1449" s="465"/>
      <c r="F1449" s="465"/>
      <c r="G1449" s="499"/>
    </row>
    <row r="1450" spans="1:7" x14ac:dyDescent="0.2">
      <c r="A1450" s="467">
        <v>3399</v>
      </c>
      <c r="B1450" s="468">
        <v>6322</v>
      </c>
      <c r="C1450" s="469" t="s">
        <v>345</v>
      </c>
      <c r="D1450" s="470">
        <v>0</v>
      </c>
      <c r="E1450" s="471">
        <v>100</v>
      </c>
      <c r="F1450" s="470">
        <v>100</v>
      </c>
      <c r="G1450" s="501">
        <f t="shared" si="32"/>
        <v>100</v>
      </c>
    </row>
    <row r="1451" spans="1:7" x14ac:dyDescent="0.2">
      <c r="A1451" s="460">
        <v>3399</v>
      </c>
      <c r="B1451" s="429"/>
      <c r="C1451" s="461" t="s">
        <v>264</v>
      </c>
      <c r="D1451" s="462">
        <v>0</v>
      </c>
      <c r="E1451" s="463">
        <v>100</v>
      </c>
      <c r="F1451" s="462">
        <v>100</v>
      </c>
      <c r="G1451" s="500">
        <f t="shared" si="32"/>
        <v>100</v>
      </c>
    </row>
    <row r="1452" spans="1:7" x14ac:dyDescent="0.2">
      <c r="A1452" s="437"/>
      <c r="B1452" s="438"/>
      <c r="C1452" s="438"/>
      <c r="D1452" s="465"/>
      <c r="E1452" s="465"/>
      <c r="F1452" s="465"/>
      <c r="G1452" s="499"/>
    </row>
    <row r="1453" spans="1:7" x14ac:dyDescent="0.2">
      <c r="A1453" s="467">
        <v>3419</v>
      </c>
      <c r="B1453" s="468">
        <v>6313</v>
      </c>
      <c r="C1453" s="469" t="s">
        <v>352</v>
      </c>
      <c r="D1453" s="470">
        <v>0</v>
      </c>
      <c r="E1453" s="471">
        <v>3150</v>
      </c>
      <c r="F1453" s="470">
        <v>3150</v>
      </c>
      <c r="G1453" s="501">
        <f t="shared" si="32"/>
        <v>100</v>
      </c>
    </row>
    <row r="1454" spans="1:7" x14ac:dyDescent="0.2">
      <c r="A1454" s="454">
        <v>3419</v>
      </c>
      <c r="B1454" s="455">
        <v>6322</v>
      </c>
      <c r="C1454" s="456" t="s">
        <v>345</v>
      </c>
      <c r="D1454" s="457">
        <v>0</v>
      </c>
      <c r="E1454" s="458">
        <v>19788</v>
      </c>
      <c r="F1454" s="457">
        <v>2787.8836000000001</v>
      </c>
      <c r="G1454" s="499">
        <f t="shared" si="32"/>
        <v>14.088758843743685</v>
      </c>
    </row>
    <row r="1455" spans="1:7" x14ac:dyDescent="0.2">
      <c r="A1455" s="460">
        <v>3419</v>
      </c>
      <c r="B1455" s="429"/>
      <c r="C1455" s="461" t="s">
        <v>100</v>
      </c>
      <c r="D1455" s="462">
        <v>0</v>
      </c>
      <c r="E1455" s="463">
        <v>22938</v>
      </c>
      <c r="F1455" s="462">
        <v>5937.8835999999992</v>
      </c>
      <c r="G1455" s="500">
        <f t="shared" si="32"/>
        <v>25.886666666666663</v>
      </c>
    </row>
    <row r="1456" spans="1:7" x14ac:dyDescent="0.2">
      <c r="A1456" s="437"/>
      <c r="B1456" s="438"/>
      <c r="C1456" s="438"/>
      <c r="D1456" s="465"/>
      <c r="E1456" s="465"/>
      <c r="F1456" s="465"/>
      <c r="G1456" s="499"/>
    </row>
    <row r="1457" spans="1:7" x14ac:dyDescent="0.2">
      <c r="A1457" s="467">
        <v>3421</v>
      </c>
      <c r="B1457" s="468">
        <v>6322</v>
      </c>
      <c r="C1457" s="469" t="s">
        <v>345</v>
      </c>
      <c r="D1457" s="470">
        <v>0</v>
      </c>
      <c r="E1457" s="471">
        <v>255</v>
      </c>
      <c r="F1457" s="470">
        <v>255</v>
      </c>
      <c r="G1457" s="501">
        <f t="shared" si="32"/>
        <v>100</v>
      </c>
    </row>
    <row r="1458" spans="1:7" x14ac:dyDescent="0.2">
      <c r="A1458" s="454">
        <v>3421</v>
      </c>
      <c r="B1458" s="455">
        <v>6323</v>
      </c>
      <c r="C1458" s="456" t="s">
        <v>364</v>
      </c>
      <c r="D1458" s="457">
        <v>0</v>
      </c>
      <c r="E1458" s="458">
        <v>200</v>
      </c>
      <c r="F1458" s="457">
        <v>200</v>
      </c>
      <c r="G1458" s="499">
        <f t="shared" si="32"/>
        <v>100</v>
      </c>
    </row>
    <row r="1459" spans="1:7" x14ac:dyDescent="0.2">
      <c r="A1459" s="460">
        <v>3421</v>
      </c>
      <c r="B1459" s="429"/>
      <c r="C1459" s="461" t="s">
        <v>101</v>
      </c>
      <c r="D1459" s="462">
        <v>0</v>
      </c>
      <c r="E1459" s="463">
        <v>455</v>
      </c>
      <c r="F1459" s="462">
        <v>455</v>
      </c>
      <c r="G1459" s="500">
        <f t="shared" si="32"/>
        <v>100</v>
      </c>
    </row>
    <row r="1460" spans="1:7" x14ac:dyDescent="0.2">
      <c r="A1460" s="437"/>
      <c r="B1460" s="438"/>
      <c r="C1460" s="438"/>
      <c r="D1460" s="465"/>
      <c r="E1460" s="465"/>
      <c r="F1460" s="465"/>
      <c r="G1460" s="499"/>
    </row>
    <row r="1461" spans="1:7" x14ac:dyDescent="0.2">
      <c r="A1461" s="467">
        <v>3522</v>
      </c>
      <c r="B1461" s="468">
        <v>6121</v>
      </c>
      <c r="C1461" s="469" t="s">
        <v>356</v>
      </c>
      <c r="D1461" s="470">
        <v>94794</v>
      </c>
      <c r="E1461" s="471">
        <v>132629.29</v>
      </c>
      <c r="F1461" s="470">
        <v>114013.04001000001</v>
      </c>
      <c r="G1461" s="501">
        <f t="shared" si="32"/>
        <v>85.963696261964458</v>
      </c>
    </row>
    <row r="1462" spans="1:7" x14ac:dyDescent="0.2">
      <c r="A1462" s="454">
        <v>3522</v>
      </c>
      <c r="B1462" s="455">
        <v>6122</v>
      </c>
      <c r="C1462" s="456" t="s">
        <v>348</v>
      </c>
      <c r="D1462" s="457">
        <v>0</v>
      </c>
      <c r="E1462" s="458">
        <v>109.1</v>
      </c>
      <c r="F1462" s="457">
        <v>25.712499999999999</v>
      </c>
      <c r="G1462" s="499">
        <f t="shared" si="32"/>
        <v>23.567827681026582</v>
      </c>
    </row>
    <row r="1463" spans="1:7" x14ac:dyDescent="0.2">
      <c r="A1463" s="454">
        <v>3522</v>
      </c>
      <c r="B1463" s="455">
        <v>6316</v>
      </c>
      <c r="C1463" s="456" t="s">
        <v>366</v>
      </c>
      <c r="D1463" s="457">
        <v>0</v>
      </c>
      <c r="E1463" s="458">
        <v>1500</v>
      </c>
      <c r="F1463" s="457">
        <v>1500</v>
      </c>
      <c r="G1463" s="499">
        <f t="shared" si="32"/>
        <v>100</v>
      </c>
    </row>
    <row r="1464" spans="1:7" x14ac:dyDescent="0.2">
      <c r="A1464" s="454">
        <v>3522</v>
      </c>
      <c r="B1464" s="455">
        <v>6351</v>
      </c>
      <c r="C1464" s="456" t="s">
        <v>346</v>
      </c>
      <c r="D1464" s="457">
        <v>259884</v>
      </c>
      <c r="E1464" s="458">
        <v>430592.65</v>
      </c>
      <c r="F1464" s="457">
        <v>305140.40257999999</v>
      </c>
      <c r="G1464" s="499">
        <f t="shared" si="32"/>
        <v>70.865213927827142</v>
      </c>
    </row>
    <row r="1465" spans="1:7" x14ac:dyDescent="0.2">
      <c r="A1465" s="454">
        <v>3522</v>
      </c>
      <c r="B1465" s="455">
        <v>6356</v>
      </c>
      <c r="C1465" s="456" t="s">
        <v>358</v>
      </c>
      <c r="D1465" s="457">
        <v>0</v>
      </c>
      <c r="E1465" s="458">
        <v>114421.82</v>
      </c>
      <c r="F1465" s="457">
        <v>114421.79358</v>
      </c>
      <c r="G1465" s="499">
        <f t="shared" si="32"/>
        <v>99.999976909998452</v>
      </c>
    </row>
    <row r="1466" spans="1:7" x14ac:dyDescent="0.2">
      <c r="A1466" s="454">
        <v>3522</v>
      </c>
      <c r="B1466" s="455">
        <v>6451</v>
      </c>
      <c r="C1466" s="456" t="s">
        <v>363</v>
      </c>
      <c r="D1466" s="457">
        <v>148274</v>
      </c>
      <c r="E1466" s="458">
        <v>215836.92</v>
      </c>
      <c r="F1466" s="457">
        <v>132733.91199000002</v>
      </c>
      <c r="G1466" s="499">
        <f t="shared" si="32"/>
        <v>61.497315653874239</v>
      </c>
    </row>
    <row r="1467" spans="1:7" x14ac:dyDescent="0.2">
      <c r="A1467" s="460">
        <v>3522</v>
      </c>
      <c r="B1467" s="429"/>
      <c r="C1467" s="461" t="s">
        <v>103</v>
      </c>
      <c r="D1467" s="462">
        <v>502952</v>
      </c>
      <c r="E1467" s="463">
        <v>895089.78</v>
      </c>
      <c r="F1467" s="462">
        <v>667834.86066000012</v>
      </c>
      <c r="G1467" s="500">
        <f t="shared" si="32"/>
        <v>74.610935749931144</v>
      </c>
    </row>
    <row r="1468" spans="1:7" x14ac:dyDescent="0.2">
      <c r="A1468" s="437"/>
      <c r="B1468" s="438"/>
      <c r="C1468" s="438"/>
      <c r="D1468" s="465"/>
      <c r="E1468" s="465"/>
      <c r="F1468" s="465"/>
      <c r="G1468" s="499"/>
    </row>
    <row r="1469" spans="1:7" x14ac:dyDescent="0.2">
      <c r="A1469" s="467">
        <v>3526</v>
      </c>
      <c r="B1469" s="468">
        <v>6201</v>
      </c>
      <c r="C1469" s="469" t="s">
        <v>361</v>
      </c>
      <c r="D1469" s="470">
        <v>0</v>
      </c>
      <c r="E1469" s="471">
        <v>25500</v>
      </c>
      <c r="F1469" s="470">
        <v>0</v>
      </c>
      <c r="G1469" s="501">
        <f t="shared" si="32"/>
        <v>0</v>
      </c>
    </row>
    <row r="1470" spans="1:7" x14ac:dyDescent="0.2">
      <c r="A1470" s="454">
        <v>3526</v>
      </c>
      <c r="B1470" s="455">
        <v>6351</v>
      </c>
      <c r="C1470" s="456" t="s">
        <v>346</v>
      </c>
      <c r="D1470" s="457">
        <v>17000</v>
      </c>
      <c r="E1470" s="458">
        <v>22200</v>
      </c>
      <c r="F1470" s="457">
        <v>1135.2825</v>
      </c>
      <c r="G1470" s="499">
        <f t="shared" si="32"/>
        <v>5.1138851351351349</v>
      </c>
    </row>
    <row r="1471" spans="1:7" x14ac:dyDescent="0.2">
      <c r="A1471" s="460">
        <v>3526</v>
      </c>
      <c r="B1471" s="429"/>
      <c r="C1471" s="461" t="s">
        <v>104</v>
      </c>
      <c r="D1471" s="462">
        <v>17000</v>
      </c>
      <c r="E1471" s="463">
        <v>47700</v>
      </c>
      <c r="F1471" s="462">
        <v>1135.2825</v>
      </c>
      <c r="G1471" s="500">
        <f t="shared" si="32"/>
        <v>2.3800471698113208</v>
      </c>
    </row>
    <row r="1472" spans="1:7" x14ac:dyDescent="0.2">
      <c r="A1472" s="437"/>
      <c r="B1472" s="438"/>
      <c r="C1472" s="438"/>
      <c r="D1472" s="465"/>
      <c r="E1472" s="465"/>
      <c r="F1472" s="465"/>
      <c r="G1472" s="499"/>
    </row>
    <row r="1473" spans="1:7" x14ac:dyDescent="0.2">
      <c r="A1473" s="467">
        <v>3533</v>
      </c>
      <c r="B1473" s="468">
        <v>6121</v>
      </c>
      <c r="C1473" s="469" t="s">
        <v>356</v>
      </c>
      <c r="D1473" s="470">
        <v>1844</v>
      </c>
      <c r="E1473" s="471">
        <v>1844</v>
      </c>
      <c r="F1473" s="470">
        <v>108.9</v>
      </c>
      <c r="G1473" s="501">
        <f t="shared" si="32"/>
        <v>5.9056399132321049</v>
      </c>
    </row>
    <row r="1474" spans="1:7" x14ac:dyDescent="0.2">
      <c r="A1474" s="454">
        <v>3533</v>
      </c>
      <c r="B1474" s="455">
        <v>6351</v>
      </c>
      <c r="C1474" s="456" t="s">
        <v>346</v>
      </c>
      <c r="D1474" s="457">
        <v>25000</v>
      </c>
      <c r="E1474" s="458">
        <v>40339.129999999997</v>
      </c>
      <c r="F1474" s="457">
        <v>38645.120999999999</v>
      </c>
      <c r="G1474" s="499">
        <f t="shared" si="32"/>
        <v>95.800581222252447</v>
      </c>
    </row>
    <row r="1475" spans="1:7" x14ac:dyDescent="0.2">
      <c r="A1475" s="454">
        <v>3533</v>
      </c>
      <c r="B1475" s="455">
        <v>6356</v>
      </c>
      <c r="C1475" s="456" t="s">
        <v>358</v>
      </c>
      <c r="D1475" s="457">
        <v>0</v>
      </c>
      <c r="E1475" s="458">
        <v>12255.49</v>
      </c>
      <c r="F1475" s="457">
        <v>12255.485000000001</v>
      </c>
      <c r="G1475" s="499">
        <f t="shared" si="32"/>
        <v>99.999959201957651</v>
      </c>
    </row>
    <row r="1476" spans="1:7" x14ac:dyDescent="0.2">
      <c r="A1476" s="460">
        <v>3533</v>
      </c>
      <c r="B1476" s="429"/>
      <c r="C1476" s="461" t="s">
        <v>267</v>
      </c>
      <c r="D1476" s="462">
        <v>26844</v>
      </c>
      <c r="E1476" s="463">
        <v>54438.62</v>
      </c>
      <c r="F1476" s="462">
        <v>51009.506000000001</v>
      </c>
      <c r="G1476" s="500">
        <f t="shared" si="32"/>
        <v>93.70095347751284</v>
      </c>
    </row>
    <row r="1477" spans="1:7" x14ac:dyDescent="0.2">
      <c r="A1477" s="437"/>
      <c r="B1477" s="438"/>
      <c r="C1477" s="438"/>
      <c r="D1477" s="465"/>
      <c r="E1477" s="465"/>
      <c r="F1477" s="465"/>
      <c r="G1477" s="499"/>
    </row>
    <row r="1478" spans="1:7" x14ac:dyDescent="0.2">
      <c r="A1478" s="467">
        <v>3549</v>
      </c>
      <c r="B1478" s="468">
        <v>6313</v>
      </c>
      <c r="C1478" s="469" t="s">
        <v>352</v>
      </c>
      <c r="D1478" s="470">
        <v>0</v>
      </c>
      <c r="E1478" s="471">
        <v>200</v>
      </c>
      <c r="F1478" s="470">
        <v>200</v>
      </c>
      <c r="G1478" s="501">
        <f t="shared" si="32"/>
        <v>100</v>
      </c>
    </row>
    <row r="1479" spans="1:7" x14ac:dyDescent="0.2">
      <c r="A1479" s="460">
        <v>3549</v>
      </c>
      <c r="B1479" s="429"/>
      <c r="C1479" s="461" t="s">
        <v>268</v>
      </c>
      <c r="D1479" s="462">
        <v>0</v>
      </c>
      <c r="E1479" s="463">
        <v>200</v>
      </c>
      <c r="F1479" s="462">
        <v>200</v>
      </c>
      <c r="G1479" s="500">
        <f t="shared" si="32"/>
        <v>100</v>
      </c>
    </row>
    <row r="1480" spans="1:7" x14ac:dyDescent="0.2">
      <c r="A1480" s="437"/>
      <c r="B1480" s="438"/>
      <c r="C1480" s="438"/>
      <c r="D1480" s="465"/>
      <c r="E1480" s="465"/>
      <c r="F1480" s="465"/>
      <c r="G1480" s="499"/>
    </row>
    <row r="1481" spans="1:7" x14ac:dyDescent="0.2">
      <c r="A1481" s="467">
        <v>3599</v>
      </c>
      <c r="B1481" s="468">
        <v>6111</v>
      </c>
      <c r="C1481" s="469" t="s">
        <v>359</v>
      </c>
      <c r="D1481" s="470">
        <v>0</v>
      </c>
      <c r="E1481" s="471">
        <v>1300.75</v>
      </c>
      <c r="F1481" s="470">
        <v>0</v>
      </c>
      <c r="G1481" s="501">
        <f t="shared" si="32"/>
        <v>0</v>
      </c>
    </row>
    <row r="1482" spans="1:7" x14ac:dyDescent="0.2">
      <c r="A1482" s="454">
        <v>3599</v>
      </c>
      <c r="B1482" s="455">
        <v>6322</v>
      </c>
      <c r="C1482" s="456" t="s">
        <v>345</v>
      </c>
      <c r="D1482" s="457">
        <v>0</v>
      </c>
      <c r="E1482" s="458">
        <v>325</v>
      </c>
      <c r="F1482" s="457">
        <v>325</v>
      </c>
      <c r="G1482" s="499">
        <f t="shared" si="32"/>
        <v>100</v>
      </c>
    </row>
    <row r="1483" spans="1:7" x14ac:dyDescent="0.2">
      <c r="A1483" s="460">
        <v>3599</v>
      </c>
      <c r="B1483" s="429"/>
      <c r="C1483" s="461" t="s">
        <v>106</v>
      </c>
      <c r="D1483" s="462">
        <v>0</v>
      </c>
      <c r="E1483" s="463">
        <v>1625.75</v>
      </c>
      <c r="F1483" s="462">
        <v>325</v>
      </c>
      <c r="G1483" s="500">
        <f t="shared" si="32"/>
        <v>19.990773489158851</v>
      </c>
    </row>
    <row r="1484" spans="1:7" x14ac:dyDescent="0.2">
      <c r="A1484" s="437"/>
      <c r="B1484" s="438"/>
      <c r="C1484" s="438"/>
      <c r="D1484" s="465"/>
      <c r="E1484" s="465"/>
      <c r="F1484" s="465"/>
      <c r="G1484" s="499"/>
    </row>
    <row r="1485" spans="1:7" x14ac:dyDescent="0.2">
      <c r="A1485" s="467">
        <v>3636</v>
      </c>
      <c r="B1485" s="468">
        <v>6121</v>
      </c>
      <c r="C1485" s="469" t="s">
        <v>356</v>
      </c>
      <c r="D1485" s="470">
        <v>15000</v>
      </c>
      <c r="E1485" s="471">
        <v>64.38</v>
      </c>
      <c r="F1485" s="470">
        <v>0</v>
      </c>
      <c r="G1485" s="501">
        <f t="shared" si="32"/>
        <v>0</v>
      </c>
    </row>
    <row r="1486" spans="1:7" x14ac:dyDescent="0.2">
      <c r="A1486" s="454">
        <v>3636</v>
      </c>
      <c r="B1486" s="455">
        <v>6312</v>
      </c>
      <c r="C1486" s="456" t="s">
        <v>351</v>
      </c>
      <c r="D1486" s="457">
        <v>0</v>
      </c>
      <c r="E1486" s="458">
        <v>203.25</v>
      </c>
      <c r="F1486" s="457">
        <v>203.25</v>
      </c>
      <c r="G1486" s="499">
        <f t="shared" si="32"/>
        <v>100</v>
      </c>
    </row>
    <row r="1487" spans="1:7" x14ac:dyDescent="0.2">
      <c r="A1487" s="454">
        <v>3636</v>
      </c>
      <c r="B1487" s="455">
        <v>6313</v>
      </c>
      <c r="C1487" s="456" t="s">
        <v>352</v>
      </c>
      <c r="D1487" s="457">
        <v>230</v>
      </c>
      <c r="E1487" s="458">
        <v>823.53</v>
      </c>
      <c r="F1487" s="457">
        <v>595.72921999999994</v>
      </c>
      <c r="G1487" s="499">
        <f t="shared" si="32"/>
        <v>72.338496472502513</v>
      </c>
    </row>
    <row r="1488" spans="1:7" x14ac:dyDescent="0.2">
      <c r="A1488" s="454">
        <v>3636</v>
      </c>
      <c r="B1488" s="455">
        <v>6341</v>
      </c>
      <c r="C1488" s="456" t="s">
        <v>354</v>
      </c>
      <c r="D1488" s="457">
        <v>59802</v>
      </c>
      <c r="E1488" s="458">
        <v>54224.39</v>
      </c>
      <c r="F1488" s="457">
        <v>37015.133779999996</v>
      </c>
      <c r="G1488" s="499">
        <f t="shared" si="32"/>
        <v>68.262886461240029</v>
      </c>
    </row>
    <row r="1489" spans="1:7" x14ac:dyDescent="0.2">
      <c r="A1489" s="454">
        <v>3636</v>
      </c>
      <c r="B1489" s="455">
        <v>6349</v>
      </c>
      <c r="C1489" s="456" t="s">
        <v>355</v>
      </c>
      <c r="D1489" s="457">
        <v>0</v>
      </c>
      <c r="E1489" s="458">
        <v>674.04</v>
      </c>
      <c r="F1489" s="457">
        <v>118.23074000000001</v>
      </c>
      <c r="G1489" s="499">
        <f t="shared" si="32"/>
        <v>17.540611833125634</v>
      </c>
    </row>
    <row r="1490" spans="1:7" x14ac:dyDescent="0.2">
      <c r="A1490" s="454">
        <v>3636</v>
      </c>
      <c r="B1490" s="455">
        <v>6351</v>
      </c>
      <c r="C1490" s="456" t="s">
        <v>346</v>
      </c>
      <c r="D1490" s="457">
        <v>0</v>
      </c>
      <c r="E1490" s="458">
        <v>54.155999999999999</v>
      </c>
      <c r="F1490" s="457">
        <v>54.155500000000004</v>
      </c>
      <c r="G1490" s="499">
        <f t="shared" si="32"/>
        <v>99.999076741265981</v>
      </c>
    </row>
    <row r="1491" spans="1:7" x14ac:dyDescent="0.2">
      <c r="A1491" s="454">
        <v>3636</v>
      </c>
      <c r="B1491" s="455">
        <v>6352</v>
      </c>
      <c r="C1491" s="456" t="s">
        <v>362</v>
      </c>
      <c r="D1491" s="457">
        <v>0</v>
      </c>
      <c r="E1491" s="458">
        <v>194.06100000000001</v>
      </c>
      <c r="F1491" s="457">
        <v>194.06100000000001</v>
      </c>
      <c r="G1491" s="499">
        <f t="shared" si="32"/>
        <v>100</v>
      </c>
    </row>
    <row r="1492" spans="1:7" x14ac:dyDescent="0.2">
      <c r="A1492" s="460">
        <v>3636</v>
      </c>
      <c r="B1492" s="429"/>
      <c r="C1492" s="461" t="s">
        <v>107</v>
      </c>
      <c r="D1492" s="462">
        <v>75032</v>
      </c>
      <c r="E1492" s="463">
        <v>56237.807000000001</v>
      </c>
      <c r="F1492" s="462">
        <v>38180.560239999999</v>
      </c>
      <c r="G1492" s="500">
        <f t="shared" si="32"/>
        <v>67.891267950757751</v>
      </c>
    </row>
    <row r="1493" spans="1:7" x14ac:dyDescent="0.2">
      <c r="A1493" s="437"/>
      <c r="B1493" s="438"/>
      <c r="C1493" s="438"/>
      <c r="D1493" s="465"/>
      <c r="E1493" s="465"/>
      <c r="F1493" s="465"/>
      <c r="G1493" s="499"/>
    </row>
    <row r="1494" spans="1:7" x14ac:dyDescent="0.2">
      <c r="A1494" s="467">
        <v>3639</v>
      </c>
      <c r="B1494" s="468">
        <v>6111</v>
      </c>
      <c r="C1494" s="469" t="s">
        <v>359</v>
      </c>
      <c r="D1494" s="470">
        <v>500</v>
      </c>
      <c r="E1494" s="471">
        <v>1838.52</v>
      </c>
      <c r="F1494" s="470">
        <v>1160.5836000000002</v>
      </c>
      <c r="G1494" s="501">
        <f t="shared" si="32"/>
        <v>63.125970889628626</v>
      </c>
    </row>
    <row r="1495" spans="1:7" x14ac:dyDescent="0.2">
      <c r="A1495" s="454">
        <v>3639</v>
      </c>
      <c r="B1495" s="455">
        <v>6121</v>
      </c>
      <c r="C1495" s="456" t="s">
        <v>356</v>
      </c>
      <c r="D1495" s="457">
        <v>13564</v>
      </c>
      <c r="E1495" s="458">
        <v>18364.494999999999</v>
      </c>
      <c r="F1495" s="457">
        <v>18363.797200000001</v>
      </c>
      <c r="G1495" s="499">
        <f t="shared" si="32"/>
        <v>99.996200276675197</v>
      </c>
    </row>
    <row r="1496" spans="1:7" x14ac:dyDescent="0.2">
      <c r="A1496" s="454">
        <v>3639</v>
      </c>
      <c r="B1496" s="455">
        <v>6122</v>
      </c>
      <c r="C1496" s="456" t="s">
        <v>348</v>
      </c>
      <c r="D1496" s="457">
        <v>1141</v>
      </c>
      <c r="E1496" s="458">
        <v>1944.29</v>
      </c>
      <c r="F1496" s="457">
        <v>1944.1697999999999</v>
      </c>
      <c r="G1496" s="499">
        <f t="shared" si="32"/>
        <v>99.993817794670548</v>
      </c>
    </row>
    <row r="1497" spans="1:7" x14ac:dyDescent="0.2">
      <c r="A1497" s="454">
        <v>3639</v>
      </c>
      <c r="B1497" s="455">
        <v>6129</v>
      </c>
      <c r="C1497" s="456" t="s">
        <v>350</v>
      </c>
      <c r="D1497" s="457">
        <v>0</v>
      </c>
      <c r="E1497" s="458">
        <v>54</v>
      </c>
      <c r="F1497" s="457">
        <v>0</v>
      </c>
      <c r="G1497" s="499">
        <f t="shared" si="32"/>
        <v>0</v>
      </c>
    </row>
    <row r="1498" spans="1:7" x14ac:dyDescent="0.2">
      <c r="A1498" s="454">
        <v>3639</v>
      </c>
      <c r="B1498" s="455">
        <v>6130</v>
      </c>
      <c r="C1498" s="456" t="s">
        <v>357</v>
      </c>
      <c r="D1498" s="457">
        <v>9000</v>
      </c>
      <c r="E1498" s="458">
        <v>8006.75</v>
      </c>
      <c r="F1498" s="457">
        <v>7986.75</v>
      </c>
      <c r="G1498" s="499">
        <f t="shared" si="32"/>
        <v>99.750210759671532</v>
      </c>
    </row>
    <row r="1499" spans="1:7" x14ac:dyDescent="0.2">
      <c r="A1499" s="454">
        <v>3639</v>
      </c>
      <c r="B1499" s="455">
        <v>6322</v>
      </c>
      <c r="C1499" s="456" t="s">
        <v>345</v>
      </c>
      <c r="D1499" s="457">
        <v>0</v>
      </c>
      <c r="E1499" s="458">
        <v>1170</v>
      </c>
      <c r="F1499" s="457">
        <v>1050</v>
      </c>
      <c r="G1499" s="499">
        <f t="shared" si="32"/>
        <v>89.743589743589752</v>
      </c>
    </row>
    <row r="1500" spans="1:7" x14ac:dyDescent="0.2">
      <c r="A1500" s="454">
        <v>3639</v>
      </c>
      <c r="B1500" s="455">
        <v>6341</v>
      </c>
      <c r="C1500" s="456" t="s">
        <v>354</v>
      </c>
      <c r="D1500" s="457">
        <v>2800</v>
      </c>
      <c r="E1500" s="458">
        <v>1276.1500000000001</v>
      </c>
      <c r="F1500" s="457">
        <v>500</v>
      </c>
      <c r="G1500" s="499">
        <f t="shared" si="32"/>
        <v>39.180347137875636</v>
      </c>
    </row>
    <row r="1501" spans="1:7" x14ac:dyDescent="0.2">
      <c r="A1501" s="454">
        <v>3639</v>
      </c>
      <c r="B1501" s="455">
        <v>6441</v>
      </c>
      <c r="C1501" s="456" t="s">
        <v>367</v>
      </c>
      <c r="D1501" s="457">
        <v>100000</v>
      </c>
      <c r="E1501" s="458">
        <v>93551.786999999997</v>
      </c>
      <c r="F1501" s="457">
        <v>93551.78250999999</v>
      </c>
      <c r="G1501" s="499">
        <f t="shared" si="32"/>
        <v>99.999995200519251</v>
      </c>
    </row>
    <row r="1502" spans="1:7" x14ac:dyDescent="0.2">
      <c r="A1502" s="460">
        <v>3639</v>
      </c>
      <c r="B1502" s="429"/>
      <c r="C1502" s="461" t="s">
        <v>109</v>
      </c>
      <c r="D1502" s="462">
        <v>127005</v>
      </c>
      <c r="E1502" s="463">
        <v>126205.992</v>
      </c>
      <c r="F1502" s="462">
        <v>124557.08310999998</v>
      </c>
      <c r="G1502" s="500">
        <f t="shared" si="32"/>
        <v>98.693478127409335</v>
      </c>
    </row>
    <row r="1503" spans="1:7" x14ac:dyDescent="0.2">
      <c r="A1503" s="437"/>
      <c r="B1503" s="438"/>
      <c r="C1503" s="438"/>
      <c r="D1503" s="465"/>
      <c r="E1503" s="465"/>
      <c r="F1503" s="465"/>
      <c r="G1503" s="499"/>
    </row>
    <row r="1504" spans="1:7" x14ac:dyDescent="0.2">
      <c r="A1504" s="467">
        <v>3713</v>
      </c>
      <c r="B1504" s="468">
        <v>6371</v>
      </c>
      <c r="C1504" s="469" t="s">
        <v>368</v>
      </c>
      <c r="D1504" s="471">
        <v>662947</v>
      </c>
      <c r="E1504" s="471">
        <v>806897.53</v>
      </c>
      <c r="F1504" s="470">
        <v>425670.53499999997</v>
      </c>
      <c r="G1504" s="501">
        <f t="shared" si="32"/>
        <v>52.753976703832514</v>
      </c>
    </row>
    <row r="1505" spans="1:7" x14ac:dyDescent="0.2">
      <c r="A1505" s="460">
        <v>3713</v>
      </c>
      <c r="B1505" s="429"/>
      <c r="C1505" s="461" t="s">
        <v>277</v>
      </c>
      <c r="D1505" s="463">
        <v>662947</v>
      </c>
      <c r="E1505" s="463">
        <v>806897.53</v>
      </c>
      <c r="F1505" s="462">
        <v>425670.53499999997</v>
      </c>
      <c r="G1505" s="500">
        <f t="shared" si="32"/>
        <v>52.753976703832514</v>
      </c>
    </row>
    <row r="1506" spans="1:7" x14ac:dyDescent="0.2">
      <c r="A1506" s="437"/>
      <c r="B1506" s="438"/>
      <c r="C1506" s="438"/>
      <c r="D1506" s="465"/>
      <c r="E1506" s="465"/>
      <c r="F1506" s="465"/>
      <c r="G1506" s="499"/>
    </row>
    <row r="1507" spans="1:7" x14ac:dyDescent="0.2">
      <c r="A1507" s="467">
        <v>3716</v>
      </c>
      <c r="B1507" s="468">
        <v>6352</v>
      </c>
      <c r="C1507" s="469" t="s">
        <v>362</v>
      </c>
      <c r="D1507" s="470">
        <v>0</v>
      </c>
      <c r="E1507" s="471">
        <v>700</v>
      </c>
      <c r="F1507" s="470">
        <v>700</v>
      </c>
      <c r="G1507" s="501">
        <f t="shared" ref="G1507:G1572" si="33">F1507/E1507*100</f>
        <v>100</v>
      </c>
    </row>
    <row r="1508" spans="1:7" x14ac:dyDescent="0.2">
      <c r="A1508" s="460">
        <v>3716</v>
      </c>
      <c r="B1508" s="429"/>
      <c r="C1508" s="461" t="s">
        <v>111</v>
      </c>
      <c r="D1508" s="462">
        <v>0</v>
      </c>
      <c r="E1508" s="463">
        <v>700</v>
      </c>
      <c r="F1508" s="462">
        <v>700</v>
      </c>
      <c r="G1508" s="500">
        <f t="shared" si="33"/>
        <v>100</v>
      </c>
    </row>
    <row r="1509" spans="1:7" x14ac:dyDescent="0.2">
      <c r="A1509" s="437"/>
      <c r="B1509" s="438"/>
      <c r="C1509" s="438"/>
      <c r="D1509" s="465"/>
      <c r="E1509" s="465"/>
      <c r="F1509" s="465"/>
      <c r="G1509" s="499"/>
    </row>
    <row r="1510" spans="1:7" x14ac:dyDescent="0.2">
      <c r="A1510" s="467">
        <v>3729</v>
      </c>
      <c r="B1510" s="468">
        <v>6313</v>
      </c>
      <c r="C1510" s="469" t="s">
        <v>352</v>
      </c>
      <c r="D1510" s="470">
        <v>0</v>
      </c>
      <c r="E1510" s="471">
        <v>300</v>
      </c>
      <c r="F1510" s="470">
        <v>150</v>
      </c>
      <c r="G1510" s="501">
        <f t="shared" si="33"/>
        <v>50</v>
      </c>
    </row>
    <row r="1511" spans="1:7" x14ac:dyDescent="0.2">
      <c r="A1511" s="460">
        <v>3729</v>
      </c>
      <c r="B1511" s="429"/>
      <c r="C1511" s="461" t="s">
        <v>279</v>
      </c>
      <c r="D1511" s="462">
        <v>0</v>
      </c>
      <c r="E1511" s="463">
        <v>300</v>
      </c>
      <c r="F1511" s="462">
        <v>150</v>
      </c>
      <c r="G1511" s="500">
        <f t="shared" si="33"/>
        <v>50</v>
      </c>
    </row>
    <row r="1512" spans="1:7" x14ac:dyDescent="0.2">
      <c r="A1512" s="437"/>
      <c r="B1512" s="438"/>
      <c r="C1512" s="438"/>
      <c r="D1512" s="465"/>
      <c r="E1512" s="465"/>
      <c r="F1512" s="465"/>
      <c r="G1512" s="499"/>
    </row>
    <row r="1513" spans="1:7" x14ac:dyDescent="0.2">
      <c r="A1513" s="467">
        <v>3792</v>
      </c>
      <c r="B1513" s="468">
        <v>6313</v>
      </c>
      <c r="C1513" s="469" t="s">
        <v>352</v>
      </c>
      <c r="D1513" s="470">
        <v>0</v>
      </c>
      <c r="E1513" s="471">
        <v>42</v>
      </c>
      <c r="F1513" s="470">
        <v>42</v>
      </c>
      <c r="G1513" s="501">
        <f t="shared" si="33"/>
        <v>100</v>
      </c>
    </row>
    <row r="1514" spans="1:7" x14ac:dyDescent="0.2">
      <c r="A1514" s="454">
        <v>3792</v>
      </c>
      <c r="B1514" s="455">
        <v>6322</v>
      </c>
      <c r="C1514" s="456" t="s">
        <v>345</v>
      </c>
      <c r="D1514" s="457">
        <v>0</v>
      </c>
      <c r="E1514" s="458">
        <v>80.5</v>
      </c>
      <c r="F1514" s="457">
        <v>80.5</v>
      </c>
      <c r="G1514" s="499">
        <f t="shared" si="33"/>
        <v>100</v>
      </c>
    </row>
    <row r="1515" spans="1:7" x14ac:dyDescent="0.2">
      <c r="A1515" s="454">
        <v>3792</v>
      </c>
      <c r="B1515" s="455">
        <v>6341</v>
      </c>
      <c r="C1515" s="456" t="s">
        <v>354</v>
      </c>
      <c r="D1515" s="457">
        <v>0</v>
      </c>
      <c r="E1515" s="458">
        <v>500</v>
      </c>
      <c r="F1515" s="457">
        <v>500</v>
      </c>
      <c r="G1515" s="499">
        <f t="shared" si="33"/>
        <v>100</v>
      </c>
    </row>
    <row r="1516" spans="1:7" x14ac:dyDescent="0.2">
      <c r="A1516" s="460">
        <v>3792</v>
      </c>
      <c r="B1516" s="429"/>
      <c r="C1516" s="461" t="s">
        <v>285</v>
      </c>
      <c r="D1516" s="462">
        <v>0</v>
      </c>
      <c r="E1516" s="463">
        <v>622.5</v>
      </c>
      <c r="F1516" s="462">
        <v>622.5</v>
      </c>
      <c r="G1516" s="500">
        <f t="shared" si="33"/>
        <v>100</v>
      </c>
    </row>
    <row r="1517" spans="1:7" x14ac:dyDescent="0.2">
      <c r="A1517" s="437"/>
      <c r="B1517" s="438"/>
      <c r="C1517" s="438"/>
      <c r="D1517" s="465"/>
      <c r="E1517" s="465"/>
      <c r="F1517" s="465"/>
      <c r="G1517" s="499"/>
    </row>
    <row r="1518" spans="1:7" x14ac:dyDescent="0.2">
      <c r="A1518" s="467">
        <v>3799</v>
      </c>
      <c r="B1518" s="468">
        <v>6322</v>
      </c>
      <c r="C1518" s="469" t="s">
        <v>345</v>
      </c>
      <c r="D1518" s="470">
        <v>0</v>
      </c>
      <c r="E1518" s="471">
        <v>200</v>
      </c>
      <c r="F1518" s="470">
        <v>0</v>
      </c>
      <c r="G1518" s="501">
        <f t="shared" si="33"/>
        <v>0</v>
      </c>
    </row>
    <row r="1519" spans="1:7" x14ac:dyDescent="0.2">
      <c r="A1519" s="460">
        <v>3799</v>
      </c>
      <c r="B1519" s="429"/>
      <c r="C1519" s="461" t="s">
        <v>287</v>
      </c>
      <c r="D1519" s="462">
        <v>0</v>
      </c>
      <c r="E1519" s="463">
        <v>200</v>
      </c>
      <c r="F1519" s="462">
        <v>0</v>
      </c>
      <c r="G1519" s="500">
        <f t="shared" si="33"/>
        <v>0</v>
      </c>
    </row>
    <row r="1520" spans="1:7" x14ac:dyDescent="0.2">
      <c r="A1520" s="437"/>
      <c r="B1520" s="438"/>
      <c r="C1520" s="438"/>
      <c r="D1520" s="465"/>
      <c r="E1520" s="465"/>
      <c r="F1520" s="465"/>
      <c r="G1520" s="499"/>
    </row>
    <row r="1521" spans="1:7" x14ac:dyDescent="0.2">
      <c r="A1521" s="467">
        <v>3900</v>
      </c>
      <c r="B1521" s="468">
        <v>6341</v>
      </c>
      <c r="C1521" s="469" t="s">
        <v>354</v>
      </c>
      <c r="D1521" s="470">
        <v>0</v>
      </c>
      <c r="E1521" s="471">
        <v>763.2</v>
      </c>
      <c r="F1521" s="470">
        <v>763.2</v>
      </c>
      <c r="G1521" s="501">
        <f t="shared" si="33"/>
        <v>100</v>
      </c>
    </row>
    <row r="1522" spans="1:7" x14ac:dyDescent="0.2">
      <c r="A1522" s="460">
        <v>3900</v>
      </c>
      <c r="B1522" s="429"/>
      <c r="C1522" s="461" t="s">
        <v>288</v>
      </c>
      <c r="D1522" s="462">
        <v>0</v>
      </c>
      <c r="E1522" s="463">
        <v>763.2</v>
      </c>
      <c r="F1522" s="462">
        <v>763.2</v>
      </c>
      <c r="G1522" s="500">
        <f t="shared" si="33"/>
        <v>100</v>
      </c>
    </row>
    <row r="1523" spans="1:7" x14ac:dyDescent="0.2">
      <c r="A1523" s="437"/>
      <c r="B1523" s="438"/>
      <c r="C1523" s="438"/>
      <c r="D1523" s="465"/>
      <c r="E1523" s="465"/>
      <c r="F1523" s="465"/>
      <c r="G1523" s="499"/>
    </row>
    <row r="1524" spans="1:7" ht="13.5" customHeight="1" x14ac:dyDescent="0.2">
      <c r="A1524" s="987" t="s">
        <v>289</v>
      </c>
      <c r="B1524" s="988"/>
      <c r="C1524" s="988"/>
      <c r="D1524" s="473">
        <v>2190391</v>
      </c>
      <c r="E1524" s="474">
        <v>2917024.4610000001</v>
      </c>
      <c r="F1524" s="473">
        <v>1976494.1620900007</v>
      </c>
      <c r="G1524" s="475">
        <f t="shared" ref="G1524" si="34">F1524/E1524*100</f>
        <v>67.757202194061421</v>
      </c>
    </row>
    <row r="1525" spans="1:7" x14ac:dyDescent="0.2">
      <c r="A1525" s="437"/>
      <c r="B1525" s="438"/>
      <c r="C1525" s="438"/>
      <c r="D1525" s="465"/>
      <c r="E1525" s="465"/>
      <c r="F1525" s="465"/>
      <c r="G1525" s="499"/>
    </row>
    <row r="1526" spans="1:7" x14ac:dyDescent="0.2">
      <c r="A1526" s="467">
        <v>4324</v>
      </c>
      <c r="B1526" s="468">
        <v>6351</v>
      </c>
      <c r="C1526" s="469" t="s">
        <v>346</v>
      </c>
      <c r="D1526" s="470">
        <v>0</v>
      </c>
      <c r="E1526" s="471">
        <v>550</v>
      </c>
      <c r="F1526" s="470">
        <v>0</v>
      </c>
      <c r="G1526" s="501">
        <f t="shared" si="33"/>
        <v>0</v>
      </c>
    </row>
    <row r="1527" spans="1:7" x14ac:dyDescent="0.2">
      <c r="A1527" s="460">
        <v>4324</v>
      </c>
      <c r="B1527" s="429"/>
      <c r="C1527" s="461" t="s">
        <v>296</v>
      </c>
      <c r="D1527" s="462">
        <v>0</v>
      </c>
      <c r="E1527" s="463">
        <v>550</v>
      </c>
      <c r="F1527" s="462">
        <v>0</v>
      </c>
      <c r="G1527" s="500">
        <f t="shared" si="33"/>
        <v>0</v>
      </c>
    </row>
    <row r="1528" spans="1:7" x14ac:dyDescent="0.2">
      <c r="A1528" s="437"/>
      <c r="B1528" s="438"/>
      <c r="C1528" s="438"/>
      <c r="D1528" s="465"/>
      <c r="E1528" s="465"/>
      <c r="F1528" s="465"/>
      <c r="G1528" s="499"/>
    </row>
    <row r="1529" spans="1:7" x14ac:dyDescent="0.2">
      <c r="A1529" s="467">
        <v>4329</v>
      </c>
      <c r="B1529" s="468">
        <v>6313</v>
      </c>
      <c r="C1529" s="469" t="s">
        <v>352</v>
      </c>
      <c r="D1529" s="470">
        <v>0</v>
      </c>
      <c r="E1529" s="471">
        <v>200</v>
      </c>
      <c r="F1529" s="470">
        <v>200</v>
      </c>
      <c r="G1529" s="501">
        <f t="shared" si="33"/>
        <v>100</v>
      </c>
    </row>
    <row r="1530" spans="1:7" x14ac:dyDescent="0.2">
      <c r="A1530" s="460">
        <v>4329</v>
      </c>
      <c r="B1530" s="429"/>
      <c r="C1530" s="461" t="s">
        <v>115</v>
      </c>
      <c r="D1530" s="462">
        <v>0</v>
      </c>
      <c r="E1530" s="463">
        <v>200</v>
      </c>
      <c r="F1530" s="462">
        <v>200</v>
      </c>
      <c r="G1530" s="500">
        <f t="shared" si="33"/>
        <v>100</v>
      </c>
    </row>
    <row r="1531" spans="1:7" x14ac:dyDescent="0.2">
      <c r="A1531" s="437"/>
      <c r="B1531" s="438"/>
      <c r="C1531" s="438"/>
      <c r="D1531" s="465"/>
      <c r="E1531" s="465"/>
      <c r="F1531" s="465"/>
      <c r="G1531" s="499"/>
    </row>
    <row r="1532" spans="1:7" x14ac:dyDescent="0.2">
      <c r="A1532" s="467">
        <v>4344</v>
      </c>
      <c r="B1532" s="468">
        <v>6321</v>
      </c>
      <c r="C1532" s="469" t="s">
        <v>353</v>
      </c>
      <c r="D1532" s="470">
        <v>0</v>
      </c>
      <c r="E1532" s="471">
        <v>539.9</v>
      </c>
      <c r="F1532" s="470">
        <v>539.9</v>
      </c>
      <c r="G1532" s="501">
        <f t="shared" si="33"/>
        <v>100</v>
      </c>
    </row>
    <row r="1533" spans="1:7" x14ac:dyDescent="0.2">
      <c r="A1533" s="454">
        <v>4344</v>
      </c>
      <c r="B1533" s="455">
        <v>6322</v>
      </c>
      <c r="C1533" s="456" t="s">
        <v>345</v>
      </c>
      <c r="D1533" s="457">
        <v>0</v>
      </c>
      <c r="E1533" s="458">
        <v>300</v>
      </c>
      <c r="F1533" s="457">
        <v>300</v>
      </c>
      <c r="G1533" s="499">
        <f t="shared" si="33"/>
        <v>100</v>
      </c>
    </row>
    <row r="1534" spans="1:7" x14ac:dyDescent="0.2">
      <c r="A1534" s="454">
        <v>4344</v>
      </c>
      <c r="B1534" s="455">
        <v>6323</v>
      </c>
      <c r="C1534" s="456" t="s">
        <v>364</v>
      </c>
      <c r="D1534" s="457">
        <v>0</v>
      </c>
      <c r="E1534" s="458">
        <v>224.5</v>
      </c>
      <c r="F1534" s="457">
        <v>224.5</v>
      </c>
      <c r="G1534" s="499">
        <f t="shared" si="33"/>
        <v>100</v>
      </c>
    </row>
    <row r="1535" spans="1:7" x14ac:dyDescent="0.2">
      <c r="A1535" s="460">
        <v>4344</v>
      </c>
      <c r="B1535" s="429"/>
      <c r="C1535" s="461" t="s">
        <v>298</v>
      </c>
      <c r="D1535" s="462">
        <v>0</v>
      </c>
      <c r="E1535" s="463">
        <v>1064.4000000000001</v>
      </c>
      <c r="F1535" s="462">
        <v>1064.4000000000001</v>
      </c>
      <c r="G1535" s="500">
        <f t="shared" si="33"/>
        <v>100</v>
      </c>
    </row>
    <row r="1536" spans="1:7" x14ac:dyDescent="0.2">
      <c r="A1536" s="437"/>
      <c r="B1536" s="438"/>
      <c r="C1536" s="438"/>
      <c r="D1536" s="465"/>
      <c r="E1536" s="465"/>
      <c r="F1536" s="465"/>
      <c r="G1536" s="499"/>
    </row>
    <row r="1537" spans="1:7" x14ac:dyDescent="0.2">
      <c r="A1537" s="467">
        <v>4350</v>
      </c>
      <c r="B1537" s="468">
        <v>6121</v>
      </c>
      <c r="C1537" s="469" t="s">
        <v>356</v>
      </c>
      <c r="D1537" s="470">
        <v>3500</v>
      </c>
      <c r="E1537" s="471">
        <v>13861.21</v>
      </c>
      <c r="F1537" s="470">
        <v>11725.632740000001</v>
      </c>
      <c r="G1537" s="501">
        <f t="shared" si="33"/>
        <v>84.593139704253829</v>
      </c>
    </row>
    <row r="1538" spans="1:7" x14ac:dyDescent="0.2">
      <c r="A1538" s="454">
        <v>4350</v>
      </c>
      <c r="B1538" s="455">
        <v>6122</v>
      </c>
      <c r="C1538" s="456" t="s">
        <v>348</v>
      </c>
      <c r="D1538" s="457">
        <v>0</v>
      </c>
      <c r="E1538" s="458">
        <v>1184.01</v>
      </c>
      <c r="F1538" s="457">
        <v>1184.00909</v>
      </c>
      <c r="G1538" s="499">
        <f t="shared" si="33"/>
        <v>99.999923142541022</v>
      </c>
    </row>
    <row r="1539" spans="1:7" x14ac:dyDescent="0.2">
      <c r="A1539" s="454">
        <v>4350</v>
      </c>
      <c r="B1539" s="455">
        <v>6313</v>
      </c>
      <c r="C1539" s="456" t="s">
        <v>352</v>
      </c>
      <c r="D1539" s="457">
        <v>0</v>
      </c>
      <c r="E1539" s="458">
        <v>300</v>
      </c>
      <c r="F1539" s="457">
        <v>300</v>
      </c>
      <c r="G1539" s="499">
        <f t="shared" si="33"/>
        <v>100</v>
      </c>
    </row>
    <row r="1540" spans="1:7" x14ac:dyDescent="0.2">
      <c r="A1540" s="454">
        <v>4350</v>
      </c>
      <c r="B1540" s="455">
        <v>6321</v>
      </c>
      <c r="C1540" s="456" t="s">
        <v>353</v>
      </c>
      <c r="D1540" s="457">
        <v>0</v>
      </c>
      <c r="E1540" s="458">
        <v>480</v>
      </c>
      <c r="F1540" s="457">
        <v>480</v>
      </c>
      <c r="G1540" s="499">
        <f t="shared" si="33"/>
        <v>100</v>
      </c>
    </row>
    <row r="1541" spans="1:7" x14ac:dyDescent="0.2">
      <c r="A1541" s="454">
        <v>4350</v>
      </c>
      <c r="B1541" s="455">
        <v>6322</v>
      </c>
      <c r="C1541" s="456" t="s">
        <v>345</v>
      </c>
      <c r="D1541" s="457">
        <v>0</v>
      </c>
      <c r="E1541" s="458">
        <v>64</v>
      </c>
      <c r="F1541" s="457">
        <v>64</v>
      </c>
      <c r="G1541" s="499">
        <f t="shared" si="33"/>
        <v>100</v>
      </c>
    </row>
    <row r="1542" spans="1:7" x14ac:dyDescent="0.2">
      <c r="A1542" s="454">
        <v>4350</v>
      </c>
      <c r="B1542" s="455">
        <v>6323</v>
      </c>
      <c r="C1542" s="456" t="s">
        <v>364</v>
      </c>
      <c r="D1542" s="457">
        <v>0</v>
      </c>
      <c r="E1542" s="458">
        <v>4702.6000000000004</v>
      </c>
      <c r="F1542" s="457">
        <v>4702.6000000000004</v>
      </c>
      <c r="G1542" s="499">
        <f t="shared" si="33"/>
        <v>100</v>
      </c>
    </row>
    <row r="1543" spans="1:7" x14ac:dyDescent="0.2">
      <c r="A1543" s="454">
        <v>4350</v>
      </c>
      <c r="B1543" s="455">
        <v>6341</v>
      </c>
      <c r="C1543" s="456" t="s">
        <v>354</v>
      </c>
      <c r="D1543" s="457">
        <v>1500</v>
      </c>
      <c r="E1543" s="458">
        <v>6542.7</v>
      </c>
      <c r="F1543" s="457">
        <v>4672.1540000000005</v>
      </c>
      <c r="G1543" s="499">
        <f t="shared" si="33"/>
        <v>71.410182340623905</v>
      </c>
    </row>
    <row r="1544" spans="1:7" x14ac:dyDescent="0.2">
      <c r="A1544" s="454">
        <v>4350</v>
      </c>
      <c r="B1544" s="455">
        <v>6351</v>
      </c>
      <c r="C1544" s="456" t="s">
        <v>346</v>
      </c>
      <c r="D1544" s="457">
        <v>600</v>
      </c>
      <c r="E1544" s="458">
        <v>12440.07</v>
      </c>
      <c r="F1544" s="457">
        <v>11947.350400000003</v>
      </c>
      <c r="G1544" s="499">
        <f t="shared" si="33"/>
        <v>96.039253798411124</v>
      </c>
    </row>
    <row r="1545" spans="1:7" x14ac:dyDescent="0.2">
      <c r="A1545" s="460">
        <v>4350</v>
      </c>
      <c r="B1545" s="429"/>
      <c r="C1545" s="461" t="s">
        <v>117</v>
      </c>
      <c r="D1545" s="462">
        <v>5600</v>
      </c>
      <c r="E1545" s="463">
        <v>39574.589999999997</v>
      </c>
      <c r="F1545" s="462">
        <v>35075.746229999997</v>
      </c>
      <c r="G1545" s="500">
        <f t="shared" si="33"/>
        <v>88.631988935324415</v>
      </c>
    </row>
    <row r="1546" spans="1:7" x14ac:dyDescent="0.2">
      <c r="A1546" s="437"/>
      <c r="B1546" s="438"/>
      <c r="C1546" s="438"/>
      <c r="D1546" s="465"/>
      <c r="E1546" s="465"/>
      <c r="F1546" s="465"/>
      <c r="G1546" s="499"/>
    </row>
    <row r="1547" spans="1:7" x14ac:dyDescent="0.2">
      <c r="A1547" s="467">
        <v>4351</v>
      </c>
      <c r="B1547" s="468">
        <v>6321</v>
      </c>
      <c r="C1547" s="469" t="s">
        <v>353</v>
      </c>
      <c r="D1547" s="470">
        <v>0</v>
      </c>
      <c r="E1547" s="471">
        <v>300</v>
      </c>
      <c r="F1547" s="470">
        <v>300</v>
      </c>
      <c r="G1547" s="501">
        <f t="shared" si="33"/>
        <v>100</v>
      </c>
    </row>
    <row r="1548" spans="1:7" x14ac:dyDescent="0.2">
      <c r="A1548" s="454">
        <v>4351</v>
      </c>
      <c r="B1548" s="455">
        <v>6322</v>
      </c>
      <c r="C1548" s="456" t="s">
        <v>345</v>
      </c>
      <c r="D1548" s="457">
        <v>0</v>
      </c>
      <c r="E1548" s="458">
        <v>471</v>
      </c>
      <c r="F1548" s="457">
        <v>471</v>
      </c>
      <c r="G1548" s="499">
        <f t="shared" si="33"/>
        <v>100</v>
      </c>
    </row>
    <row r="1549" spans="1:7" x14ac:dyDescent="0.2">
      <c r="A1549" s="454">
        <v>4351</v>
      </c>
      <c r="B1549" s="455">
        <v>6323</v>
      </c>
      <c r="C1549" s="456" t="s">
        <v>364</v>
      </c>
      <c r="D1549" s="457">
        <v>0</v>
      </c>
      <c r="E1549" s="458">
        <v>1990.9</v>
      </c>
      <c r="F1549" s="457">
        <v>1990.9</v>
      </c>
      <c r="G1549" s="499">
        <f t="shared" si="33"/>
        <v>100</v>
      </c>
    </row>
    <row r="1550" spans="1:7" x14ac:dyDescent="0.2">
      <c r="A1550" s="454">
        <v>4351</v>
      </c>
      <c r="B1550" s="455">
        <v>6341</v>
      </c>
      <c r="C1550" s="456" t="s">
        <v>354</v>
      </c>
      <c r="D1550" s="457">
        <v>0</v>
      </c>
      <c r="E1550" s="458">
        <v>70</v>
      </c>
      <c r="F1550" s="457">
        <v>70</v>
      </c>
      <c r="G1550" s="499">
        <f t="shared" si="33"/>
        <v>100</v>
      </c>
    </row>
    <row r="1551" spans="1:7" x14ac:dyDescent="0.2">
      <c r="A1551" s="460">
        <v>4351</v>
      </c>
      <c r="B1551" s="429"/>
      <c r="C1551" s="461" t="s">
        <v>118</v>
      </c>
      <c r="D1551" s="462">
        <v>0</v>
      </c>
      <c r="E1551" s="463">
        <v>2831.9</v>
      </c>
      <c r="F1551" s="462">
        <v>2831.9</v>
      </c>
      <c r="G1551" s="500">
        <f t="shared" si="33"/>
        <v>100</v>
      </c>
    </row>
    <row r="1552" spans="1:7" x14ac:dyDescent="0.2">
      <c r="A1552" s="437"/>
      <c r="B1552" s="438"/>
      <c r="C1552" s="438"/>
      <c r="D1552" s="465"/>
      <c r="E1552" s="465"/>
      <c r="F1552" s="465"/>
      <c r="G1552" s="499"/>
    </row>
    <row r="1553" spans="1:7" x14ac:dyDescent="0.2">
      <c r="A1553" s="467">
        <v>4354</v>
      </c>
      <c r="B1553" s="442">
        <v>6121</v>
      </c>
      <c r="C1553" s="469" t="s">
        <v>356</v>
      </c>
      <c r="D1553" s="470">
        <v>38739</v>
      </c>
      <c r="E1553" s="471">
        <v>11937.96</v>
      </c>
      <c r="F1553" s="470">
        <v>7858.5361399999983</v>
      </c>
      <c r="G1553" s="501">
        <f t="shared" si="33"/>
        <v>65.8281326122721</v>
      </c>
    </row>
    <row r="1554" spans="1:7" x14ac:dyDescent="0.2">
      <c r="A1554" s="454">
        <v>4354</v>
      </c>
      <c r="B1554" s="419">
        <v>6122</v>
      </c>
      <c r="C1554" s="456" t="s">
        <v>348</v>
      </c>
      <c r="D1554" s="457">
        <v>0</v>
      </c>
      <c r="E1554" s="458">
        <v>307.70999999999998</v>
      </c>
      <c r="F1554" s="457">
        <v>0</v>
      </c>
      <c r="G1554" s="499">
        <f t="shared" si="33"/>
        <v>0</v>
      </c>
    </row>
    <row r="1555" spans="1:7" x14ac:dyDescent="0.2">
      <c r="A1555" s="454">
        <v>4354</v>
      </c>
      <c r="B1555" s="419">
        <v>6323</v>
      </c>
      <c r="C1555" s="456" t="s">
        <v>364</v>
      </c>
      <c r="D1555" s="457">
        <v>0</v>
      </c>
      <c r="E1555" s="458">
        <v>1087.5</v>
      </c>
      <c r="F1555" s="457">
        <v>1087.5</v>
      </c>
      <c r="G1555" s="499">
        <f t="shared" si="33"/>
        <v>100</v>
      </c>
    </row>
    <row r="1556" spans="1:7" x14ac:dyDescent="0.2">
      <c r="A1556" s="454">
        <v>4354</v>
      </c>
      <c r="B1556" s="419">
        <v>6351</v>
      </c>
      <c r="C1556" s="456" t="s">
        <v>346</v>
      </c>
      <c r="D1556" s="457">
        <v>0</v>
      </c>
      <c r="E1556" s="458">
        <v>12100</v>
      </c>
      <c r="F1556" s="457">
        <v>795.10797000000002</v>
      </c>
      <c r="G1556" s="499">
        <f t="shared" si="33"/>
        <v>6.5711402479338847</v>
      </c>
    </row>
    <row r="1557" spans="1:7" x14ac:dyDescent="0.2">
      <c r="A1557" s="460">
        <v>4354</v>
      </c>
      <c r="B1557" s="477"/>
      <c r="C1557" s="461" t="s">
        <v>301</v>
      </c>
      <c r="D1557" s="462">
        <v>38739</v>
      </c>
      <c r="E1557" s="463">
        <v>25433.17</v>
      </c>
      <c r="F1557" s="462">
        <v>9741.1441099999993</v>
      </c>
      <c r="G1557" s="500">
        <f t="shared" si="33"/>
        <v>38.300943649572581</v>
      </c>
    </row>
    <row r="1558" spans="1:7" x14ac:dyDescent="0.2">
      <c r="A1558" s="437"/>
      <c r="B1558" s="438"/>
      <c r="C1558" s="438"/>
      <c r="D1558" s="465"/>
      <c r="E1558" s="465"/>
      <c r="F1558" s="465"/>
      <c r="G1558" s="499"/>
    </row>
    <row r="1559" spans="1:7" x14ac:dyDescent="0.2">
      <c r="A1559" s="467">
        <v>4356</v>
      </c>
      <c r="B1559" s="468">
        <v>6321</v>
      </c>
      <c r="C1559" s="469" t="s">
        <v>353</v>
      </c>
      <c r="D1559" s="470">
        <v>0</v>
      </c>
      <c r="E1559" s="471">
        <v>105.6</v>
      </c>
      <c r="F1559" s="470">
        <v>105.6</v>
      </c>
      <c r="G1559" s="501">
        <f t="shared" si="33"/>
        <v>100</v>
      </c>
    </row>
    <row r="1560" spans="1:7" x14ac:dyDescent="0.2">
      <c r="A1560" s="454">
        <v>4356</v>
      </c>
      <c r="B1560" s="455">
        <v>6322</v>
      </c>
      <c r="C1560" s="456" t="s">
        <v>345</v>
      </c>
      <c r="D1560" s="457">
        <v>0</v>
      </c>
      <c r="E1560" s="458">
        <v>500</v>
      </c>
      <c r="F1560" s="457">
        <v>500</v>
      </c>
      <c r="G1560" s="499">
        <f t="shared" si="33"/>
        <v>100</v>
      </c>
    </row>
    <row r="1561" spans="1:7" x14ac:dyDescent="0.2">
      <c r="A1561" s="454">
        <v>4356</v>
      </c>
      <c r="B1561" s="455">
        <v>6323</v>
      </c>
      <c r="C1561" s="456" t="s">
        <v>364</v>
      </c>
      <c r="D1561" s="457">
        <v>0</v>
      </c>
      <c r="E1561" s="458">
        <v>1284.8</v>
      </c>
      <c r="F1561" s="457">
        <v>1284.8</v>
      </c>
      <c r="G1561" s="499">
        <f t="shared" si="33"/>
        <v>100</v>
      </c>
    </row>
    <row r="1562" spans="1:7" x14ac:dyDescent="0.2">
      <c r="A1562" s="454">
        <v>4356</v>
      </c>
      <c r="B1562" s="455">
        <v>6341</v>
      </c>
      <c r="C1562" s="456" t="s">
        <v>354</v>
      </c>
      <c r="D1562" s="457">
        <v>0</v>
      </c>
      <c r="E1562" s="458">
        <v>249.3</v>
      </c>
      <c r="F1562" s="457">
        <v>249.3</v>
      </c>
      <c r="G1562" s="499">
        <f t="shared" si="33"/>
        <v>100</v>
      </c>
    </row>
    <row r="1563" spans="1:7" x14ac:dyDescent="0.2">
      <c r="A1563" s="460">
        <v>4356</v>
      </c>
      <c r="B1563" s="429"/>
      <c r="C1563" s="461" t="s">
        <v>303</v>
      </c>
      <c r="D1563" s="462">
        <v>0</v>
      </c>
      <c r="E1563" s="463">
        <v>2139.6999999999998</v>
      </c>
      <c r="F1563" s="462">
        <v>2139.6999999999998</v>
      </c>
      <c r="G1563" s="500">
        <f t="shared" si="33"/>
        <v>100</v>
      </c>
    </row>
    <row r="1564" spans="1:7" x14ac:dyDescent="0.2">
      <c r="A1564" s="437"/>
      <c r="B1564" s="438"/>
      <c r="C1564" s="438"/>
      <c r="D1564" s="465"/>
      <c r="E1564" s="465"/>
      <c r="F1564" s="465"/>
      <c r="G1564" s="499"/>
    </row>
    <row r="1565" spans="1:7" x14ac:dyDescent="0.2">
      <c r="A1565" s="467">
        <v>4357</v>
      </c>
      <c r="B1565" s="468">
        <v>6121</v>
      </c>
      <c r="C1565" s="469" t="s">
        <v>356</v>
      </c>
      <c r="D1565" s="470">
        <v>284624</v>
      </c>
      <c r="E1565" s="471">
        <v>112586.91</v>
      </c>
      <c r="F1565" s="470">
        <v>87871.030629999994</v>
      </c>
      <c r="G1565" s="501">
        <f t="shared" si="33"/>
        <v>78.047288650163665</v>
      </c>
    </row>
    <row r="1566" spans="1:7" x14ac:dyDescent="0.2">
      <c r="A1566" s="454">
        <v>4357</v>
      </c>
      <c r="B1566" s="455">
        <v>6122</v>
      </c>
      <c r="C1566" s="456" t="s">
        <v>348</v>
      </c>
      <c r="D1566" s="457">
        <v>6850</v>
      </c>
      <c r="E1566" s="458">
        <v>14423.02</v>
      </c>
      <c r="F1566" s="457">
        <v>4201.2650999999996</v>
      </c>
      <c r="G1566" s="499">
        <f t="shared" si="33"/>
        <v>29.128886322004682</v>
      </c>
    </row>
    <row r="1567" spans="1:7" x14ac:dyDescent="0.2">
      <c r="A1567" s="454">
        <v>4357</v>
      </c>
      <c r="B1567" s="455">
        <v>6313</v>
      </c>
      <c r="C1567" s="456" t="s">
        <v>352</v>
      </c>
      <c r="D1567" s="457">
        <v>0</v>
      </c>
      <c r="E1567" s="458">
        <v>370</v>
      </c>
      <c r="F1567" s="457">
        <v>370</v>
      </c>
      <c r="G1567" s="499">
        <f t="shared" si="33"/>
        <v>100</v>
      </c>
    </row>
    <row r="1568" spans="1:7" x14ac:dyDescent="0.2">
      <c r="A1568" s="454">
        <v>4357</v>
      </c>
      <c r="B1568" s="455">
        <v>6321</v>
      </c>
      <c r="C1568" s="456" t="s">
        <v>353</v>
      </c>
      <c r="D1568" s="457">
        <v>0</v>
      </c>
      <c r="E1568" s="458">
        <v>1299.8</v>
      </c>
      <c r="F1568" s="457">
        <v>1299.8</v>
      </c>
      <c r="G1568" s="499">
        <f t="shared" si="33"/>
        <v>100</v>
      </c>
    </row>
    <row r="1569" spans="1:7" x14ac:dyDescent="0.2">
      <c r="A1569" s="454">
        <v>4357</v>
      </c>
      <c r="B1569" s="455">
        <v>6322</v>
      </c>
      <c r="C1569" s="456" t="s">
        <v>345</v>
      </c>
      <c r="D1569" s="457">
        <v>0</v>
      </c>
      <c r="E1569" s="458">
        <v>1460</v>
      </c>
      <c r="F1569" s="457">
        <v>1460</v>
      </c>
      <c r="G1569" s="499">
        <f t="shared" si="33"/>
        <v>100</v>
      </c>
    </row>
    <row r="1570" spans="1:7" x14ac:dyDescent="0.2">
      <c r="A1570" s="454">
        <v>4357</v>
      </c>
      <c r="B1570" s="455">
        <v>6323</v>
      </c>
      <c r="C1570" s="456" t="s">
        <v>364</v>
      </c>
      <c r="D1570" s="457">
        <v>0</v>
      </c>
      <c r="E1570" s="458">
        <v>744.4</v>
      </c>
      <c r="F1570" s="457">
        <v>744.4</v>
      </c>
      <c r="G1570" s="499">
        <f t="shared" si="33"/>
        <v>100</v>
      </c>
    </row>
    <row r="1571" spans="1:7" x14ac:dyDescent="0.2">
      <c r="A1571" s="454">
        <v>4357</v>
      </c>
      <c r="B1571" s="455">
        <v>6341</v>
      </c>
      <c r="C1571" s="456" t="s">
        <v>354</v>
      </c>
      <c r="D1571" s="457">
        <v>0</v>
      </c>
      <c r="E1571" s="458">
        <v>609</v>
      </c>
      <c r="F1571" s="457">
        <v>609</v>
      </c>
      <c r="G1571" s="499">
        <f t="shared" si="33"/>
        <v>100</v>
      </c>
    </row>
    <row r="1572" spans="1:7" x14ac:dyDescent="0.2">
      <c r="A1572" s="454">
        <v>4357</v>
      </c>
      <c r="B1572" s="455">
        <v>6351</v>
      </c>
      <c r="C1572" s="456" t="s">
        <v>346</v>
      </c>
      <c r="D1572" s="457">
        <v>4300</v>
      </c>
      <c r="E1572" s="458">
        <v>6973.89</v>
      </c>
      <c r="F1572" s="457">
        <v>4973.8825600000009</v>
      </c>
      <c r="G1572" s="499">
        <f t="shared" si="33"/>
        <v>71.321494316658288</v>
      </c>
    </row>
    <row r="1573" spans="1:7" x14ac:dyDescent="0.2">
      <c r="A1573" s="454">
        <v>4357</v>
      </c>
      <c r="B1573" s="455">
        <v>6356</v>
      </c>
      <c r="C1573" s="456" t="s">
        <v>358</v>
      </c>
      <c r="D1573" s="457">
        <v>0</v>
      </c>
      <c r="E1573" s="458">
        <v>461.13</v>
      </c>
      <c r="F1573" s="457">
        <v>461.13</v>
      </c>
      <c r="G1573" s="499">
        <f t="shared" ref="G1573:G1637" si="35">F1573/E1573*100</f>
        <v>100</v>
      </c>
    </row>
    <row r="1574" spans="1:7" x14ac:dyDescent="0.2">
      <c r="A1574" s="460">
        <v>4357</v>
      </c>
      <c r="B1574" s="429"/>
      <c r="C1574" s="461" t="s">
        <v>119</v>
      </c>
      <c r="D1574" s="462">
        <v>295774</v>
      </c>
      <c r="E1574" s="463">
        <v>138928.15</v>
      </c>
      <c r="F1574" s="462">
        <v>101990.50829000001</v>
      </c>
      <c r="G1574" s="500">
        <f t="shared" si="35"/>
        <v>73.412413747681811</v>
      </c>
    </row>
    <row r="1575" spans="1:7" x14ac:dyDescent="0.2">
      <c r="A1575" s="437"/>
      <c r="B1575" s="438"/>
      <c r="C1575" s="438"/>
      <c r="D1575" s="465"/>
      <c r="E1575" s="465"/>
      <c r="F1575" s="465"/>
      <c r="G1575" s="499"/>
    </row>
    <row r="1576" spans="1:7" x14ac:dyDescent="0.2">
      <c r="A1576" s="467">
        <v>4359</v>
      </c>
      <c r="B1576" s="468">
        <v>6341</v>
      </c>
      <c r="C1576" s="469" t="s">
        <v>354</v>
      </c>
      <c r="D1576" s="470">
        <v>0</v>
      </c>
      <c r="E1576" s="471">
        <v>120</v>
      </c>
      <c r="F1576" s="470">
        <v>120</v>
      </c>
      <c r="G1576" s="501">
        <f t="shared" si="35"/>
        <v>100</v>
      </c>
    </row>
    <row r="1577" spans="1:7" x14ac:dyDescent="0.2">
      <c r="A1577" s="460">
        <v>4359</v>
      </c>
      <c r="B1577" s="429"/>
      <c r="C1577" s="461" t="s">
        <v>305</v>
      </c>
      <c r="D1577" s="462">
        <v>0</v>
      </c>
      <c r="E1577" s="463">
        <v>120</v>
      </c>
      <c r="F1577" s="462">
        <v>120</v>
      </c>
      <c r="G1577" s="500">
        <f t="shared" si="35"/>
        <v>100</v>
      </c>
    </row>
    <row r="1578" spans="1:7" x14ac:dyDescent="0.2">
      <c r="A1578" s="437"/>
      <c r="B1578" s="438"/>
      <c r="C1578" s="438"/>
      <c r="D1578" s="465"/>
      <c r="E1578" s="465"/>
      <c r="F1578" s="465"/>
      <c r="G1578" s="499"/>
    </row>
    <row r="1579" spans="1:7" x14ac:dyDescent="0.2">
      <c r="A1579" s="467">
        <v>4371</v>
      </c>
      <c r="B1579" s="468">
        <v>6323</v>
      </c>
      <c r="C1579" s="469" t="s">
        <v>364</v>
      </c>
      <c r="D1579" s="470">
        <v>0</v>
      </c>
      <c r="E1579" s="471">
        <v>530.9</v>
      </c>
      <c r="F1579" s="470">
        <v>530.9</v>
      </c>
      <c r="G1579" s="501">
        <f t="shared" si="35"/>
        <v>100</v>
      </c>
    </row>
    <row r="1580" spans="1:7" x14ac:dyDescent="0.2">
      <c r="A1580" s="460">
        <v>4371</v>
      </c>
      <c r="B1580" s="429"/>
      <c r="C1580" s="461" t="s">
        <v>306</v>
      </c>
      <c r="D1580" s="462">
        <v>0</v>
      </c>
      <c r="E1580" s="463">
        <v>530.9</v>
      </c>
      <c r="F1580" s="462">
        <v>530.9</v>
      </c>
      <c r="G1580" s="500">
        <f t="shared" si="35"/>
        <v>100</v>
      </c>
    </row>
    <row r="1581" spans="1:7" x14ac:dyDescent="0.2">
      <c r="A1581" s="437"/>
      <c r="B1581" s="438"/>
      <c r="C1581" s="438"/>
      <c r="D1581" s="465"/>
      <c r="E1581" s="465"/>
      <c r="F1581" s="465"/>
      <c r="G1581" s="499"/>
    </row>
    <row r="1582" spans="1:7" x14ac:dyDescent="0.2">
      <c r="A1582" s="467">
        <v>4374</v>
      </c>
      <c r="B1582" s="468">
        <v>6322</v>
      </c>
      <c r="C1582" s="469" t="s">
        <v>345</v>
      </c>
      <c r="D1582" s="470">
        <v>0</v>
      </c>
      <c r="E1582" s="471">
        <v>2030</v>
      </c>
      <c r="F1582" s="470">
        <v>2030</v>
      </c>
      <c r="G1582" s="501">
        <f t="shared" si="35"/>
        <v>100</v>
      </c>
    </row>
    <row r="1583" spans="1:7" x14ac:dyDescent="0.2">
      <c r="A1583" s="454">
        <v>4347</v>
      </c>
      <c r="B1583" s="455">
        <v>6341</v>
      </c>
      <c r="C1583" s="456" t="s">
        <v>354</v>
      </c>
      <c r="D1583" s="457">
        <v>0</v>
      </c>
      <c r="E1583" s="458">
        <v>201.1</v>
      </c>
      <c r="F1583" s="457">
        <v>193.87200000000001</v>
      </c>
      <c r="G1583" s="499">
        <f t="shared" si="35"/>
        <v>96.405768274490313</v>
      </c>
    </row>
    <row r="1584" spans="1:7" x14ac:dyDescent="0.2">
      <c r="A1584" s="460">
        <v>4374</v>
      </c>
      <c r="B1584" s="429"/>
      <c r="C1584" s="461" t="s">
        <v>309</v>
      </c>
      <c r="D1584" s="462">
        <v>0</v>
      </c>
      <c r="E1584" s="463">
        <v>2231.1</v>
      </c>
      <c r="F1584" s="462">
        <v>2223.8719999999998</v>
      </c>
      <c r="G1584" s="500">
        <f t="shared" si="35"/>
        <v>99.676034243198416</v>
      </c>
    </row>
    <row r="1585" spans="1:7" x14ac:dyDescent="0.2">
      <c r="A1585" s="437"/>
      <c r="B1585" s="438"/>
      <c r="C1585" s="438"/>
      <c r="D1585" s="465"/>
      <c r="E1585" s="465"/>
      <c r="F1585" s="465"/>
      <c r="G1585" s="499"/>
    </row>
    <row r="1586" spans="1:7" x14ac:dyDescent="0.2">
      <c r="A1586" s="467">
        <v>4375</v>
      </c>
      <c r="B1586" s="468">
        <v>6323</v>
      </c>
      <c r="C1586" s="469" t="s">
        <v>364</v>
      </c>
      <c r="D1586" s="470">
        <v>0</v>
      </c>
      <c r="E1586" s="471">
        <v>264</v>
      </c>
      <c r="F1586" s="470">
        <v>264</v>
      </c>
      <c r="G1586" s="501">
        <f t="shared" si="35"/>
        <v>100</v>
      </c>
    </row>
    <row r="1587" spans="1:7" x14ac:dyDescent="0.2">
      <c r="A1587" s="460">
        <v>4375</v>
      </c>
      <c r="B1587" s="429"/>
      <c r="C1587" s="461" t="s">
        <v>310</v>
      </c>
      <c r="D1587" s="462">
        <v>0</v>
      </c>
      <c r="E1587" s="463">
        <v>264</v>
      </c>
      <c r="F1587" s="462">
        <v>264</v>
      </c>
      <c r="G1587" s="500">
        <f t="shared" si="35"/>
        <v>100</v>
      </c>
    </row>
    <row r="1588" spans="1:7" x14ac:dyDescent="0.2">
      <c r="A1588" s="437"/>
      <c r="B1588" s="438"/>
      <c r="C1588" s="438"/>
      <c r="D1588" s="465"/>
      <c r="E1588" s="465"/>
      <c r="F1588" s="465"/>
      <c r="G1588" s="499"/>
    </row>
    <row r="1589" spans="1:7" x14ac:dyDescent="0.2">
      <c r="A1589" s="467">
        <v>4376</v>
      </c>
      <c r="B1589" s="468">
        <v>6322</v>
      </c>
      <c r="C1589" s="469" t="s">
        <v>345</v>
      </c>
      <c r="D1589" s="470">
        <v>0</v>
      </c>
      <c r="E1589" s="471">
        <v>100</v>
      </c>
      <c r="F1589" s="470">
        <v>100</v>
      </c>
      <c r="G1589" s="501">
        <f t="shared" si="35"/>
        <v>100</v>
      </c>
    </row>
    <row r="1590" spans="1:7" x14ac:dyDescent="0.2">
      <c r="A1590" s="460">
        <v>4376</v>
      </c>
      <c r="B1590" s="429"/>
      <c r="C1590" s="461" t="s">
        <v>311</v>
      </c>
      <c r="D1590" s="462">
        <v>0</v>
      </c>
      <c r="E1590" s="463">
        <v>100</v>
      </c>
      <c r="F1590" s="462">
        <v>100</v>
      </c>
      <c r="G1590" s="500">
        <f t="shared" si="35"/>
        <v>100</v>
      </c>
    </row>
    <row r="1591" spans="1:7" x14ac:dyDescent="0.2">
      <c r="A1591" s="437"/>
      <c r="B1591" s="438"/>
      <c r="C1591" s="438"/>
      <c r="D1591" s="465"/>
      <c r="E1591" s="465"/>
      <c r="F1591" s="465"/>
      <c r="G1591" s="499"/>
    </row>
    <row r="1592" spans="1:7" x14ac:dyDescent="0.2">
      <c r="A1592" s="467">
        <v>4377</v>
      </c>
      <c r="B1592" s="468">
        <v>6121</v>
      </c>
      <c r="C1592" s="469" t="s">
        <v>356</v>
      </c>
      <c r="D1592" s="470">
        <v>41527</v>
      </c>
      <c r="E1592" s="471">
        <v>18382.7</v>
      </c>
      <c r="F1592" s="470">
        <v>13532.755789999999</v>
      </c>
      <c r="G1592" s="501">
        <f t="shared" si="35"/>
        <v>73.616801612385558</v>
      </c>
    </row>
    <row r="1593" spans="1:7" x14ac:dyDescent="0.2">
      <c r="A1593" s="454">
        <v>4377</v>
      </c>
      <c r="B1593" s="455">
        <v>6122</v>
      </c>
      <c r="C1593" s="456" t="s">
        <v>348</v>
      </c>
      <c r="D1593" s="457">
        <v>0</v>
      </c>
      <c r="E1593" s="458">
        <v>1221.45</v>
      </c>
      <c r="F1593" s="457">
        <v>0</v>
      </c>
      <c r="G1593" s="499">
        <f t="shared" si="35"/>
        <v>0</v>
      </c>
    </row>
    <row r="1594" spans="1:7" x14ac:dyDescent="0.2">
      <c r="A1594" s="454">
        <v>4377</v>
      </c>
      <c r="B1594" s="455">
        <v>6322</v>
      </c>
      <c r="C1594" s="456" t="s">
        <v>345</v>
      </c>
      <c r="D1594" s="457">
        <v>0</v>
      </c>
      <c r="E1594" s="458">
        <v>980</v>
      </c>
      <c r="F1594" s="457">
        <v>980</v>
      </c>
      <c r="G1594" s="499">
        <f t="shared" si="35"/>
        <v>100</v>
      </c>
    </row>
    <row r="1595" spans="1:7" x14ac:dyDescent="0.2">
      <c r="A1595" s="460">
        <v>4377</v>
      </c>
      <c r="B1595" s="429"/>
      <c r="C1595" s="461" t="s">
        <v>120</v>
      </c>
      <c r="D1595" s="462">
        <v>41527</v>
      </c>
      <c r="E1595" s="463">
        <v>20584.150000000001</v>
      </c>
      <c r="F1595" s="462">
        <v>14512.755789999999</v>
      </c>
      <c r="G1595" s="500">
        <f t="shared" si="35"/>
        <v>70.50451823368951</v>
      </c>
    </row>
    <row r="1596" spans="1:7" x14ac:dyDescent="0.2">
      <c r="A1596" s="437"/>
      <c r="B1596" s="438"/>
      <c r="C1596" s="438"/>
      <c r="D1596" s="465"/>
      <c r="E1596" s="465"/>
      <c r="F1596" s="465"/>
      <c r="G1596" s="499"/>
    </row>
    <row r="1597" spans="1:7" x14ac:dyDescent="0.2">
      <c r="A1597" s="467">
        <v>4378</v>
      </c>
      <c r="B1597" s="468">
        <v>6322</v>
      </c>
      <c r="C1597" s="469" t="s">
        <v>345</v>
      </c>
      <c r="D1597" s="470">
        <v>0</v>
      </c>
      <c r="E1597" s="471">
        <v>252</v>
      </c>
      <c r="F1597" s="470">
        <v>252</v>
      </c>
      <c r="G1597" s="501">
        <f t="shared" si="35"/>
        <v>100</v>
      </c>
    </row>
    <row r="1598" spans="1:7" x14ac:dyDescent="0.2">
      <c r="A1598" s="454">
        <v>4378</v>
      </c>
      <c r="B1598" s="455">
        <v>6323</v>
      </c>
      <c r="C1598" s="456" t="s">
        <v>364</v>
      </c>
      <c r="D1598" s="457">
        <v>0</v>
      </c>
      <c r="E1598" s="458">
        <v>260</v>
      </c>
      <c r="F1598" s="457">
        <v>260</v>
      </c>
      <c r="G1598" s="499">
        <f t="shared" si="35"/>
        <v>100</v>
      </c>
    </row>
    <row r="1599" spans="1:7" x14ac:dyDescent="0.2">
      <c r="A1599" s="460">
        <v>4378</v>
      </c>
      <c r="B1599" s="429"/>
      <c r="C1599" s="461" t="s">
        <v>312</v>
      </c>
      <c r="D1599" s="462">
        <v>0</v>
      </c>
      <c r="E1599" s="463">
        <v>512</v>
      </c>
      <c r="F1599" s="462">
        <v>512</v>
      </c>
      <c r="G1599" s="500">
        <f t="shared" si="35"/>
        <v>100</v>
      </c>
    </row>
    <row r="1600" spans="1:7" x14ac:dyDescent="0.2">
      <c r="A1600" s="437"/>
      <c r="B1600" s="438"/>
      <c r="C1600" s="438"/>
      <c r="D1600" s="465"/>
      <c r="E1600" s="465"/>
      <c r="F1600" s="465"/>
      <c r="G1600" s="499"/>
    </row>
    <row r="1601" spans="1:7" x14ac:dyDescent="0.2">
      <c r="A1601" s="467">
        <v>4379</v>
      </c>
      <c r="B1601" s="468">
        <v>6323</v>
      </c>
      <c r="C1601" s="469" t="s">
        <v>364</v>
      </c>
      <c r="D1601" s="470">
        <v>0</v>
      </c>
      <c r="E1601" s="471">
        <v>197.6</v>
      </c>
      <c r="F1601" s="470">
        <v>197.6</v>
      </c>
      <c r="G1601" s="501">
        <f t="shared" si="35"/>
        <v>100</v>
      </c>
    </row>
    <row r="1602" spans="1:7" x14ac:dyDescent="0.2">
      <c r="A1602" s="460">
        <v>4379</v>
      </c>
      <c r="B1602" s="429"/>
      <c r="C1602" s="461" t="s">
        <v>313</v>
      </c>
      <c r="D1602" s="462">
        <v>0</v>
      </c>
      <c r="E1602" s="463">
        <v>197.6</v>
      </c>
      <c r="F1602" s="462">
        <v>197.6</v>
      </c>
      <c r="G1602" s="500">
        <f t="shared" si="35"/>
        <v>100</v>
      </c>
    </row>
    <row r="1603" spans="1:7" x14ac:dyDescent="0.2">
      <c r="A1603" s="437"/>
      <c r="B1603" s="438"/>
      <c r="C1603" s="438"/>
      <c r="D1603" s="465"/>
      <c r="E1603" s="465"/>
      <c r="F1603" s="465"/>
      <c r="G1603" s="499"/>
    </row>
    <row r="1604" spans="1:7" x14ac:dyDescent="0.2">
      <c r="A1604" s="467">
        <v>4399</v>
      </c>
      <c r="B1604" s="468">
        <v>6313</v>
      </c>
      <c r="C1604" s="469" t="s">
        <v>352</v>
      </c>
      <c r="D1604" s="470">
        <v>0</v>
      </c>
      <c r="E1604" s="471">
        <v>1355.65</v>
      </c>
      <c r="F1604" s="470">
        <v>1355.65</v>
      </c>
      <c r="G1604" s="501">
        <f t="shared" si="35"/>
        <v>100</v>
      </c>
    </row>
    <row r="1605" spans="1:7" x14ac:dyDescent="0.2">
      <c r="A1605" s="454">
        <v>4399</v>
      </c>
      <c r="B1605" s="455">
        <v>6321</v>
      </c>
      <c r="C1605" s="456" t="s">
        <v>353</v>
      </c>
      <c r="D1605" s="457">
        <v>0</v>
      </c>
      <c r="E1605" s="458">
        <v>490.8</v>
      </c>
      <c r="F1605" s="457">
        <v>490.8</v>
      </c>
      <c r="G1605" s="499">
        <f t="shared" si="35"/>
        <v>100</v>
      </c>
    </row>
    <row r="1606" spans="1:7" x14ac:dyDescent="0.2">
      <c r="A1606" s="454">
        <v>4399</v>
      </c>
      <c r="B1606" s="455">
        <v>6322</v>
      </c>
      <c r="C1606" s="456" t="s">
        <v>345</v>
      </c>
      <c r="D1606" s="457">
        <v>0</v>
      </c>
      <c r="E1606" s="458">
        <v>761.9</v>
      </c>
      <c r="F1606" s="457">
        <v>761.9</v>
      </c>
      <c r="G1606" s="499">
        <f t="shared" si="35"/>
        <v>100</v>
      </c>
    </row>
    <row r="1607" spans="1:7" x14ac:dyDescent="0.2">
      <c r="A1607" s="454">
        <v>4399</v>
      </c>
      <c r="B1607" s="455">
        <v>6323</v>
      </c>
      <c r="C1607" s="456" t="s">
        <v>364</v>
      </c>
      <c r="D1607" s="457">
        <v>0</v>
      </c>
      <c r="E1607" s="458">
        <v>925</v>
      </c>
      <c r="F1607" s="457">
        <v>925</v>
      </c>
      <c r="G1607" s="499">
        <f t="shared" si="35"/>
        <v>100</v>
      </c>
    </row>
    <row r="1608" spans="1:7" x14ac:dyDescent="0.2">
      <c r="A1608" s="460">
        <v>4399</v>
      </c>
      <c r="B1608" s="429"/>
      <c r="C1608" s="461" t="s">
        <v>123</v>
      </c>
      <c r="D1608" s="462">
        <v>0</v>
      </c>
      <c r="E1608" s="463">
        <v>3533.35</v>
      </c>
      <c r="F1608" s="462">
        <v>3533.35</v>
      </c>
      <c r="G1608" s="500">
        <f t="shared" si="35"/>
        <v>100</v>
      </c>
    </row>
    <row r="1609" spans="1:7" x14ac:dyDescent="0.2">
      <c r="A1609" s="437"/>
      <c r="B1609" s="438"/>
      <c r="C1609" s="438"/>
      <c r="D1609" s="465"/>
      <c r="E1609" s="465"/>
      <c r="F1609" s="465"/>
      <c r="G1609" s="499"/>
    </row>
    <row r="1610" spans="1:7" ht="13.5" customHeight="1" x14ac:dyDescent="0.2">
      <c r="A1610" s="987" t="s">
        <v>314</v>
      </c>
      <c r="B1610" s="988"/>
      <c r="C1610" s="988"/>
      <c r="D1610" s="473">
        <v>381640</v>
      </c>
      <c r="E1610" s="474">
        <v>238795.01</v>
      </c>
      <c r="F1610" s="473">
        <v>175037.87641999999</v>
      </c>
      <c r="G1610" s="475">
        <f t="shared" ref="G1610" si="36">F1610/E1610*100</f>
        <v>73.300474921984332</v>
      </c>
    </row>
    <row r="1611" spans="1:7" x14ac:dyDescent="0.2">
      <c r="A1611" s="437"/>
      <c r="B1611" s="438"/>
      <c r="C1611" s="438"/>
      <c r="D1611" s="465"/>
      <c r="E1611" s="465"/>
      <c r="F1611" s="465"/>
      <c r="G1611" s="499"/>
    </row>
    <row r="1612" spans="1:7" x14ac:dyDescent="0.2">
      <c r="A1612" s="467">
        <v>5212</v>
      </c>
      <c r="B1612" s="468">
        <v>6122</v>
      </c>
      <c r="C1612" s="469" t="s">
        <v>348</v>
      </c>
      <c r="D1612" s="470">
        <v>8800</v>
      </c>
      <c r="E1612" s="471">
        <v>9056.86</v>
      </c>
      <c r="F1612" s="470">
        <v>975.30799999999999</v>
      </c>
      <c r="G1612" s="501">
        <f t="shared" si="35"/>
        <v>10.768721168263614</v>
      </c>
    </row>
    <row r="1613" spans="1:7" x14ac:dyDescent="0.2">
      <c r="A1613" s="454">
        <v>5212</v>
      </c>
      <c r="B1613" s="455">
        <v>6123</v>
      </c>
      <c r="C1613" s="456" t="s">
        <v>349</v>
      </c>
      <c r="D1613" s="457">
        <v>0</v>
      </c>
      <c r="E1613" s="458">
        <v>7806.45</v>
      </c>
      <c r="F1613" s="457">
        <v>7806.4476799999993</v>
      </c>
      <c r="G1613" s="499">
        <f t="shared" si="35"/>
        <v>99.999970280985579</v>
      </c>
    </row>
    <row r="1614" spans="1:7" x14ac:dyDescent="0.2">
      <c r="A1614" s="454">
        <v>5212</v>
      </c>
      <c r="B1614" s="455">
        <v>6341</v>
      </c>
      <c r="C1614" s="456" t="s">
        <v>354</v>
      </c>
      <c r="D1614" s="457">
        <v>3000</v>
      </c>
      <c r="E1614" s="458">
        <v>3000</v>
      </c>
      <c r="F1614" s="457">
        <v>0</v>
      </c>
      <c r="G1614" s="499">
        <f t="shared" si="35"/>
        <v>0</v>
      </c>
    </row>
    <row r="1615" spans="1:7" x14ac:dyDescent="0.2">
      <c r="A1615" s="460">
        <v>5212</v>
      </c>
      <c r="B1615" s="429"/>
      <c r="C1615" s="461" t="s">
        <v>315</v>
      </c>
      <c r="D1615" s="462">
        <v>11800</v>
      </c>
      <c r="E1615" s="463">
        <v>19863.310000000001</v>
      </c>
      <c r="F1615" s="462">
        <v>8781.7556800000002</v>
      </c>
      <c r="G1615" s="500">
        <f t="shared" si="35"/>
        <v>44.21093805614472</v>
      </c>
    </row>
    <row r="1616" spans="1:7" x14ac:dyDescent="0.2">
      <c r="A1616" s="437"/>
      <c r="B1616" s="438"/>
      <c r="C1616" s="438"/>
      <c r="D1616" s="465"/>
      <c r="E1616" s="465"/>
      <c r="F1616" s="465"/>
      <c r="G1616" s="499"/>
    </row>
    <row r="1617" spans="1:7" x14ac:dyDescent="0.2">
      <c r="A1617" s="467">
        <v>5213</v>
      </c>
      <c r="B1617" s="468">
        <v>6122</v>
      </c>
      <c r="C1617" s="469" t="s">
        <v>348</v>
      </c>
      <c r="D1617" s="470">
        <v>0</v>
      </c>
      <c r="E1617" s="471">
        <v>13059.44</v>
      </c>
      <c r="F1617" s="470">
        <v>12153.24</v>
      </c>
      <c r="G1617" s="501">
        <f t="shared" si="35"/>
        <v>93.060958203414529</v>
      </c>
    </row>
    <row r="1618" spans="1:7" x14ac:dyDescent="0.2">
      <c r="A1618" s="454">
        <v>5213</v>
      </c>
      <c r="B1618" s="455">
        <v>6351</v>
      </c>
      <c r="C1618" s="456" t="s">
        <v>346</v>
      </c>
      <c r="D1618" s="457">
        <v>0</v>
      </c>
      <c r="E1618" s="458">
        <v>7862.32</v>
      </c>
      <c r="F1618" s="457">
        <v>7856.5829999999996</v>
      </c>
      <c r="G1618" s="499">
        <f t="shared" si="35"/>
        <v>99.927031715829429</v>
      </c>
    </row>
    <row r="1619" spans="1:7" x14ac:dyDescent="0.2">
      <c r="A1619" s="460">
        <v>5213</v>
      </c>
      <c r="B1619" s="429"/>
      <c r="C1619" s="461" t="s">
        <v>318</v>
      </c>
      <c r="D1619" s="462">
        <v>0</v>
      </c>
      <c r="E1619" s="463">
        <v>20921.759999999998</v>
      </c>
      <c r="F1619" s="462">
        <v>20009.823</v>
      </c>
      <c r="G1619" s="500">
        <f t="shared" si="35"/>
        <v>95.641203225732454</v>
      </c>
    </row>
    <row r="1620" spans="1:7" x14ac:dyDescent="0.2">
      <c r="A1620" s="437"/>
      <c r="B1620" s="438"/>
      <c r="C1620" s="438"/>
      <c r="D1620" s="465"/>
      <c r="E1620" s="465"/>
      <c r="F1620" s="465"/>
      <c r="G1620" s="499"/>
    </row>
    <row r="1621" spans="1:7" x14ac:dyDescent="0.2">
      <c r="A1621" s="467">
        <v>5279</v>
      </c>
      <c r="B1621" s="468">
        <v>6321</v>
      </c>
      <c r="C1621" s="469" t="s">
        <v>353</v>
      </c>
      <c r="D1621" s="470">
        <v>0</v>
      </c>
      <c r="E1621" s="471">
        <v>1000</v>
      </c>
      <c r="F1621" s="470">
        <v>1000</v>
      </c>
      <c r="G1621" s="501">
        <f t="shared" si="35"/>
        <v>100</v>
      </c>
    </row>
    <row r="1622" spans="1:7" x14ac:dyDescent="0.2">
      <c r="A1622" s="454">
        <v>5279</v>
      </c>
      <c r="B1622" s="455">
        <v>6322</v>
      </c>
      <c r="C1622" s="456" t="s">
        <v>345</v>
      </c>
      <c r="D1622" s="457">
        <v>1000</v>
      </c>
      <c r="E1622" s="458">
        <v>1762.6</v>
      </c>
      <c r="F1622" s="457">
        <v>1762.6</v>
      </c>
      <c r="G1622" s="499">
        <f t="shared" si="35"/>
        <v>100</v>
      </c>
    </row>
    <row r="1623" spans="1:7" x14ac:dyDescent="0.2">
      <c r="A1623" s="454">
        <v>5279</v>
      </c>
      <c r="B1623" s="455">
        <v>6341</v>
      </c>
      <c r="C1623" s="456" t="s">
        <v>354</v>
      </c>
      <c r="D1623" s="457">
        <v>0</v>
      </c>
      <c r="E1623" s="458">
        <v>1000</v>
      </c>
      <c r="F1623" s="457">
        <v>1000</v>
      </c>
      <c r="G1623" s="499">
        <f t="shared" si="35"/>
        <v>100</v>
      </c>
    </row>
    <row r="1624" spans="1:7" x14ac:dyDescent="0.2">
      <c r="A1624" s="460">
        <v>5279</v>
      </c>
      <c r="B1624" s="429"/>
      <c r="C1624" s="461" t="s">
        <v>319</v>
      </c>
      <c r="D1624" s="462">
        <v>1000</v>
      </c>
      <c r="E1624" s="463">
        <v>3762.6</v>
      </c>
      <c r="F1624" s="462">
        <v>3762.6</v>
      </c>
      <c r="G1624" s="500">
        <f t="shared" si="35"/>
        <v>100</v>
      </c>
    </row>
    <row r="1625" spans="1:7" x14ac:dyDescent="0.2">
      <c r="A1625" s="437"/>
      <c r="B1625" s="438"/>
      <c r="C1625" s="438"/>
      <c r="D1625" s="465"/>
      <c r="E1625" s="465"/>
      <c r="F1625" s="465"/>
      <c r="G1625" s="499"/>
    </row>
    <row r="1626" spans="1:7" x14ac:dyDescent="0.2">
      <c r="A1626" s="467">
        <v>5311</v>
      </c>
      <c r="B1626" s="468">
        <v>6339</v>
      </c>
      <c r="C1626" s="469" t="s">
        <v>369</v>
      </c>
      <c r="D1626" s="470">
        <v>7280</v>
      </c>
      <c r="E1626" s="471">
        <v>7280</v>
      </c>
      <c r="F1626" s="470">
        <v>7280</v>
      </c>
      <c r="G1626" s="501">
        <f t="shared" si="35"/>
        <v>100</v>
      </c>
    </row>
    <row r="1627" spans="1:7" x14ac:dyDescent="0.2">
      <c r="A1627" s="460">
        <v>5311</v>
      </c>
      <c r="B1627" s="429"/>
      <c r="C1627" s="461" t="s">
        <v>320</v>
      </c>
      <c r="D1627" s="462">
        <v>7280</v>
      </c>
      <c r="E1627" s="463">
        <v>7280</v>
      </c>
      <c r="F1627" s="462">
        <v>7280</v>
      </c>
      <c r="G1627" s="500">
        <f t="shared" si="35"/>
        <v>100</v>
      </c>
    </row>
    <row r="1628" spans="1:7" x14ac:dyDescent="0.2">
      <c r="A1628" s="437"/>
      <c r="B1628" s="438"/>
      <c r="C1628" s="438"/>
      <c r="D1628" s="465"/>
      <c r="E1628" s="465"/>
      <c r="F1628" s="465"/>
      <c r="G1628" s="499"/>
    </row>
    <row r="1629" spans="1:7" x14ac:dyDescent="0.2">
      <c r="A1629" s="467">
        <v>5511</v>
      </c>
      <c r="B1629" s="468">
        <v>6122</v>
      </c>
      <c r="C1629" s="469" t="s">
        <v>348</v>
      </c>
      <c r="D1629" s="470">
        <v>7600</v>
      </c>
      <c r="E1629" s="471">
        <v>6574</v>
      </c>
      <c r="F1629" s="470">
        <v>0</v>
      </c>
      <c r="G1629" s="501">
        <f t="shared" si="35"/>
        <v>0</v>
      </c>
    </row>
    <row r="1630" spans="1:7" x14ac:dyDescent="0.2">
      <c r="A1630" s="454">
        <v>5511</v>
      </c>
      <c r="B1630" s="455">
        <v>6123</v>
      </c>
      <c r="C1630" s="456" t="s">
        <v>349</v>
      </c>
      <c r="D1630" s="457">
        <v>4400</v>
      </c>
      <c r="E1630" s="458">
        <v>15840.18</v>
      </c>
      <c r="F1630" s="457">
        <v>10559.177449999999</v>
      </c>
      <c r="G1630" s="499">
        <f t="shared" si="35"/>
        <v>66.660716292365365</v>
      </c>
    </row>
    <row r="1631" spans="1:7" x14ac:dyDescent="0.2">
      <c r="A1631" s="454">
        <v>5511</v>
      </c>
      <c r="B1631" s="455">
        <v>6339</v>
      </c>
      <c r="C1631" s="456" t="s">
        <v>369</v>
      </c>
      <c r="D1631" s="457">
        <v>38450</v>
      </c>
      <c r="E1631" s="458">
        <v>38450</v>
      </c>
      <c r="F1631" s="457">
        <v>38450</v>
      </c>
      <c r="G1631" s="499">
        <f t="shared" si="35"/>
        <v>100</v>
      </c>
    </row>
    <row r="1632" spans="1:7" x14ac:dyDescent="0.2">
      <c r="A1632" s="460">
        <v>5511</v>
      </c>
      <c r="B1632" s="429"/>
      <c r="C1632" s="461" t="s">
        <v>126</v>
      </c>
      <c r="D1632" s="462">
        <v>50450</v>
      </c>
      <c r="E1632" s="463">
        <v>60864.18</v>
      </c>
      <c r="F1632" s="462">
        <v>49009.177450000003</v>
      </c>
      <c r="G1632" s="500">
        <f t="shared" si="35"/>
        <v>80.52220115345348</v>
      </c>
    </row>
    <row r="1633" spans="1:7" x14ac:dyDescent="0.2">
      <c r="A1633" s="437"/>
      <c r="B1633" s="438"/>
      <c r="C1633" s="438"/>
      <c r="D1633" s="465"/>
      <c r="E1633" s="465"/>
      <c r="F1633" s="465"/>
      <c r="G1633" s="499"/>
    </row>
    <row r="1634" spans="1:7" x14ac:dyDescent="0.2">
      <c r="A1634" s="467">
        <v>5512</v>
      </c>
      <c r="B1634" s="468">
        <v>6122</v>
      </c>
      <c r="C1634" s="469" t="s">
        <v>348</v>
      </c>
      <c r="D1634" s="470">
        <v>5400</v>
      </c>
      <c r="E1634" s="471">
        <v>8570.25</v>
      </c>
      <c r="F1634" s="470">
        <v>3801.7504600000002</v>
      </c>
      <c r="G1634" s="501">
        <f t="shared" si="35"/>
        <v>44.359854846708089</v>
      </c>
    </row>
    <row r="1635" spans="1:7" x14ac:dyDescent="0.2">
      <c r="A1635" s="454">
        <v>5512</v>
      </c>
      <c r="B1635" s="455">
        <v>6322</v>
      </c>
      <c r="C1635" s="456" t="s">
        <v>345</v>
      </c>
      <c r="D1635" s="457">
        <v>0</v>
      </c>
      <c r="E1635" s="458">
        <v>200</v>
      </c>
      <c r="F1635" s="457">
        <v>200</v>
      </c>
      <c r="G1635" s="499">
        <f t="shared" si="35"/>
        <v>100</v>
      </c>
    </row>
    <row r="1636" spans="1:7" x14ac:dyDescent="0.2">
      <c r="A1636" s="454">
        <v>5512</v>
      </c>
      <c r="B1636" s="455">
        <v>6341</v>
      </c>
      <c r="C1636" s="456" t="s">
        <v>354</v>
      </c>
      <c r="D1636" s="457">
        <v>15150</v>
      </c>
      <c r="E1636" s="458">
        <v>29089.21</v>
      </c>
      <c r="F1636" s="457">
        <v>11975</v>
      </c>
      <c r="G1636" s="499">
        <f t="shared" si="35"/>
        <v>41.16646687895615</v>
      </c>
    </row>
    <row r="1637" spans="1:7" x14ac:dyDescent="0.2">
      <c r="A1637" s="460">
        <v>5512</v>
      </c>
      <c r="B1637" s="429"/>
      <c r="C1637" s="461" t="s">
        <v>127</v>
      </c>
      <c r="D1637" s="462">
        <v>20550</v>
      </c>
      <c r="E1637" s="463">
        <v>37859.46</v>
      </c>
      <c r="F1637" s="462">
        <v>15976.750460000001</v>
      </c>
      <c r="G1637" s="500">
        <f t="shared" si="35"/>
        <v>42.20015409622853</v>
      </c>
    </row>
    <row r="1638" spans="1:7" x14ac:dyDescent="0.2">
      <c r="A1638" s="437"/>
      <c r="B1638" s="438"/>
      <c r="C1638" s="438"/>
      <c r="D1638" s="465"/>
      <c r="E1638" s="465"/>
      <c r="F1638" s="465"/>
      <c r="G1638" s="499"/>
    </row>
    <row r="1639" spans="1:7" x14ac:dyDescent="0.2">
      <c r="A1639" s="467">
        <v>5521</v>
      </c>
      <c r="B1639" s="468">
        <v>6121</v>
      </c>
      <c r="C1639" s="469" t="s">
        <v>356</v>
      </c>
      <c r="D1639" s="470">
        <v>0</v>
      </c>
      <c r="E1639" s="471">
        <v>3660.16</v>
      </c>
      <c r="F1639" s="470">
        <v>3177.4896200000003</v>
      </c>
      <c r="G1639" s="501">
        <f t="shared" ref="G1639:G1657" si="37">F1639/E1639*100</f>
        <v>86.812861186396233</v>
      </c>
    </row>
    <row r="1640" spans="1:7" x14ac:dyDescent="0.2">
      <c r="A1640" s="454">
        <v>5521</v>
      </c>
      <c r="B1640" s="455">
        <v>6122</v>
      </c>
      <c r="C1640" s="456" t="s">
        <v>348</v>
      </c>
      <c r="D1640" s="457">
        <v>0</v>
      </c>
      <c r="E1640" s="458">
        <v>136.63</v>
      </c>
      <c r="F1640" s="457">
        <v>136.62957</v>
      </c>
      <c r="G1640" s="499">
        <f t="shared" si="37"/>
        <v>99.999685281416973</v>
      </c>
    </row>
    <row r="1641" spans="1:7" x14ac:dyDescent="0.2">
      <c r="A1641" s="454">
        <v>5521</v>
      </c>
      <c r="B1641" s="455">
        <v>6341</v>
      </c>
      <c r="C1641" s="456" t="s">
        <v>354</v>
      </c>
      <c r="D1641" s="457">
        <v>0</v>
      </c>
      <c r="E1641" s="458">
        <v>12965.66</v>
      </c>
      <c r="F1641" s="457">
        <v>12965.652380000001</v>
      </c>
      <c r="G1641" s="499">
        <f t="shared" si="37"/>
        <v>99.999941229370521</v>
      </c>
    </row>
    <row r="1642" spans="1:7" x14ac:dyDescent="0.2">
      <c r="A1642" s="460">
        <v>5521</v>
      </c>
      <c r="B1642" s="429"/>
      <c r="C1642" s="461" t="s">
        <v>129</v>
      </c>
      <c r="D1642" s="462">
        <v>0</v>
      </c>
      <c r="E1642" s="463">
        <v>16762.45</v>
      </c>
      <c r="F1642" s="462">
        <v>16279.771570000001</v>
      </c>
      <c r="G1642" s="500">
        <f t="shared" si="37"/>
        <v>97.120478032745808</v>
      </c>
    </row>
    <row r="1643" spans="1:7" x14ac:dyDescent="0.2">
      <c r="A1643" s="437"/>
      <c r="B1643" s="438"/>
      <c r="C1643" s="438"/>
      <c r="D1643" s="465"/>
      <c r="E1643" s="465"/>
      <c r="F1643" s="465"/>
      <c r="G1643" s="499"/>
    </row>
    <row r="1644" spans="1:7" ht="13.5" customHeight="1" x14ac:dyDescent="0.2">
      <c r="A1644" s="987" t="s">
        <v>325</v>
      </c>
      <c r="B1644" s="988"/>
      <c r="C1644" s="988"/>
      <c r="D1644" s="473">
        <v>91080</v>
      </c>
      <c r="E1644" s="474">
        <v>167313.76</v>
      </c>
      <c r="F1644" s="473">
        <v>121099.87815999999</v>
      </c>
      <c r="G1644" s="475">
        <f t="shared" ref="G1644" si="38">F1644/E1644*100</f>
        <v>72.378911429639729</v>
      </c>
    </row>
    <row r="1645" spans="1:7" x14ac:dyDescent="0.2">
      <c r="A1645" s="437"/>
      <c r="B1645" s="438"/>
      <c r="C1645" s="438"/>
      <c r="D1645" s="465"/>
      <c r="E1645" s="465"/>
      <c r="F1645" s="465"/>
      <c r="G1645" s="499"/>
    </row>
    <row r="1646" spans="1:7" x14ac:dyDescent="0.2">
      <c r="A1646" s="467">
        <v>6113</v>
      </c>
      <c r="B1646" s="468">
        <v>6125</v>
      </c>
      <c r="C1646" s="469" t="s">
        <v>360</v>
      </c>
      <c r="D1646" s="470">
        <v>450</v>
      </c>
      <c r="E1646" s="471">
        <v>450</v>
      </c>
      <c r="F1646" s="470">
        <v>267.78980000000001</v>
      </c>
      <c r="G1646" s="501">
        <f t="shared" si="37"/>
        <v>59.508844444444442</v>
      </c>
    </row>
    <row r="1647" spans="1:7" x14ac:dyDescent="0.2">
      <c r="A1647" s="460">
        <v>6113</v>
      </c>
      <c r="B1647" s="429"/>
      <c r="C1647" s="461" t="s">
        <v>130</v>
      </c>
      <c r="D1647" s="462">
        <v>450</v>
      </c>
      <c r="E1647" s="463">
        <v>450</v>
      </c>
      <c r="F1647" s="462">
        <v>267.78980000000001</v>
      </c>
      <c r="G1647" s="500">
        <f t="shared" si="37"/>
        <v>59.508844444444442</v>
      </c>
    </row>
    <row r="1648" spans="1:7" x14ac:dyDescent="0.2">
      <c r="A1648" s="437"/>
      <c r="B1648" s="438"/>
      <c r="C1648" s="438"/>
      <c r="D1648" s="465"/>
      <c r="E1648" s="465"/>
      <c r="F1648" s="465"/>
      <c r="G1648" s="499"/>
    </row>
    <row r="1649" spans="1:13" x14ac:dyDescent="0.2">
      <c r="A1649" s="467">
        <v>6172</v>
      </c>
      <c r="B1649" s="468">
        <v>6111</v>
      </c>
      <c r="C1649" s="469" t="s">
        <v>359</v>
      </c>
      <c r="D1649" s="470">
        <v>5380</v>
      </c>
      <c r="E1649" s="471">
        <v>5263</v>
      </c>
      <c r="F1649" s="470">
        <v>1444.67345</v>
      </c>
      <c r="G1649" s="501">
        <f t="shared" si="37"/>
        <v>27.449619038571154</v>
      </c>
    </row>
    <row r="1650" spans="1:13" x14ac:dyDescent="0.2">
      <c r="A1650" s="454">
        <v>6172</v>
      </c>
      <c r="B1650" s="455">
        <v>6121</v>
      </c>
      <c r="C1650" s="456" t="s">
        <v>356</v>
      </c>
      <c r="D1650" s="457">
        <v>5573</v>
      </c>
      <c r="E1650" s="458">
        <v>2503</v>
      </c>
      <c r="F1650" s="457">
        <v>602.64387999999997</v>
      </c>
      <c r="G1650" s="499">
        <f t="shared" si="37"/>
        <v>24.076862964442665</v>
      </c>
    </row>
    <row r="1651" spans="1:13" x14ac:dyDescent="0.2">
      <c r="A1651" s="454">
        <v>6172</v>
      </c>
      <c r="B1651" s="455">
        <v>6122</v>
      </c>
      <c r="C1651" s="456" t="s">
        <v>348</v>
      </c>
      <c r="D1651" s="457">
        <v>300</v>
      </c>
      <c r="E1651" s="458">
        <v>978</v>
      </c>
      <c r="F1651" s="457">
        <v>852</v>
      </c>
      <c r="G1651" s="499">
        <f t="shared" si="37"/>
        <v>87.116564417177912</v>
      </c>
    </row>
    <row r="1652" spans="1:13" x14ac:dyDescent="0.2">
      <c r="A1652" s="454">
        <v>6172</v>
      </c>
      <c r="B1652" s="455">
        <v>6123</v>
      </c>
      <c r="C1652" s="456" t="s">
        <v>349</v>
      </c>
      <c r="D1652" s="457">
        <v>3030</v>
      </c>
      <c r="E1652" s="458">
        <v>3661</v>
      </c>
      <c r="F1652" s="457">
        <v>1293.3865800000001</v>
      </c>
      <c r="G1652" s="499">
        <f t="shared" si="37"/>
        <v>35.328778475826276</v>
      </c>
    </row>
    <row r="1653" spans="1:13" x14ac:dyDescent="0.2">
      <c r="A1653" s="454">
        <v>6172</v>
      </c>
      <c r="B1653" s="455">
        <v>6125</v>
      </c>
      <c r="C1653" s="456" t="s">
        <v>360</v>
      </c>
      <c r="D1653" s="457">
        <v>18850</v>
      </c>
      <c r="E1653" s="458">
        <v>19578</v>
      </c>
      <c r="F1653" s="457">
        <v>12555.36067</v>
      </c>
      <c r="G1653" s="499">
        <f t="shared" si="37"/>
        <v>64.129945193584632</v>
      </c>
    </row>
    <row r="1654" spans="1:13" x14ac:dyDescent="0.2">
      <c r="A1654" s="460">
        <v>6172</v>
      </c>
      <c r="B1654" s="429"/>
      <c r="C1654" s="461" t="s">
        <v>134</v>
      </c>
      <c r="D1654" s="462">
        <v>33133</v>
      </c>
      <c r="E1654" s="463">
        <v>31983</v>
      </c>
      <c r="F1654" s="462">
        <v>16748.064579999998</v>
      </c>
      <c r="G1654" s="500">
        <f t="shared" si="37"/>
        <v>52.365520995528868</v>
      </c>
    </row>
    <row r="1655" spans="1:13" x14ac:dyDescent="0.2">
      <c r="A1655" s="437"/>
      <c r="B1655" s="438"/>
      <c r="C1655" s="438"/>
      <c r="D1655" s="465"/>
      <c r="E1655" s="465"/>
      <c r="F1655" s="465"/>
      <c r="G1655" s="499"/>
    </row>
    <row r="1656" spans="1:13" x14ac:dyDescent="0.2">
      <c r="A1656" s="467">
        <v>6409</v>
      </c>
      <c r="B1656" s="468">
        <v>6901</v>
      </c>
      <c r="C1656" s="469" t="s">
        <v>370</v>
      </c>
      <c r="D1656" s="470">
        <v>50000</v>
      </c>
      <c r="E1656" s="471">
        <v>333449.91399999999</v>
      </c>
      <c r="F1656" s="470">
        <v>0</v>
      </c>
      <c r="G1656" s="501">
        <f t="shared" si="37"/>
        <v>0</v>
      </c>
    </row>
    <row r="1657" spans="1:13" x14ac:dyDescent="0.2">
      <c r="A1657" s="460">
        <v>6409</v>
      </c>
      <c r="B1657" s="429"/>
      <c r="C1657" s="461" t="s">
        <v>141</v>
      </c>
      <c r="D1657" s="462">
        <v>50000</v>
      </c>
      <c r="E1657" s="463">
        <v>333449.91399999999</v>
      </c>
      <c r="F1657" s="462">
        <v>0</v>
      </c>
      <c r="G1657" s="500">
        <f t="shared" si="37"/>
        <v>0</v>
      </c>
    </row>
    <row r="1658" spans="1:13" x14ac:dyDescent="0.2">
      <c r="A1658" s="503"/>
      <c r="B1658" s="449"/>
      <c r="C1658" s="449"/>
      <c r="D1658" s="465"/>
      <c r="E1658" s="465"/>
      <c r="F1658" s="465"/>
      <c r="G1658" s="499"/>
    </row>
    <row r="1659" spans="1:13" s="507" customFormat="1" ht="15.75" thickBot="1" x14ac:dyDescent="0.3">
      <c r="A1659" s="989" t="s">
        <v>341</v>
      </c>
      <c r="B1659" s="990"/>
      <c r="C1659" s="990"/>
      <c r="D1659" s="504">
        <v>83583</v>
      </c>
      <c r="E1659" s="505">
        <v>365882.91399999999</v>
      </c>
      <c r="F1659" s="504">
        <v>17015.854380000001</v>
      </c>
      <c r="G1659" s="506">
        <f t="shared" ref="G1659" si="39">F1659/E1659*100</f>
        <v>4.6506283100172316</v>
      </c>
    </row>
    <row r="1660" spans="1:13" s="406" customFormat="1" ht="15" customHeight="1" x14ac:dyDescent="0.2">
      <c r="C1660" s="508"/>
    </row>
    <row r="1661" spans="1:13" s="406" customFormat="1" ht="15" customHeight="1" thickBot="1" x14ac:dyDescent="0.25">
      <c r="C1661" s="508"/>
    </row>
    <row r="1662" spans="1:13" s="131" customFormat="1" ht="15" customHeight="1" x14ac:dyDescent="0.2">
      <c r="A1662" s="129"/>
      <c r="B1662" s="129"/>
      <c r="C1662" s="130" t="s">
        <v>371</v>
      </c>
      <c r="D1662" s="509">
        <v>7490726</v>
      </c>
      <c r="E1662" s="509">
        <v>28413679.732000001</v>
      </c>
      <c r="F1662" s="510">
        <v>27856286.948529992</v>
      </c>
      <c r="G1662" s="511">
        <f t="shared" ref="G1662:G1666" si="40">F1662/E1662*100</f>
        <v>98.038294269776458</v>
      </c>
      <c r="H1662" s="115"/>
      <c r="I1662" s="115"/>
      <c r="J1662" s="115"/>
      <c r="K1662" s="115"/>
      <c r="L1662" s="115"/>
      <c r="M1662" s="115"/>
    </row>
    <row r="1663" spans="1:13" s="131" customFormat="1" ht="15" customHeight="1" x14ac:dyDescent="0.2">
      <c r="A1663" s="132"/>
      <c r="B1663" s="132"/>
      <c r="C1663" s="133" t="s">
        <v>372</v>
      </c>
      <c r="D1663" s="512">
        <v>3297170</v>
      </c>
      <c r="E1663" s="512">
        <v>4226090.0650000004</v>
      </c>
      <c r="F1663" s="513">
        <v>2762403.0559900007</v>
      </c>
      <c r="G1663" s="514">
        <f t="shared" si="40"/>
        <v>65.365456332033958</v>
      </c>
      <c r="H1663" s="115"/>
      <c r="I1663" s="115"/>
      <c r="J1663" s="115"/>
      <c r="K1663" s="115"/>
      <c r="L1663" s="115"/>
      <c r="M1663" s="115"/>
    </row>
    <row r="1664" spans="1:13" s="131" customFormat="1" ht="15" customHeight="1" x14ac:dyDescent="0.2">
      <c r="A1664" s="132"/>
      <c r="B1664" s="132"/>
      <c r="C1664" s="133" t="s">
        <v>373</v>
      </c>
      <c r="D1664" s="512">
        <v>0</v>
      </c>
      <c r="E1664" s="512">
        <v>0</v>
      </c>
      <c r="F1664" s="513">
        <v>18010924.820160002</v>
      </c>
      <c r="G1664" s="515" t="s">
        <v>188</v>
      </c>
      <c r="H1664" s="115"/>
      <c r="I1664" s="115"/>
      <c r="J1664" s="115"/>
      <c r="K1664" s="115"/>
      <c r="L1664" s="115"/>
      <c r="M1664" s="115"/>
    </row>
    <row r="1665" spans="1:13" s="131" customFormat="1" ht="15.75" customHeight="1" thickBot="1" x14ac:dyDescent="0.25">
      <c r="A1665" s="132"/>
      <c r="B1665" s="132"/>
      <c r="C1665" s="133" t="s">
        <v>374</v>
      </c>
      <c r="D1665" s="512">
        <v>10787896</v>
      </c>
      <c r="E1665" s="512">
        <v>32639769.796999998</v>
      </c>
      <c r="F1665" s="516">
        <v>48629614.824680001</v>
      </c>
      <c r="G1665" s="517">
        <f t="shared" si="40"/>
        <v>148.98884130349984</v>
      </c>
      <c r="H1665" s="115"/>
      <c r="I1665" s="115"/>
      <c r="J1665" s="115"/>
      <c r="K1665" s="115"/>
      <c r="L1665" s="115"/>
      <c r="M1665" s="115"/>
    </row>
    <row r="1666" spans="1:13" s="131" customFormat="1" ht="16.5" customHeight="1" thickBot="1" x14ac:dyDescent="0.25">
      <c r="A1666" s="134"/>
      <c r="B1666" s="134"/>
      <c r="C1666" s="135" t="s">
        <v>375</v>
      </c>
      <c r="D1666" s="518">
        <v>10787896</v>
      </c>
      <c r="E1666" s="518">
        <v>32639769.796999998</v>
      </c>
      <c r="F1666" s="519">
        <v>30618690.004519999</v>
      </c>
      <c r="G1666" s="520">
        <f t="shared" si="40"/>
        <v>93.80792265065007</v>
      </c>
      <c r="H1666" s="115"/>
      <c r="I1666" s="115"/>
      <c r="J1666" s="115"/>
      <c r="K1666" s="115"/>
      <c r="L1666" s="115"/>
      <c r="M1666" s="115"/>
    </row>
  </sheetData>
  <mergeCells count="14">
    <mergeCell ref="A1659:C1659"/>
    <mergeCell ref="A723:C723"/>
    <mergeCell ref="A1277:C1277"/>
    <mergeCell ref="A1294:C1294"/>
    <mergeCell ref="A1340:C1340"/>
    <mergeCell ref="A1524:C1524"/>
    <mergeCell ref="A1610:C1610"/>
    <mergeCell ref="A1644:C1644"/>
    <mergeCell ref="A1153:C1153"/>
    <mergeCell ref="A2:G2"/>
    <mergeCell ref="A4:G4"/>
    <mergeCell ref="A28:C28"/>
    <mergeCell ref="A159:C159"/>
    <mergeCell ref="A1082:C1082"/>
  </mergeCells>
  <pageMargins left="0.39370078740157483" right="0.39370078740157483" top="0.59055118110236227" bottom="0.39370078740157483" header="0.31496062992125984" footer="0.11811023622047245"/>
  <pageSetup paperSize="9" scale="91" firstPageNumber="188" fitToHeight="0" orientation="landscape" useFirstPageNumber="1" r:id="rId1"/>
  <headerFooter>
    <oddHeader>&amp;L&amp;"Tahoma,Kurzíva"Závěrečný účet za rok 2020&amp;R&amp;"Tahoma,Kurzíva"Tabulka č. 2</oddHeader>
    <oddFooter>&amp;C&amp;"Tahoma,Obyčejné"&amp;P</oddFooter>
  </headerFooter>
  <rowBreaks count="40" manualBreakCount="40">
    <brk id="41" max="16383" man="1"/>
    <brk id="82" max="16383" man="1"/>
    <brk id="123" max="16383" man="1"/>
    <brk id="164" max="16383" man="1"/>
    <brk id="205" max="16383" man="1"/>
    <brk id="245" max="16383" man="1"/>
    <brk id="286" max="16383" man="1"/>
    <brk id="327" max="16383" man="1"/>
    <brk id="368" max="16383" man="1"/>
    <brk id="409" max="16383" man="1"/>
    <brk id="449" max="16383" man="1"/>
    <brk id="490" max="16383" man="1"/>
    <brk id="531" max="16383" man="1"/>
    <brk id="572" max="16383" man="1"/>
    <brk id="613" max="16383" man="1"/>
    <brk id="654" max="16383" man="1"/>
    <brk id="695" max="16383" man="1"/>
    <brk id="736" max="16383" man="1"/>
    <brk id="775" max="16383" man="1"/>
    <brk id="816" max="16383" man="1"/>
    <brk id="857" max="16383" man="1"/>
    <brk id="898" max="16383" man="1"/>
    <brk id="939" max="16383" man="1"/>
    <brk id="979" max="16383" man="1"/>
    <brk id="1020" max="16383" man="1"/>
    <brk id="1061" max="16383" man="1"/>
    <brk id="1102" max="16383" man="1"/>
    <brk id="1142" max="16383" man="1"/>
    <brk id="1183" max="16383" man="1"/>
    <brk id="1224" max="16383" man="1"/>
    <brk id="1263" max="16383" man="1"/>
    <brk id="1301" max="16383" man="1"/>
    <brk id="1340" max="16383" man="1"/>
    <brk id="1381" max="16383" man="1"/>
    <brk id="1421" max="16383" man="1"/>
    <brk id="1462" max="16383" man="1"/>
    <brk id="1503" max="16383" man="1"/>
    <brk id="1545" max="6" man="1"/>
    <brk id="1587" max="6" man="1"/>
    <brk id="16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50</vt:i4>
      </vt:variant>
      <vt:variant>
        <vt:lpstr>Pojmenované oblasti</vt:lpstr>
      </vt:variant>
      <vt:variant>
        <vt:i4>75</vt:i4>
      </vt:variant>
    </vt:vector>
  </HeadingPairs>
  <TitlesOfParts>
    <vt:vector size="125" baseType="lpstr">
      <vt:lpstr>graf 1</vt:lpstr>
      <vt:lpstr>graf 2</vt:lpstr>
      <vt:lpstr>graf 3</vt:lpstr>
      <vt:lpstr>graf 4</vt:lpstr>
      <vt:lpstr>graf 5</vt:lpstr>
      <vt:lpstr>Data-grafy</vt:lpstr>
      <vt:lpstr>Titul</vt:lpstr>
      <vt:lpstr>tab 1</vt:lpstr>
      <vt:lpstr>tab 2</vt:lpstr>
      <vt:lpstr>tab 3</vt:lpstr>
      <vt:lpstr>tab 4</vt:lpstr>
      <vt:lpstr>tab 5</vt:lpstr>
      <vt:lpstr>tab 6</vt:lpstr>
      <vt:lpstr>tab 7</vt:lpstr>
      <vt:lpstr>tab 8</vt:lpstr>
      <vt:lpstr>tab 9</vt:lpstr>
      <vt:lpstr>tab 10</vt:lpstr>
      <vt:lpstr>tab 11</vt:lpstr>
      <vt:lpstr>tab 12</vt:lpstr>
      <vt:lpstr>tab 13</vt:lpstr>
      <vt:lpstr>tab 14</vt:lpstr>
      <vt:lpstr>tab 15</vt:lpstr>
      <vt:lpstr>tab 16</vt:lpstr>
      <vt:lpstr>tab 17</vt:lpstr>
      <vt:lpstr>tab 18</vt:lpstr>
      <vt:lpstr>tab 19</vt:lpstr>
      <vt:lpstr>tab 20</vt:lpstr>
      <vt:lpstr>tab 21</vt:lpstr>
      <vt:lpstr>tab 22</vt:lpstr>
      <vt:lpstr>tab 23</vt:lpstr>
      <vt:lpstr>tab 24</vt:lpstr>
      <vt:lpstr>tab 25</vt:lpstr>
      <vt:lpstr>tab 26</vt:lpstr>
      <vt:lpstr>tab 27</vt:lpstr>
      <vt:lpstr>tab 28</vt:lpstr>
      <vt:lpstr>tab 29</vt:lpstr>
      <vt:lpstr>tab 30</vt:lpstr>
      <vt:lpstr>tab 31</vt:lpstr>
      <vt:lpstr>tab 32</vt:lpstr>
      <vt:lpstr>tab 33</vt:lpstr>
      <vt:lpstr>tab 34</vt:lpstr>
      <vt:lpstr>tab 35</vt:lpstr>
      <vt:lpstr>tab 36</vt:lpstr>
      <vt:lpstr>tab 37</vt:lpstr>
      <vt:lpstr>tab 38</vt:lpstr>
      <vt:lpstr>tab 39</vt:lpstr>
      <vt:lpstr>tab 40</vt:lpstr>
      <vt:lpstr>tab 41</vt:lpstr>
      <vt:lpstr>tab 42</vt:lpstr>
      <vt:lpstr>tab 43</vt:lpstr>
      <vt:lpstr>'tab 1'!Názvy_tisku</vt:lpstr>
      <vt:lpstr>'tab 10'!Názvy_tisku</vt:lpstr>
      <vt:lpstr>'tab 11'!Názvy_tisku</vt:lpstr>
      <vt:lpstr>'tab 12'!Názvy_tisku</vt:lpstr>
      <vt:lpstr>'tab 13'!Názvy_tisku</vt:lpstr>
      <vt:lpstr>'tab 14'!Názvy_tisku</vt:lpstr>
      <vt:lpstr>'tab 15'!Názvy_tisku</vt:lpstr>
      <vt:lpstr>'tab 16'!Názvy_tisku</vt:lpstr>
      <vt:lpstr>'tab 17'!Názvy_tisku</vt:lpstr>
      <vt:lpstr>'tab 18'!Názvy_tisku</vt:lpstr>
      <vt:lpstr>'tab 19'!Názvy_tisku</vt:lpstr>
      <vt:lpstr>'tab 2'!Názvy_tisku</vt:lpstr>
      <vt:lpstr>'tab 20'!Názvy_tisku</vt:lpstr>
      <vt:lpstr>'tab 24'!Názvy_tisku</vt:lpstr>
      <vt:lpstr>'tab 26'!Názvy_tisku</vt:lpstr>
      <vt:lpstr>'tab 27'!Názvy_tisku</vt:lpstr>
      <vt:lpstr>'tab 28'!Názvy_tisku</vt:lpstr>
      <vt:lpstr>'tab 29'!Názvy_tisku</vt:lpstr>
      <vt:lpstr>'tab 3'!Názvy_tisku</vt:lpstr>
      <vt:lpstr>'tab 30'!Názvy_tisku</vt:lpstr>
      <vt:lpstr>'tab 31'!Názvy_tisku</vt:lpstr>
      <vt:lpstr>'tab 32'!Názvy_tisku</vt:lpstr>
      <vt:lpstr>'tab 34'!Názvy_tisku</vt:lpstr>
      <vt:lpstr>'tab 36'!Názvy_tisku</vt:lpstr>
      <vt:lpstr>'tab 38'!Názvy_tisku</vt:lpstr>
      <vt:lpstr>'tab 4'!Názvy_tisku</vt:lpstr>
      <vt:lpstr>'tab 40'!Názvy_tisku</vt:lpstr>
      <vt:lpstr>'tab 42'!Názvy_tisku</vt:lpstr>
      <vt:lpstr>'tab 5'!Názvy_tisku</vt:lpstr>
      <vt:lpstr>'tab 6'!Názvy_tisku</vt:lpstr>
      <vt:lpstr>'tab 7'!Názvy_tisku</vt:lpstr>
      <vt:lpstr>'tab 8'!Názvy_tisku</vt:lpstr>
      <vt:lpstr>'tab 9'!Názvy_tisku</vt:lpstr>
      <vt:lpstr>'graf 3'!Oblast_tisku</vt:lpstr>
      <vt:lpstr>'graf 4'!Oblast_tisku</vt:lpstr>
      <vt:lpstr>'graf 5'!Oblast_tisku</vt:lpstr>
      <vt:lpstr>'tab 1'!Oblast_tisku</vt:lpstr>
      <vt:lpstr>'tab 10'!Oblast_tisku</vt:lpstr>
      <vt:lpstr>'tab 11'!Oblast_tisku</vt:lpstr>
      <vt:lpstr>'tab 12'!Oblast_tisku</vt:lpstr>
      <vt:lpstr>'tab 13'!Oblast_tisku</vt:lpstr>
      <vt:lpstr>'tab 14'!Oblast_tisku</vt:lpstr>
      <vt:lpstr>'tab 15'!Oblast_tisku</vt:lpstr>
      <vt:lpstr>'tab 16'!Oblast_tisku</vt:lpstr>
      <vt:lpstr>'tab 17'!Oblast_tisku</vt:lpstr>
      <vt:lpstr>'tab 18'!Oblast_tisku</vt:lpstr>
      <vt:lpstr>'tab 19'!Oblast_tisku</vt:lpstr>
      <vt:lpstr>'tab 20'!Oblast_tisku</vt:lpstr>
      <vt:lpstr>'tab 21'!Oblast_tisku</vt:lpstr>
      <vt:lpstr>'tab 22'!Oblast_tisku</vt:lpstr>
      <vt:lpstr>'tab 23'!Oblast_tisku</vt:lpstr>
      <vt:lpstr>'tab 24'!Oblast_tisku</vt:lpstr>
      <vt:lpstr>'tab 25'!Oblast_tisku</vt:lpstr>
      <vt:lpstr>'tab 28'!Oblast_tisku</vt:lpstr>
      <vt:lpstr>'tab 3'!Oblast_tisku</vt:lpstr>
      <vt:lpstr>'tab 30'!Oblast_tisku</vt:lpstr>
      <vt:lpstr>'tab 31'!Oblast_tisku</vt:lpstr>
      <vt:lpstr>'tab 32'!Oblast_tisku</vt:lpstr>
      <vt:lpstr>'tab 33'!Oblast_tisku</vt:lpstr>
      <vt:lpstr>'tab 34'!Oblast_tisku</vt:lpstr>
      <vt:lpstr>'tab 35'!Oblast_tisku</vt:lpstr>
      <vt:lpstr>'tab 36'!Oblast_tisku</vt:lpstr>
      <vt:lpstr>'tab 37'!Oblast_tisku</vt:lpstr>
      <vt:lpstr>'tab 38'!Oblast_tisku</vt:lpstr>
      <vt:lpstr>'tab 39'!Oblast_tisku</vt:lpstr>
      <vt:lpstr>'tab 4'!Oblast_tisku</vt:lpstr>
      <vt:lpstr>'tab 40'!Oblast_tisku</vt:lpstr>
      <vt:lpstr>'tab 41'!Oblast_tisku</vt:lpstr>
      <vt:lpstr>'tab 42'!Oblast_tisku</vt:lpstr>
      <vt:lpstr>'tab 43'!Oblast_tisku</vt:lpstr>
      <vt:lpstr>'tab 5'!Oblast_tisku</vt:lpstr>
      <vt:lpstr>'tab 7'!Oblast_tisku</vt:lpstr>
      <vt:lpstr>'tab 8'!Oblast_tisku</vt:lpstr>
      <vt:lpstr>'tab 9'!Oblast_tisku</vt:lpstr>
      <vt:lpstr>Titul!Oblast_tisku</vt:lpstr>
    </vt:vector>
  </TitlesOfParts>
  <Company>KUMSK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Metelka Tomáš</dc:creator>
  <cp:lastModifiedBy>Metelka Tomáš</cp:lastModifiedBy>
  <cp:lastPrinted>2021-05-26T12:36:24Z</cp:lastPrinted>
  <dcterms:created xsi:type="dcterms:W3CDTF">2015-03-17T14:02:48Z</dcterms:created>
  <dcterms:modified xsi:type="dcterms:W3CDTF">2021-05-31T10:36:49Z</dcterms:modified>
</cp:coreProperties>
</file>