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kortan3424\Desktop\Příprava materiálu\Finále\"/>
    </mc:Choice>
  </mc:AlternateContent>
  <bookViews>
    <workbookView xWindow="0" yWindow="0" windowWidth="28800" windowHeight="12435"/>
  </bookViews>
  <sheets>
    <sheet name="Vyúčtování" sheetId="1" r:id="rId1"/>
  </sheets>
  <externalReferences>
    <externalReference r:id="rId2"/>
    <externalReference r:id="rId3"/>
  </externalReferences>
  <definedNames>
    <definedName name="_xlnm._FilterDatabase" localSheetId="0" hidden="1">Vyúčtování!$A$3:$M$151</definedName>
    <definedName name="_xlnm.Print_Titles" localSheetId="0">Vyúčtování!$2:$3</definedName>
    <definedName name="_xlnm.Print_Area" localSheetId="0">Vyúčtování!$A$1:$M$163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1" i="1" l="1"/>
  <c r="H130" i="1"/>
  <c r="K130" i="1" s="1"/>
  <c r="I130" i="1"/>
  <c r="J130" i="1"/>
  <c r="M130" i="1" s="1"/>
  <c r="J149" i="1"/>
  <c r="M149" i="1" s="1"/>
  <c r="I149" i="1"/>
  <c r="L149" i="1" s="1"/>
  <c r="H149" i="1"/>
  <c r="K149" i="1" s="1"/>
  <c r="J129" i="1"/>
  <c r="M129" i="1" s="1"/>
  <c r="I129" i="1"/>
  <c r="L129" i="1" s="1"/>
  <c r="H129" i="1"/>
  <c r="K129" i="1" s="1"/>
  <c r="J31" i="1"/>
  <c r="M31" i="1" s="1"/>
  <c r="I31" i="1"/>
  <c r="L31" i="1" s="1"/>
  <c r="H31" i="1"/>
  <c r="K31" i="1" s="1"/>
  <c r="J30" i="1"/>
  <c r="M30" i="1" s="1"/>
  <c r="I30" i="1"/>
  <c r="L30" i="1" s="1"/>
  <c r="H30" i="1"/>
  <c r="K30" i="1" s="1"/>
  <c r="J29" i="1"/>
  <c r="M29" i="1" s="1"/>
  <c r="I29" i="1"/>
  <c r="L29" i="1" s="1"/>
  <c r="H29" i="1"/>
  <c r="K29" i="1" s="1"/>
  <c r="J28" i="1"/>
  <c r="M28" i="1" s="1"/>
  <c r="I28" i="1"/>
  <c r="L28" i="1" s="1"/>
  <c r="H28" i="1"/>
  <c r="K28" i="1" s="1"/>
  <c r="J27" i="1"/>
  <c r="M27" i="1" s="1"/>
  <c r="I27" i="1"/>
  <c r="L27" i="1" s="1"/>
  <c r="H27" i="1"/>
  <c r="K27" i="1" s="1"/>
  <c r="J128" i="1"/>
  <c r="M128" i="1" s="1"/>
  <c r="I128" i="1"/>
  <c r="L128" i="1" s="1"/>
  <c r="H128" i="1"/>
  <c r="K128" i="1" s="1"/>
  <c r="J127" i="1"/>
  <c r="M127" i="1" s="1"/>
  <c r="I127" i="1"/>
  <c r="L127" i="1" s="1"/>
  <c r="H127" i="1"/>
  <c r="K127" i="1" s="1"/>
  <c r="J65" i="1"/>
  <c r="M65" i="1" s="1"/>
  <c r="I65" i="1"/>
  <c r="L65" i="1" s="1"/>
  <c r="H65" i="1"/>
  <c r="K65" i="1" s="1"/>
  <c r="J64" i="1"/>
  <c r="M64" i="1" s="1"/>
  <c r="I64" i="1"/>
  <c r="L64" i="1" s="1"/>
  <c r="H64" i="1"/>
  <c r="K64" i="1" s="1"/>
  <c r="J63" i="1"/>
  <c r="M63" i="1" s="1"/>
  <c r="I63" i="1"/>
  <c r="L63" i="1" s="1"/>
  <c r="H63" i="1"/>
  <c r="K63" i="1" s="1"/>
  <c r="J126" i="1"/>
  <c r="M126" i="1" s="1"/>
  <c r="I126" i="1"/>
  <c r="L126" i="1" s="1"/>
  <c r="H126" i="1"/>
  <c r="K126" i="1" s="1"/>
  <c r="J125" i="1"/>
  <c r="I125" i="1"/>
  <c r="H125" i="1"/>
  <c r="G125" i="1"/>
  <c r="F125" i="1"/>
  <c r="E125" i="1"/>
  <c r="J124" i="1"/>
  <c r="I124" i="1"/>
  <c r="H124" i="1"/>
  <c r="G124" i="1"/>
  <c r="F124" i="1"/>
  <c r="E124" i="1"/>
  <c r="J123" i="1"/>
  <c r="M123" i="1" s="1"/>
  <c r="I123" i="1"/>
  <c r="L123" i="1" s="1"/>
  <c r="H123" i="1"/>
  <c r="K123" i="1" s="1"/>
  <c r="J62" i="1"/>
  <c r="M62" i="1" s="1"/>
  <c r="I62" i="1"/>
  <c r="L62" i="1" s="1"/>
  <c r="H62" i="1"/>
  <c r="K62" i="1" s="1"/>
  <c r="J44" i="1"/>
  <c r="M44" i="1" s="1"/>
  <c r="I44" i="1"/>
  <c r="L44" i="1" s="1"/>
  <c r="H44" i="1"/>
  <c r="K44" i="1" s="1"/>
  <c r="J137" i="1"/>
  <c r="M137" i="1" s="1"/>
  <c r="I137" i="1"/>
  <c r="L137" i="1" s="1"/>
  <c r="H137" i="1"/>
  <c r="K137" i="1" s="1"/>
  <c r="J75" i="1"/>
  <c r="M75" i="1" s="1"/>
  <c r="I75" i="1"/>
  <c r="L75" i="1" s="1"/>
  <c r="H75" i="1"/>
  <c r="K75" i="1" s="1"/>
  <c r="J74" i="1"/>
  <c r="M74" i="1" s="1"/>
  <c r="I74" i="1"/>
  <c r="L74" i="1" s="1"/>
  <c r="H74" i="1"/>
  <c r="K74" i="1" s="1"/>
  <c r="J73" i="1"/>
  <c r="M73" i="1" s="1"/>
  <c r="I73" i="1"/>
  <c r="L73" i="1" s="1"/>
  <c r="H73" i="1"/>
  <c r="K73" i="1" s="1"/>
  <c r="J49" i="1"/>
  <c r="M49" i="1" s="1"/>
  <c r="I49" i="1"/>
  <c r="L49" i="1" s="1"/>
  <c r="H49" i="1"/>
  <c r="K49" i="1" s="1"/>
  <c r="J7" i="1"/>
  <c r="M7" i="1" s="1"/>
  <c r="I7" i="1"/>
  <c r="L7" i="1" s="1"/>
  <c r="H7" i="1"/>
  <c r="K7" i="1" s="1"/>
  <c r="J148" i="1"/>
  <c r="M148" i="1" s="1"/>
  <c r="I148" i="1"/>
  <c r="L148" i="1" s="1"/>
  <c r="H148" i="1"/>
  <c r="K148" i="1" s="1"/>
  <c r="J61" i="1"/>
  <c r="M61" i="1" s="1"/>
  <c r="I61" i="1"/>
  <c r="L61" i="1" s="1"/>
  <c r="H61" i="1"/>
  <c r="K61" i="1" s="1"/>
  <c r="J60" i="1"/>
  <c r="M60" i="1" s="1"/>
  <c r="I60" i="1"/>
  <c r="L60" i="1" s="1"/>
  <c r="H60" i="1"/>
  <c r="K60" i="1" s="1"/>
  <c r="J59" i="1"/>
  <c r="M59" i="1" s="1"/>
  <c r="I59" i="1"/>
  <c r="L59" i="1" s="1"/>
  <c r="H59" i="1"/>
  <c r="K59" i="1" s="1"/>
  <c r="J122" i="1"/>
  <c r="M122" i="1" s="1"/>
  <c r="I122" i="1"/>
  <c r="L122" i="1" s="1"/>
  <c r="H122" i="1"/>
  <c r="K122" i="1" s="1"/>
  <c r="J26" i="1"/>
  <c r="I26" i="1"/>
  <c r="H26" i="1"/>
  <c r="K26" i="1" s="1"/>
  <c r="G26" i="1"/>
  <c r="F26" i="1"/>
  <c r="J25" i="1"/>
  <c r="I25" i="1"/>
  <c r="H25" i="1"/>
  <c r="K25" i="1" s="1"/>
  <c r="G25" i="1"/>
  <c r="F25" i="1"/>
  <c r="J24" i="1"/>
  <c r="I24" i="1"/>
  <c r="H24" i="1"/>
  <c r="K24" i="1" s="1"/>
  <c r="G24" i="1"/>
  <c r="F24" i="1"/>
  <c r="J23" i="1"/>
  <c r="M23" i="1" s="1"/>
  <c r="I23" i="1"/>
  <c r="L23" i="1" s="1"/>
  <c r="H23" i="1"/>
  <c r="K23" i="1" s="1"/>
  <c r="J22" i="1"/>
  <c r="M22" i="1" s="1"/>
  <c r="I22" i="1"/>
  <c r="L22" i="1" s="1"/>
  <c r="H22" i="1"/>
  <c r="K22" i="1" s="1"/>
  <c r="J136" i="1"/>
  <c r="M136" i="1" s="1"/>
  <c r="I136" i="1"/>
  <c r="L136" i="1" s="1"/>
  <c r="H136" i="1"/>
  <c r="K136" i="1" s="1"/>
  <c r="J72" i="1"/>
  <c r="M72" i="1" s="1"/>
  <c r="I72" i="1"/>
  <c r="L72" i="1" s="1"/>
  <c r="H72" i="1"/>
  <c r="K72" i="1" s="1"/>
  <c r="J71" i="1"/>
  <c r="M71" i="1" s="1"/>
  <c r="I71" i="1"/>
  <c r="L71" i="1" s="1"/>
  <c r="H71" i="1"/>
  <c r="K71" i="1" s="1"/>
  <c r="J36" i="1"/>
  <c r="M36" i="1" s="1"/>
  <c r="I36" i="1"/>
  <c r="L36" i="1" s="1"/>
  <c r="H36" i="1"/>
  <c r="K36" i="1" s="1"/>
  <c r="J70" i="1"/>
  <c r="M70" i="1" s="1"/>
  <c r="I70" i="1"/>
  <c r="L70" i="1" s="1"/>
  <c r="H70" i="1"/>
  <c r="K70" i="1" s="1"/>
  <c r="J69" i="1"/>
  <c r="M69" i="1" s="1"/>
  <c r="I69" i="1"/>
  <c r="L69" i="1" s="1"/>
  <c r="H69" i="1"/>
  <c r="K69" i="1" s="1"/>
  <c r="J68" i="1"/>
  <c r="M68" i="1" s="1"/>
  <c r="I68" i="1"/>
  <c r="L68" i="1" s="1"/>
  <c r="H68" i="1"/>
  <c r="K68" i="1" s="1"/>
  <c r="J121" i="1"/>
  <c r="M121" i="1" s="1"/>
  <c r="I121" i="1"/>
  <c r="L121" i="1" s="1"/>
  <c r="H121" i="1"/>
  <c r="K121" i="1" s="1"/>
  <c r="J120" i="1"/>
  <c r="M120" i="1" s="1"/>
  <c r="I120" i="1"/>
  <c r="L120" i="1" s="1"/>
  <c r="H120" i="1"/>
  <c r="K120" i="1" s="1"/>
  <c r="J119" i="1"/>
  <c r="I119" i="1"/>
  <c r="H119" i="1"/>
  <c r="G119" i="1"/>
  <c r="F119" i="1"/>
  <c r="E119" i="1"/>
  <c r="J118" i="1"/>
  <c r="I118" i="1"/>
  <c r="H118" i="1"/>
  <c r="G118" i="1"/>
  <c r="F118" i="1"/>
  <c r="E118" i="1"/>
  <c r="J117" i="1"/>
  <c r="I117" i="1"/>
  <c r="H117" i="1"/>
  <c r="G117" i="1"/>
  <c r="F117" i="1"/>
  <c r="E117" i="1"/>
  <c r="J116" i="1"/>
  <c r="I116" i="1"/>
  <c r="H116" i="1"/>
  <c r="G116" i="1"/>
  <c r="F116" i="1"/>
  <c r="E116" i="1"/>
  <c r="J115" i="1"/>
  <c r="I115" i="1"/>
  <c r="H115" i="1"/>
  <c r="G115" i="1"/>
  <c r="F115" i="1"/>
  <c r="E115" i="1"/>
  <c r="J114" i="1"/>
  <c r="I114" i="1"/>
  <c r="H114" i="1"/>
  <c r="G114" i="1"/>
  <c r="F114" i="1"/>
  <c r="E114" i="1"/>
  <c r="J113" i="1"/>
  <c r="I113" i="1"/>
  <c r="H113" i="1"/>
  <c r="G113" i="1"/>
  <c r="F113" i="1"/>
  <c r="E113" i="1"/>
  <c r="J112" i="1"/>
  <c r="I112" i="1"/>
  <c r="H112" i="1"/>
  <c r="G112" i="1"/>
  <c r="F112" i="1"/>
  <c r="E112" i="1"/>
  <c r="J111" i="1"/>
  <c r="I111" i="1"/>
  <c r="H111" i="1"/>
  <c r="G111" i="1"/>
  <c r="F111" i="1"/>
  <c r="E111" i="1"/>
  <c r="J110" i="1"/>
  <c r="I110" i="1"/>
  <c r="H110" i="1"/>
  <c r="G110" i="1"/>
  <c r="F110" i="1"/>
  <c r="E110" i="1"/>
  <c r="J150" i="1"/>
  <c r="M150" i="1" s="1"/>
  <c r="I150" i="1"/>
  <c r="H150" i="1"/>
  <c r="K150" i="1" s="1"/>
  <c r="F150" i="1"/>
  <c r="J109" i="1"/>
  <c r="M109" i="1" s="1"/>
  <c r="I109" i="1"/>
  <c r="H109" i="1"/>
  <c r="K109" i="1" s="1"/>
  <c r="F109" i="1"/>
  <c r="J43" i="1"/>
  <c r="M43" i="1" s="1"/>
  <c r="I43" i="1"/>
  <c r="H43" i="1"/>
  <c r="K43" i="1" s="1"/>
  <c r="F43" i="1"/>
  <c r="J42" i="1"/>
  <c r="M42" i="1" s="1"/>
  <c r="I42" i="1"/>
  <c r="H42" i="1"/>
  <c r="K42" i="1" s="1"/>
  <c r="F42" i="1"/>
  <c r="J41" i="1"/>
  <c r="M41" i="1" s="1"/>
  <c r="I41" i="1"/>
  <c r="H41" i="1"/>
  <c r="K41" i="1" s="1"/>
  <c r="F41" i="1"/>
  <c r="J40" i="1"/>
  <c r="M40" i="1" s="1"/>
  <c r="I40" i="1"/>
  <c r="H40" i="1"/>
  <c r="K40" i="1" s="1"/>
  <c r="F40" i="1"/>
  <c r="J58" i="1"/>
  <c r="M58" i="1" s="1"/>
  <c r="I58" i="1"/>
  <c r="L58" i="1" s="1"/>
  <c r="H58" i="1"/>
  <c r="K58" i="1" s="1"/>
  <c r="J147" i="1"/>
  <c r="M147" i="1" s="1"/>
  <c r="I147" i="1"/>
  <c r="L147" i="1" s="1"/>
  <c r="H147" i="1"/>
  <c r="K147" i="1" s="1"/>
  <c r="J146" i="1"/>
  <c r="M146" i="1" s="1"/>
  <c r="I146" i="1"/>
  <c r="L146" i="1" s="1"/>
  <c r="H146" i="1"/>
  <c r="K146" i="1" s="1"/>
  <c r="J108" i="1"/>
  <c r="M108" i="1" s="1"/>
  <c r="I108" i="1"/>
  <c r="L108" i="1" s="1"/>
  <c r="H108" i="1"/>
  <c r="K108" i="1" s="1"/>
  <c r="J107" i="1"/>
  <c r="M107" i="1" s="1"/>
  <c r="I107" i="1"/>
  <c r="L107" i="1" s="1"/>
  <c r="H107" i="1"/>
  <c r="K107" i="1" s="1"/>
  <c r="J57" i="1"/>
  <c r="M57" i="1" s="1"/>
  <c r="I57" i="1"/>
  <c r="L57" i="1" s="1"/>
  <c r="H57" i="1"/>
  <c r="K57" i="1" s="1"/>
  <c r="J56" i="1"/>
  <c r="M56" i="1" s="1"/>
  <c r="I56" i="1"/>
  <c r="L56" i="1" s="1"/>
  <c r="H56" i="1"/>
  <c r="K56" i="1" s="1"/>
  <c r="J135" i="1"/>
  <c r="M135" i="1" s="1"/>
  <c r="I135" i="1"/>
  <c r="L135" i="1" s="1"/>
  <c r="H135" i="1"/>
  <c r="K135" i="1" s="1"/>
  <c r="J67" i="1"/>
  <c r="M67" i="1" s="1"/>
  <c r="I67" i="1"/>
  <c r="L67" i="1" s="1"/>
  <c r="H67" i="1"/>
  <c r="K67" i="1" s="1"/>
  <c r="J48" i="1"/>
  <c r="M48" i="1" s="1"/>
  <c r="I48" i="1"/>
  <c r="L48" i="1" s="1"/>
  <c r="H48" i="1"/>
  <c r="K48" i="1" s="1"/>
  <c r="J6" i="1"/>
  <c r="M6" i="1" s="1"/>
  <c r="I6" i="1"/>
  <c r="L6" i="1" s="1"/>
  <c r="H6" i="1"/>
  <c r="K6" i="1" s="1"/>
  <c r="J46" i="1"/>
  <c r="M46" i="1" s="1"/>
  <c r="I46" i="1"/>
  <c r="L46" i="1" s="1"/>
  <c r="H46" i="1"/>
  <c r="K46" i="1" s="1"/>
  <c r="J21" i="1"/>
  <c r="M21" i="1" s="1"/>
  <c r="I21" i="1"/>
  <c r="L21" i="1" s="1"/>
  <c r="H21" i="1"/>
  <c r="K21" i="1" s="1"/>
  <c r="J20" i="1"/>
  <c r="M20" i="1" s="1"/>
  <c r="I20" i="1"/>
  <c r="L20" i="1" s="1"/>
  <c r="H20" i="1"/>
  <c r="K20" i="1" s="1"/>
  <c r="J19" i="1"/>
  <c r="M19" i="1" s="1"/>
  <c r="I19" i="1"/>
  <c r="L19" i="1" s="1"/>
  <c r="H19" i="1"/>
  <c r="K19" i="1" s="1"/>
  <c r="J18" i="1"/>
  <c r="M18" i="1" s="1"/>
  <c r="I18" i="1"/>
  <c r="L18" i="1" s="1"/>
  <c r="H18" i="1"/>
  <c r="K18" i="1" s="1"/>
  <c r="J5" i="1"/>
  <c r="M5" i="1" s="1"/>
  <c r="I5" i="1"/>
  <c r="L5" i="1" s="1"/>
  <c r="H5" i="1"/>
  <c r="K5" i="1" s="1"/>
  <c r="J4" i="1"/>
  <c r="M4" i="1" s="1"/>
  <c r="I4" i="1"/>
  <c r="L4" i="1" s="1"/>
  <c r="H4" i="1"/>
  <c r="K4" i="1" s="1"/>
  <c r="J35" i="1"/>
  <c r="M35" i="1" s="1"/>
  <c r="I35" i="1"/>
  <c r="L35" i="1" s="1"/>
  <c r="H35" i="1"/>
  <c r="K35" i="1" s="1"/>
  <c r="J66" i="1"/>
  <c r="M66" i="1" s="1"/>
  <c r="I66" i="1"/>
  <c r="L66" i="1" s="1"/>
  <c r="H66" i="1"/>
  <c r="K66" i="1" s="1"/>
  <c r="J47" i="1"/>
  <c r="M47" i="1" s="1"/>
  <c r="I47" i="1"/>
  <c r="L47" i="1" s="1"/>
  <c r="H47" i="1"/>
  <c r="K47" i="1" s="1"/>
  <c r="J17" i="1"/>
  <c r="I17" i="1"/>
  <c r="H17" i="1"/>
  <c r="K17" i="1" s="1"/>
  <c r="G17" i="1"/>
  <c r="F17" i="1"/>
  <c r="J16" i="1"/>
  <c r="I16" i="1"/>
  <c r="H16" i="1"/>
  <c r="K16" i="1" s="1"/>
  <c r="G16" i="1"/>
  <c r="F16" i="1"/>
  <c r="J15" i="1"/>
  <c r="I15" i="1"/>
  <c r="H15" i="1"/>
  <c r="K15" i="1" s="1"/>
  <c r="G15" i="1"/>
  <c r="F15" i="1"/>
  <c r="J14" i="1"/>
  <c r="M14" i="1" s="1"/>
  <c r="I14" i="1"/>
  <c r="L14" i="1" s="1"/>
  <c r="H14" i="1"/>
  <c r="K14" i="1" s="1"/>
  <c r="J13" i="1"/>
  <c r="M13" i="1" s="1"/>
  <c r="I13" i="1"/>
  <c r="L13" i="1" s="1"/>
  <c r="H13" i="1"/>
  <c r="K13" i="1" s="1"/>
  <c r="J145" i="1"/>
  <c r="M145" i="1" s="1"/>
  <c r="I145" i="1"/>
  <c r="H145" i="1"/>
  <c r="K145" i="1" s="1"/>
  <c r="F145" i="1"/>
  <c r="J106" i="1"/>
  <c r="M106" i="1" s="1"/>
  <c r="I106" i="1"/>
  <c r="L106" i="1" s="1"/>
  <c r="H106" i="1"/>
  <c r="K106" i="1" s="1"/>
  <c r="J105" i="1"/>
  <c r="M105" i="1" s="1"/>
  <c r="I105" i="1"/>
  <c r="L105" i="1" s="1"/>
  <c r="H105" i="1"/>
  <c r="K105" i="1" s="1"/>
  <c r="J55" i="1"/>
  <c r="M55" i="1" s="1"/>
  <c r="I55" i="1"/>
  <c r="L55" i="1" s="1"/>
  <c r="H55" i="1"/>
  <c r="K55" i="1" s="1"/>
  <c r="J39" i="1"/>
  <c r="M39" i="1" s="1"/>
  <c r="I39" i="1"/>
  <c r="H39" i="1"/>
  <c r="K39" i="1" s="1"/>
  <c r="F39" i="1"/>
  <c r="J38" i="1"/>
  <c r="M38" i="1" s="1"/>
  <c r="I38" i="1"/>
  <c r="H38" i="1"/>
  <c r="K38" i="1" s="1"/>
  <c r="F38" i="1"/>
  <c r="J37" i="1"/>
  <c r="M37" i="1" s="1"/>
  <c r="I37" i="1"/>
  <c r="H37" i="1"/>
  <c r="K37" i="1" s="1"/>
  <c r="F37" i="1"/>
  <c r="J104" i="1"/>
  <c r="M104" i="1" s="1"/>
  <c r="I104" i="1"/>
  <c r="L104" i="1" s="1"/>
  <c r="H104" i="1"/>
  <c r="K104" i="1" s="1"/>
  <c r="J103" i="1"/>
  <c r="M103" i="1" s="1"/>
  <c r="I103" i="1"/>
  <c r="L103" i="1" s="1"/>
  <c r="H103" i="1"/>
  <c r="K103" i="1" s="1"/>
  <c r="J102" i="1"/>
  <c r="M102" i="1" s="1"/>
  <c r="I102" i="1"/>
  <c r="L102" i="1" s="1"/>
  <c r="H102" i="1"/>
  <c r="K102" i="1" s="1"/>
  <c r="J101" i="1"/>
  <c r="M101" i="1" s="1"/>
  <c r="I101" i="1"/>
  <c r="L101" i="1" s="1"/>
  <c r="H101" i="1"/>
  <c r="K101" i="1" s="1"/>
  <c r="J100" i="1"/>
  <c r="M100" i="1" s="1"/>
  <c r="I100" i="1"/>
  <c r="L100" i="1" s="1"/>
  <c r="H100" i="1"/>
  <c r="K100" i="1" s="1"/>
  <c r="J99" i="1"/>
  <c r="M99" i="1" s="1"/>
  <c r="I99" i="1"/>
  <c r="L99" i="1" s="1"/>
  <c r="H99" i="1"/>
  <c r="K99" i="1" s="1"/>
  <c r="J54" i="1"/>
  <c r="M54" i="1" s="1"/>
  <c r="I54" i="1"/>
  <c r="L54" i="1" s="1"/>
  <c r="H54" i="1"/>
  <c r="K54" i="1" s="1"/>
  <c r="J53" i="1"/>
  <c r="M53" i="1" s="1"/>
  <c r="I53" i="1"/>
  <c r="L53" i="1" s="1"/>
  <c r="H53" i="1"/>
  <c r="K53" i="1" s="1"/>
  <c r="J45" i="1"/>
  <c r="M45" i="1" s="1"/>
  <c r="I45" i="1"/>
  <c r="L45" i="1" s="1"/>
  <c r="H45" i="1"/>
  <c r="K45" i="1" s="1"/>
  <c r="J144" i="1"/>
  <c r="M144" i="1" s="1"/>
  <c r="I144" i="1"/>
  <c r="L144" i="1" s="1"/>
  <c r="H144" i="1"/>
  <c r="K144" i="1" s="1"/>
  <c r="J34" i="1"/>
  <c r="I34" i="1"/>
  <c r="L34" i="1" s="1"/>
  <c r="H34" i="1"/>
  <c r="K34" i="1" s="1"/>
  <c r="G34" i="1"/>
  <c r="J33" i="1"/>
  <c r="I33" i="1"/>
  <c r="H33" i="1"/>
  <c r="K33" i="1" s="1"/>
  <c r="G33" i="1"/>
  <c r="F33" i="1"/>
  <c r="J143" i="1"/>
  <c r="I143" i="1"/>
  <c r="H143" i="1"/>
  <c r="K143" i="1" s="1"/>
  <c r="J142" i="1"/>
  <c r="I142" i="1"/>
  <c r="H142" i="1"/>
  <c r="K142" i="1" s="1"/>
  <c r="J141" i="1"/>
  <c r="M141" i="1" s="1"/>
  <c r="I141" i="1"/>
  <c r="L141" i="1" s="1"/>
  <c r="H141" i="1"/>
  <c r="K141" i="1" s="1"/>
  <c r="J140" i="1"/>
  <c r="M140" i="1" s="1"/>
  <c r="I140" i="1"/>
  <c r="L140" i="1" s="1"/>
  <c r="H140" i="1"/>
  <c r="K140" i="1" s="1"/>
  <c r="J139" i="1"/>
  <c r="M139" i="1" s="1"/>
  <c r="I139" i="1"/>
  <c r="L139" i="1" s="1"/>
  <c r="H139" i="1"/>
  <c r="K139" i="1" s="1"/>
  <c r="H98" i="1"/>
  <c r="G98" i="1"/>
  <c r="M98" i="1" s="1"/>
  <c r="F98" i="1"/>
  <c r="L98" i="1" s="1"/>
  <c r="E98" i="1"/>
  <c r="J97" i="1"/>
  <c r="I97" i="1"/>
  <c r="H97" i="1"/>
  <c r="G97" i="1"/>
  <c r="F97" i="1"/>
  <c r="E97" i="1"/>
  <c r="J96" i="1"/>
  <c r="I96" i="1"/>
  <c r="H96" i="1"/>
  <c r="G96" i="1"/>
  <c r="F96" i="1"/>
  <c r="E96" i="1"/>
  <c r="J95" i="1"/>
  <c r="I95" i="1"/>
  <c r="H95" i="1"/>
  <c r="G95" i="1"/>
  <c r="F95" i="1"/>
  <c r="E95" i="1"/>
  <c r="J94" i="1"/>
  <c r="I94" i="1"/>
  <c r="H94" i="1"/>
  <c r="G94" i="1"/>
  <c r="F94" i="1"/>
  <c r="E94" i="1"/>
  <c r="J93" i="1"/>
  <c r="I93" i="1"/>
  <c r="H93" i="1"/>
  <c r="G93" i="1"/>
  <c r="F93" i="1"/>
  <c r="E93" i="1"/>
  <c r="J92" i="1"/>
  <c r="I92" i="1"/>
  <c r="H92" i="1"/>
  <c r="G92" i="1"/>
  <c r="F92" i="1"/>
  <c r="E92" i="1"/>
  <c r="J134" i="1"/>
  <c r="M134" i="1" s="1"/>
  <c r="I134" i="1"/>
  <c r="L134" i="1" s="1"/>
  <c r="H134" i="1"/>
  <c r="K134" i="1" s="1"/>
  <c r="J133" i="1"/>
  <c r="M133" i="1" s="1"/>
  <c r="I133" i="1"/>
  <c r="L133" i="1" s="1"/>
  <c r="H133" i="1"/>
  <c r="K133" i="1" s="1"/>
  <c r="J132" i="1"/>
  <c r="M132" i="1" s="1"/>
  <c r="I132" i="1"/>
  <c r="L132" i="1" s="1"/>
  <c r="H132" i="1"/>
  <c r="K132" i="1" s="1"/>
  <c r="J131" i="1"/>
  <c r="M131" i="1" s="1"/>
  <c r="I131" i="1"/>
  <c r="L131" i="1" s="1"/>
  <c r="H131" i="1"/>
  <c r="K131" i="1" s="1"/>
  <c r="J91" i="1"/>
  <c r="M91" i="1" s="1"/>
  <c r="I91" i="1"/>
  <c r="L91" i="1" s="1"/>
  <c r="H91" i="1"/>
  <c r="K91" i="1" s="1"/>
  <c r="J90" i="1"/>
  <c r="M90" i="1" s="1"/>
  <c r="I90" i="1"/>
  <c r="L90" i="1" s="1"/>
  <c r="H90" i="1"/>
  <c r="K90" i="1" s="1"/>
  <c r="J89" i="1"/>
  <c r="M89" i="1" s="1"/>
  <c r="I89" i="1"/>
  <c r="L89" i="1" s="1"/>
  <c r="H89" i="1"/>
  <c r="K89" i="1" s="1"/>
  <c r="J88" i="1"/>
  <c r="M88" i="1" s="1"/>
  <c r="I88" i="1"/>
  <c r="L88" i="1" s="1"/>
  <c r="H88" i="1"/>
  <c r="K88" i="1" s="1"/>
  <c r="J52" i="1"/>
  <c r="M52" i="1" s="1"/>
  <c r="I52" i="1"/>
  <c r="L52" i="1" s="1"/>
  <c r="H52" i="1"/>
  <c r="K52" i="1" s="1"/>
  <c r="J51" i="1"/>
  <c r="M51" i="1" s="1"/>
  <c r="I51" i="1"/>
  <c r="L51" i="1" s="1"/>
  <c r="H51" i="1"/>
  <c r="K51" i="1" s="1"/>
  <c r="J50" i="1"/>
  <c r="M50" i="1" s="1"/>
  <c r="I50" i="1"/>
  <c r="L50" i="1" s="1"/>
  <c r="H50" i="1"/>
  <c r="K50" i="1" s="1"/>
  <c r="J138" i="1"/>
  <c r="I138" i="1"/>
  <c r="H138" i="1"/>
  <c r="K138" i="1" s="1"/>
  <c r="G138" i="1"/>
  <c r="F138" i="1"/>
  <c r="J12" i="1"/>
  <c r="I12" i="1"/>
  <c r="H12" i="1"/>
  <c r="K12" i="1" s="1"/>
  <c r="G12" i="1"/>
  <c r="F12" i="1"/>
  <c r="J11" i="1"/>
  <c r="M11" i="1" s="1"/>
  <c r="I11" i="1"/>
  <c r="L11" i="1" s="1"/>
  <c r="H11" i="1"/>
  <c r="K11" i="1" s="1"/>
  <c r="J10" i="1"/>
  <c r="I10" i="1"/>
  <c r="H10" i="1"/>
  <c r="K10" i="1" s="1"/>
  <c r="G10" i="1"/>
  <c r="F10" i="1"/>
  <c r="J9" i="1"/>
  <c r="I9" i="1"/>
  <c r="H9" i="1"/>
  <c r="K9" i="1" s="1"/>
  <c r="G9" i="1"/>
  <c r="F9" i="1"/>
  <c r="J8" i="1"/>
  <c r="M8" i="1" s="1"/>
  <c r="I8" i="1"/>
  <c r="L8" i="1" s="1"/>
  <c r="H8" i="1"/>
  <c r="K8" i="1" s="1"/>
  <c r="J87" i="1"/>
  <c r="M87" i="1" s="1"/>
  <c r="I87" i="1"/>
  <c r="L87" i="1" s="1"/>
  <c r="H87" i="1"/>
  <c r="K87" i="1" s="1"/>
  <c r="J86" i="1"/>
  <c r="M86" i="1" s="1"/>
  <c r="I86" i="1"/>
  <c r="L86" i="1" s="1"/>
  <c r="H86" i="1"/>
  <c r="K86" i="1" s="1"/>
  <c r="J85" i="1"/>
  <c r="I85" i="1"/>
  <c r="H85" i="1"/>
  <c r="G85" i="1"/>
  <c r="F85" i="1"/>
  <c r="E85" i="1"/>
  <c r="J84" i="1"/>
  <c r="I84" i="1"/>
  <c r="H84" i="1"/>
  <c r="G84" i="1"/>
  <c r="F84" i="1"/>
  <c r="E84" i="1"/>
  <c r="J83" i="1"/>
  <c r="I83" i="1"/>
  <c r="H83" i="1"/>
  <c r="G83" i="1"/>
  <c r="F83" i="1"/>
  <c r="E83" i="1"/>
  <c r="J82" i="1"/>
  <c r="I82" i="1"/>
  <c r="H82" i="1"/>
  <c r="G82" i="1"/>
  <c r="F82" i="1"/>
  <c r="E82" i="1"/>
  <c r="J81" i="1"/>
  <c r="I81" i="1"/>
  <c r="H81" i="1"/>
  <c r="G81" i="1"/>
  <c r="F81" i="1"/>
  <c r="E81" i="1"/>
  <c r="J80" i="1"/>
  <c r="M80" i="1" s="1"/>
  <c r="I80" i="1"/>
  <c r="L80" i="1" s="1"/>
  <c r="H80" i="1"/>
  <c r="K80" i="1" s="1"/>
  <c r="J79" i="1"/>
  <c r="M79" i="1" s="1"/>
  <c r="I79" i="1"/>
  <c r="L79" i="1" s="1"/>
  <c r="H79" i="1"/>
  <c r="K79" i="1" s="1"/>
  <c r="J78" i="1"/>
  <c r="I78" i="1"/>
  <c r="H78" i="1"/>
  <c r="G78" i="1"/>
  <c r="F78" i="1"/>
  <c r="E78" i="1"/>
  <c r="J77" i="1"/>
  <c r="I77" i="1"/>
  <c r="H77" i="1"/>
  <c r="G77" i="1"/>
  <c r="F77" i="1"/>
  <c r="E77" i="1"/>
  <c r="J76" i="1"/>
  <c r="M76" i="1" s="1"/>
  <c r="I76" i="1"/>
  <c r="L76" i="1" s="1"/>
  <c r="H76" i="1"/>
  <c r="K76" i="1" s="1"/>
  <c r="J32" i="1"/>
  <c r="M32" i="1" s="1"/>
  <c r="I32" i="1"/>
  <c r="H32" i="1"/>
  <c r="K32" i="1" s="1"/>
  <c r="F32" i="1"/>
  <c r="L130" i="1"/>
  <c r="L43" i="1" l="1"/>
  <c r="L109" i="1"/>
  <c r="K115" i="1"/>
  <c r="K82" i="1"/>
  <c r="K112" i="1"/>
  <c r="K84" i="1"/>
  <c r="L16" i="1"/>
  <c r="L9" i="1"/>
  <c r="L119" i="1"/>
  <c r="K83" i="1"/>
  <c r="L94" i="1"/>
  <c r="K116" i="1"/>
  <c r="M119" i="1"/>
  <c r="M124" i="1"/>
  <c r="L10" i="1"/>
  <c r="K93" i="1"/>
  <c r="M94" i="1"/>
  <c r="L38" i="1"/>
  <c r="L17" i="1"/>
  <c r="K119" i="1"/>
  <c r="M24" i="1"/>
  <c r="L77" i="1"/>
  <c r="M85" i="1"/>
  <c r="M138" i="1"/>
  <c r="M93" i="1"/>
  <c r="M97" i="1"/>
  <c r="M25" i="1"/>
  <c r="L33" i="1"/>
  <c r="M114" i="1"/>
  <c r="M116" i="1"/>
  <c r="L125" i="1"/>
  <c r="L97" i="1"/>
  <c r="M77" i="1"/>
  <c r="M82" i="1"/>
  <c r="M84" i="1"/>
  <c r="K92" i="1"/>
  <c r="K96" i="1"/>
  <c r="M33" i="1"/>
  <c r="L15" i="1"/>
  <c r="L150" i="1"/>
  <c r="L115" i="1"/>
  <c r="M118" i="1"/>
  <c r="K124" i="1"/>
  <c r="L138" i="1"/>
  <c r="L95" i="1"/>
  <c r="K77" i="1"/>
  <c r="K78" i="1"/>
  <c r="L83" i="1"/>
  <c r="M9" i="1"/>
  <c r="K95" i="1"/>
  <c r="L37" i="1"/>
  <c r="M15" i="1"/>
  <c r="L41" i="1"/>
  <c r="K111" i="1"/>
  <c r="L112" i="1"/>
  <c r="K114" i="1"/>
  <c r="L114" i="1"/>
  <c r="M117" i="1"/>
  <c r="L96" i="1"/>
  <c r="M110" i="1"/>
  <c r="M112" i="1"/>
  <c r="M115" i="1"/>
  <c r="K117" i="1"/>
  <c r="L24" i="1"/>
  <c r="L124" i="1"/>
  <c r="M125" i="1"/>
  <c r="L82" i="1"/>
  <c r="L78" i="1"/>
  <c r="L85" i="1"/>
  <c r="M10" i="1"/>
  <c r="L92" i="1"/>
  <c r="K94" i="1"/>
  <c r="M96" i="1"/>
  <c r="L145" i="1"/>
  <c r="M16" i="1"/>
  <c r="L111" i="1"/>
  <c r="K113" i="1"/>
  <c r="L117" i="1"/>
  <c r="L25" i="1"/>
  <c r="M83" i="1"/>
  <c r="K85" i="1"/>
  <c r="L93" i="1"/>
  <c r="K98" i="1"/>
  <c r="K81" i="1"/>
  <c r="L32" i="1"/>
  <c r="M78" i="1"/>
  <c r="L81" i="1"/>
  <c r="M81" i="1"/>
  <c r="L84" i="1"/>
  <c r="L12" i="1"/>
  <c r="M12" i="1"/>
  <c r="M92" i="1"/>
  <c r="M95" i="1"/>
  <c r="K97" i="1"/>
  <c r="M34" i="1"/>
  <c r="M17" i="1"/>
  <c r="K110" i="1"/>
  <c r="L110" i="1"/>
  <c r="L113" i="1"/>
  <c r="M113" i="1"/>
  <c r="L116" i="1"/>
  <c r="K118" i="1"/>
  <c r="L118" i="1"/>
  <c r="L26" i="1"/>
  <c r="M26" i="1"/>
  <c r="L42" i="1"/>
  <c r="M111" i="1"/>
  <c r="L40" i="1"/>
  <c r="K125" i="1"/>
  <c r="L39" i="1"/>
</calcChain>
</file>

<file path=xl/sharedStrings.xml><?xml version="1.0" encoding="utf-8"?>
<sst xmlns="http://schemas.openxmlformats.org/spreadsheetml/2006/main" count="621" uniqueCount="192">
  <si>
    <t>Podpora přírodovědného a technického vzdělávání v Moravskoslezském kraji</t>
  </si>
  <si>
    <t>OP VPK</t>
  </si>
  <si>
    <t>Neinvestiční</t>
  </si>
  <si>
    <t>Školství</t>
  </si>
  <si>
    <t>Využití energie slunce pro ohřev vody v budovách krajského úřadu</t>
  </si>
  <si>
    <t>OP ŽP</t>
  </si>
  <si>
    <t>Investiční</t>
  </si>
  <si>
    <t>Krajský úřad</t>
  </si>
  <si>
    <t>Energetické úspory SOŠ Český Těšín, budova školy Tyršova</t>
  </si>
  <si>
    <t>Zateplení tělocvičny Wichterlova gymnázia v Ostravě-Porubě</t>
  </si>
  <si>
    <t>Zateplení Matičního gymnázia v Ostravě</t>
  </si>
  <si>
    <t>Gymnázium a Střední odborná škola, Rýmařov, příspěvková organizace (budova gymnázia s přístavbou a budova tělocvičny)</t>
  </si>
  <si>
    <t>Gymnázium a Střední odborná škola, Rýmařov, příspěvková organizace</t>
  </si>
  <si>
    <t>Zateplení Gymnázia Mikuláše Koperníka v Bílovci</t>
  </si>
  <si>
    <t>Zateplení Obchodní akademie v Ostravě-Porubě</t>
  </si>
  <si>
    <t>Zateplení Základní umělecké školy Viléma Petrželky v Ostravě-Hrabůvce</t>
  </si>
  <si>
    <t>Zateplení vybraných objektů Střední odborné školy dopravy a cestovního ruchu v Krnově</t>
  </si>
  <si>
    <t>Zateplení Střední školy zahradnické v Ostravě - SPV na ulici U Hrůbků</t>
  </si>
  <si>
    <t>Modernizace výuky instalatérských oborů</t>
  </si>
  <si>
    <t>ROP</t>
  </si>
  <si>
    <t>Přírodovědné učebny a laboratoře ve středních odborných školách</t>
  </si>
  <si>
    <t>Rekonstrukce silnice II/464 Opava, ul. Bílovecká III. etapa</t>
  </si>
  <si>
    <t>Doprava</t>
  </si>
  <si>
    <t>Silnice 2014 - II. etapa</t>
  </si>
  <si>
    <t>Silnice 2015 - Mariánskohorská</t>
  </si>
  <si>
    <t>Silnice II/462 Vítkov - Větřkovice</t>
  </si>
  <si>
    <t>Zlepšení dostupnosti pohraniční oblasti modernizací silnice v úseku Sciboryce Wielkie - Hněvošice</t>
  </si>
  <si>
    <t>OPPS ČR-PL</t>
  </si>
  <si>
    <t xml:space="preserve">Obnovení přístrojové techniky ve zdravotnických zařízeních </t>
  </si>
  <si>
    <t>Zdravotnictví</t>
  </si>
  <si>
    <t>3. etapa transformace organizace Marianum A</t>
  </si>
  <si>
    <t>IOP</t>
  </si>
  <si>
    <t>Sociální věci</t>
  </si>
  <si>
    <t>3. etapa transformace organizace Marianum B</t>
  </si>
  <si>
    <t>Nákup lůžek a matrací pro sociální zařízení</t>
  </si>
  <si>
    <t>Moderní zkušební laboratoře</t>
  </si>
  <si>
    <t>Modernizace výuky a podmínek pro výuku v základních uměleckých školách</t>
  </si>
  <si>
    <t>Podpora jazykového vzdělávání ve středních školách</t>
  </si>
  <si>
    <t>Zlepšení podmínek pro praktické vyučování žáků v technicky zaměřených oborech středních vzdělání v Ostravě</t>
  </si>
  <si>
    <t>Envitalent</t>
  </si>
  <si>
    <t>Comenius</t>
  </si>
  <si>
    <t>Mentor - lektor</t>
  </si>
  <si>
    <t>NAPŘÍČ KRAJEM S MLÁDEŽÍ</t>
  </si>
  <si>
    <t>MvA</t>
  </si>
  <si>
    <t>Podpora vzdělávání žáků se speciálními vzdělávacími potřebami</t>
  </si>
  <si>
    <t>Zateplení Střední zdravotnické školy a Vyšší odborné školy zdravotnické v Ostravě (areál na ul. 1. máje)</t>
  </si>
  <si>
    <t>Zateplení Střední školy technické a dopravní v Ostravě-Vítkovicích</t>
  </si>
  <si>
    <t>Zateplení objektu dílen Střední školy elektrotechnické v Ostravě</t>
  </si>
  <si>
    <t>Zateplení areálu Gymnázia a Střední průmyslové školy elektrotechniky a informatiky ve Frenštátě pod Radhoštěm na ul. Křižíkova</t>
  </si>
  <si>
    <t>Zateplení Sportovního gymnázia Dany a Emila Zátopkových v Ostravě</t>
  </si>
  <si>
    <t>Zateplení Gymnázia v Ostravě-Zábřehu na ul. Volgogradská</t>
  </si>
  <si>
    <t>Zateplení ZUŠ Leoše Janáčka ve Frýdlantu nad Ostravicí</t>
  </si>
  <si>
    <t xml:space="preserve">Pavilon chirurgických oborů v Nemocnici ve F-M </t>
  </si>
  <si>
    <t xml:space="preserve">Rekonstrukce gynekologicko-porodního oddělení v Nemocnici s poliklinikou Karviná - Ráj, p.o. </t>
  </si>
  <si>
    <t>Zateplení vybraných objektů Nemocnice s poliklinikou Havířov</t>
  </si>
  <si>
    <t>Zateplení vybraných objektů Nemocnice s poliklinikou v Novém Jičíně</t>
  </si>
  <si>
    <t>Zateplení vybraných objektů nemocnice v Karviné - Ráji</t>
  </si>
  <si>
    <t>e-Government Moravskoslezského kraje (II. - VI. část výzvy)</t>
  </si>
  <si>
    <t>Rozvoj e-Government služeb v Moravskoslezském kraji</t>
  </si>
  <si>
    <t>Sanitní vozy a služby eHealth</t>
  </si>
  <si>
    <t>Hrad Sovinec – zpřístupnění barokního opevnění a podzemní chodby</t>
  </si>
  <si>
    <t>Kultura</t>
  </si>
  <si>
    <t>Rekonstrukce objektu na domov pro osoby se zdravotním  postižením, Sírius Opava</t>
  </si>
  <si>
    <t>Rekonstrukce objektu v Českém Těšíně na chráněné bydlení</t>
  </si>
  <si>
    <t>Diagnostické nástroje, ICT a pomůcky pro pedagogicko-psychologické poradny</t>
  </si>
  <si>
    <t>Modernizace chemických laboratoří na SPŠ chemické v Ostravě</t>
  </si>
  <si>
    <t xml:space="preserve">Modernizace, rekonstrukce a výstavba sportovišť vzdělávacích zařízení I.  </t>
  </si>
  <si>
    <t>Přírodovědné laboratoře</t>
  </si>
  <si>
    <t>Přírodovědné laboratoře v gymnáziích</t>
  </si>
  <si>
    <t>Výstavba fóliovníků v Opavě</t>
  </si>
  <si>
    <t>Integrované výjezdové centrum Ostrava-Jih</t>
  </si>
  <si>
    <t>Krizové řízení</t>
  </si>
  <si>
    <t>Výjezdové centrum jednotky Sboru dobrovolných hasičů Města Albrechtice a Zdravotnické záchranné služby MSK</t>
  </si>
  <si>
    <t>Výstavba integrovaného výjezdového centra v Třinci</t>
  </si>
  <si>
    <t>Rekontrukce domova pro osoby se zdravotním postižením ve Frýdku-Místku</t>
  </si>
  <si>
    <t>Diagnostické nástroje, ICT a pomůcky pro speciálně pedagogická centra</t>
  </si>
  <si>
    <t>Vybudování dílen ve Střední škole technické a zemědělské, Nový Jičín</t>
  </si>
  <si>
    <t>Krajský standardizovaný projekt zdravotnické záchranné služby Moravskoslezského kraje</t>
  </si>
  <si>
    <t>II/449 – Rýmařov – Ondřejov, rekonstrukce silnice km 0,00 – 11,40, II. stavba</t>
  </si>
  <si>
    <t>Silnice 2013 - I. etapa</t>
  </si>
  <si>
    <t>Silnice 2014 - III. etapa</t>
  </si>
  <si>
    <t>Silnice 2015 - 7 staveb</t>
  </si>
  <si>
    <t xml:space="preserve">Silnice II/452 Bruntál - Mezina </t>
  </si>
  <si>
    <t>Přeshraniční kooperační síť pro rozvoj podnikání a trhu práce</t>
  </si>
  <si>
    <t>Regionální rozvoj</t>
  </si>
  <si>
    <t>Podpora péče o ohrožené děti</t>
  </si>
  <si>
    <t>OP LZZ</t>
  </si>
  <si>
    <t>Optimalizace řídicích a kontrolních systémů v oblasti výkonu zřizovatelských funkcí</t>
  </si>
  <si>
    <t>Cestuj a poznávej Moravskoslezský kraj - s chutí</t>
  </si>
  <si>
    <t>Cestovní ruch</t>
  </si>
  <si>
    <t xml:space="preserve">Moravskoslezský kraj - kraj plný zážitků III. </t>
  </si>
  <si>
    <t>Silnice 2013 - III. etapa</t>
  </si>
  <si>
    <t>Silnice 2014 - IV. etapa</t>
  </si>
  <si>
    <t>Silnice 2014 - V. etapa</t>
  </si>
  <si>
    <t>Silnice III/4785 prodloužená Bílovecká</t>
  </si>
  <si>
    <t>Archeopark Chotěbuz – 2. část</t>
  </si>
  <si>
    <t>Jak šmakuje Moravskoslezsko</t>
  </si>
  <si>
    <t>Partnerstvím ke zvýšení zaměstnanosti</t>
  </si>
  <si>
    <t>Podpora procesu transformace pobytových sociálních služeb v Moravskoslezském kraji II</t>
  </si>
  <si>
    <t>Teoretické a praktické vzdělávání ve zdravotnických školách a zdravotnických zařízeních</t>
  </si>
  <si>
    <t>Novostavba domova pro osoby se zdravotním postižením v Havířově</t>
  </si>
  <si>
    <t>Transformace zámku Dolní Životice A</t>
  </si>
  <si>
    <t>Atraktivnější výuka zahradnických oborů</t>
  </si>
  <si>
    <t>Podpora strojírenských oborů</t>
  </si>
  <si>
    <t>Nákup lůžek a matrací do nemocnic zřizovaných Moravskoslezským krajem</t>
  </si>
  <si>
    <t>Rekonstrukce geriatrického oddělení  v Nemocnici s poliklinikou Havířov, p.o</t>
  </si>
  <si>
    <t>Pořízení vozidel do objektů sociálních zařízení</t>
  </si>
  <si>
    <t>Nákup dopravních automobilů pro JPO</t>
  </si>
  <si>
    <t>Nákup hasičské výškové techniky</t>
  </si>
  <si>
    <t>Nákup hasičských vozidel se zařízením pro výrobu a dopravu pěny</t>
  </si>
  <si>
    <t>Nákup prvosledových hasičských vozidel se speciální IT technikou</t>
  </si>
  <si>
    <t>Zateplení Střední školy prof.Zdeňka Matějčka v Ostravě - Porubě</t>
  </si>
  <si>
    <t>Parkové úpravy v areálu OLÚ Metylovice, Moravskoslezského sanatoria,p.o.</t>
  </si>
  <si>
    <t>Životní prostředí</t>
  </si>
  <si>
    <t>Zateplení vybraných budov Vyšší odborné školy, Střední odborné školy a Středního odborného učiliště v Kopřivnici</t>
  </si>
  <si>
    <t>Zateplení Střední školy techniky a služeb v Karviné</t>
  </si>
  <si>
    <t>Zateplení Střední odborné školy v Bruntále</t>
  </si>
  <si>
    <t>Zateplení Střední průmyslové školy a Obchodní akademie v Bruntále (areál na ul. Kavalcova)</t>
  </si>
  <si>
    <t>Zateplení Gymnázia Havířov-Podlesí</t>
  </si>
  <si>
    <t>Zateplení budovy Odborného učiliště a Praktické školy v Hlučíně na ul. ČSA</t>
  </si>
  <si>
    <t>Zateplení Základní školy v Ostravě-Zábřehu na ul. Kpt. Vajdy</t>
  </si>
  <si>
    <t>Zateplení SOŠ a SOU podnikání a služeb v Jablunkově - budova na ulici Školní</t>
  </si>
  <si>
    <t>Zateplení SOŠ a SOU podnikání a služeb v Jablunkově - budova na ulici Zahradní</t>
  </si>
  <si>
    <t>Zateplení Gymnázia ve Frýdlantu nad Ostravicí</t>
  </si>
  <si>
    <t>Modernizace, rekonstrukce a výstavba sportovišť vzdělávacích zařízení II.</t>
  </si>
  <si>
    <t xml:space="preserve">Modernizace, rekonstrukce a výstavba sportovišť vzdělávacích zařízení V. </t>
  </si>
  <si>
    <t>Evaluace poskytování sociálních služeb v Moravskoslezském kraji</t>
  </si>
  <si>
    <t>Optimalizace sítě služeb sociální prevence v Moravskoslezském kraji</t>
  </si>
  <si>
    <t>Specifické intervence pro mladistvé závislé na návykových látkách</t>
  </si>
  <si>
    <t>Rozvoj kvality řízení a good governance na KÚ MSK</t>
  </si>
  <si>
    <t>Podpora vzdělávání a supervize u pracovníků v oblasti sociálních služeb a pracovníků v sociální oblasti zařazených do úřadů v Moravskoslezském kraji II</t>
  </si>
  <si>
    <t>Podpora vzdělávání v sociální oblasti v MSK III</t>
  </si>
  <si>
    <t>Vzdělávání zaměstnanců územní veřejné správy v MSK</t>
  </si>
  <si>
    <t>Silnice 2013 - II. etapa</t>
  </si>
  <si>
    <t>Silnice 2013 - IV. etapa</t>
  </si>
  <si>
    <t>Silnice 2014 - I. etapa</t>
  </si>
  <si>
    <t>Silnice 2014 - VI. etapa</t>
  </si>
  <si>
    <t>Silnice III/4689 Petrovice</t>
  </si>
  <si>
    <t xml:space="preserve">Modernizace, rekonstrukce a výstavba sportovišť vzdělávacích zařízení IV. </t>
  </si>
  <si>
    <t>1. etapa transformace zámku Jindřichov ve Slezsku</t>
  </si>
  <si>
    <t>2. etapa transformace organizace Marianum</t>
  </si>
  <si>
    <t>Transformace zámku Nová Horka</t>
  </si>
  <si>
    <t>Vybudování pavilonu interních oborů v Opavě</t>
  </si>
  <si>
    <t>Jesenická magistrála</t>
  </si>
  <si>
    <t>Moravskoslezský pakt zaměstnanosti</t>
  </si>
  <si>
    <t>Plánování sociálních služeb II</t>
  </si>
  <si>
    <t>Podpora sociálních služeb v sociálně vyloučených lokalitách Moravskoslezského kraje II</t>
  </si>
  <si>
    <t>Podpora sociálních služeb v sociálně vyloučených lokalitách MSK III</t>
  </si>
  <si>
    <t>From Dropout to Inclusion (Od vyloučení k začlenění)</t>
  </si>
  <si>
    <t>CHEMICKÝ MONITORING - CHEMON</t>
  </si>
  <si>
    <t>4. etapa transformace organizace Marianum</t>
  </si>
  <si>
    <t>Střední škola zemědělství a služeb, příspěvková organizace, Město Albrechtice</t>
  </si>
  <si>
    <t>Zateplení Dětského domova na ulici Čelakovského v Havířově - Podlesí</t>
  </si>
  <si>
    <t>Zateplení sportovního centra Střední školy a Základní školy v Havířově - Šumbarku</t>
  </si>
  <si>
    <t>Podpora přírodovědných předmětů</t>
  </si>
  <si>
    <t>Poradna pro pěstounskou péči v Karviné</t>
  </si>
  <si>
    <t>Poradna pro pěstounskou péči v Ostravě</t>
  </si>
  <si>
    <t xml:space="preserve">Rekontrukce domova pro osoby se zdravotním postižením Benjamín </t>
  </si>
  <si>
    <t>Jazykové učebny středních odborných škol</t>
  </si>
  <si>
    <t>Modernizace výuky ve zdravotnických oborech</t>
  </si>
  <si>
    <t>Letiště Leoše Janáčka Ostrava, integrované výjezdové centrum</t>
  </si>
  <si>
    <t>Letiště Leoše Janáčka Ostrava, kolejové napojení</t>
  </si>
  <si>
    <t>OPD</t>
  </si>
  <si>
    <t>Letiště Leoše Janáčka Ostrava, kolejové napojení - doprovodná infrastruktura I.</t>
  </si>
  <si>
    <t>Letiště Leoše Janáčka Ostrava, kolejové napojení - doprovodná infrastruktura II.</t>
  </si>
  <si>
    <t>Letiště Leoše Janáčka Ostrava, ostatní zpevněné plochy-světlotechnika</t>
  </si>
  <si>
    <t>Modernizace výuky informačních technologií</t>
  </si>
  <si>
    <t>Rekonstrukce infekčního pavilonu v Nemocnici s poliklinikou Havířov, p.o.</t>
  </si>
  <si>
    <t>Projekt</t>
  </si>
  <si>
    <t>Skutečnost</t>
  </si>
  <si>
    <t>Celkové výdaje   (tis. Kč)</t>
  </si>
  <si>
    <t>Typ projektu</t>
  </si>
  <si>
    <t>Odvětví</t>
  </si>
  <si>
    <t>Rozdíl</t>
  </si>
  <si>
    <t>bez struktury</t>
  </si>
  <si>
    <t>Operační program</t>
  </si>
  <si>
    <t>ROP  - Regionální operační program Moravskoslezsko</t>
  </si>
  <si>
    <t>IOP - Integrovaný operační program</t>
  </si>
  <si>
    <t>OPD - Operační program Doprava</t>
  </si>
  <si>
    <t>OPPS ČR -PL - Operační program přeshraniční spolupráce Česká republika - Polsko</t>
  </si>
  <si>
    <t>Comenius - Partnerství Comenius Regio</t>
  </si>
  <si>
    <t>MvA - Mládež v akci</t>
  </si>
  <si>
    <t>Leonardo - Leonardo da Vinci</t>
  </si>
  <si>
    <t>OP LZZ - Operační program Lidské zdroje a zaměstnanost</t>
  </si>
  <si>
    <t>OP VpK - Operační program Vzdělávání pro konkurenceschopnost</t>
  </si>
  <si>
    <t>OP ŽP - Operační program Životní prostředí</t>
  </si>
  <si>
    <t>OPPS SR -ČR - Operační program přeshraniční spolupráce Slovenská republika -  Česká republika</t>
  </si>
  <si>
    <t>PS ČR-ŠVÝCARSKO - Programu švýcarsko-české spolupráce</t>
  </si>
  <si>
    <t>Seznam  projektů finančně ukončených v letech 2015, 2016</t>
  </si>
  <si>
    <t>Kofinancování (podíl MSK) v tis. Kč</t>
  </si>
  <si>
    <t>Profinancování (dotace) v tis. Kč</t>
  </si>
  <si>
    <t xml:space="preserve">Schválené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</si>
</sst>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10.5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1" fontId="3" fillId="0" borderId="1" xfId="1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8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3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3" fillId="0" borderId="10" xfId="0" applyNumberFormat="1" applyFont="1" applyFill="1" applyBorder="1" applyAlignment="1">
      <alignment horizontal="right" vertical="center" wrapText="1"/>
    </xf>
    <xf numFmtId="4" fontId="0" fillId="0" borderId="3" xfId="0" applyNumberFormat="1" applyFill="1" applyBorder="1" applyAlignment="1">
      <alignment vertical="center" wrapText="1"/>
    </xf>
    <xf numFmtId="4" fontId="0" fillId="0" borderId="1" xfId="0" applyNumberFormat="1" applyFill="1" applyBorder="1" applyAlignment="1">
      <alignment vertical="center" wrapText="1"/>
    </xf>
    <xf numFmtId="4" fontId="0" fillId="0" borderId="10" xfId="0" applyNumberForma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4" fontId="3" fillId="0" borderId="11" xfId="0" applyNumberFormat="1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4" fontId="3" fillId="2" borderId="10" xfId="0" applyNumberFormat="1" applyFont="1" applyFill="1" applyBorder="1" applyAlignment="1">
      <alignment horizontal="righ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3" fontId="3" fillId="0" borderId="1" xfId="0" applyNumberFormat="1" applyFont="1" applyFill="1" applyBorder="1" applyAlignment="1">
      <alignment vertical="center" wrapText="1"/>
    </xf>
    <xf numFmtId="4" fontId="5" fillId="0" borderId="10" xfId="0" applyNumberFormat="1" applyFont="1" applyBorder="1" applyAlignment="1">
      <alignment vertical="center" wrapText="1"/>
    </xf>
    <xf numFmtId="4" fontId="3" fillId="0" borderId="4" xfId="0" applyNumberFormat="1" applyFont="1" applyFill="1" applyBorder="1" applyAlignment="1">
      <alignment horizontal="right" vertical="center" wrapText="1"/>
    </xf>
    <xf numFmtId="4" fontId="3" fillId="0" borderId="9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4" fontId="7" fillId="0" borderId="10" xfId="0" applyNumberFormat="1" applyFont="1" applyFill="1" applyBorder="1" applyAlignment="1">
      <alignment horizontal="right" vertical="center" wrapText="1"/>
    </xf>
    <xf numFmtId="4" fontId="3" fillId="0" borderId="12" xfId="0" applyNumberFormat="1" applyFont="1" applyFill="1" applyBorder="1" applyAlignment="1">
      <alignment horizontal="right" vertical="center" wrapText="1"/>
    </xf>
    <xf numFmtId="4" fontId="3" fillId="0" borderId="13" xfId="0" applyNumberFormat="1" applyFont="1" applyFill="1" applyBorder="1" applyAlignment="1">
      <alignment horizontal="right" vertical="center" wrapText="1"/>
    </xf>
    <xf numFmtId="4" fontId="3" fillId="0" borderId="14" xfId="0" applyNumberFormat="1" applyFont="1" applyFill="1" applyBorder="1" applyAlignment="1">
      <alignment horizontal="right" vertical="center" wrapText="1"/>
    </xf>
    <xf numFmtId="4" fontId="0" fillId="0" borderId="12" xfId="0" applyNumberFormat="1" applyFill="1" applyBorder="1" applyAlignment="1">
      <alignment vertical="center" wrapText="1"/>
    </xf>
    <xf numFmtId="4" fontId="0" fillId="0" borderId="13" xfId="0" applyNumberFormat="1" applyFill="1" applyBorder="1" applyAlignment="1">
      <alignment vertical="center" wrapText="1"/>
    </xf>
    <xf numFmtId="4" fontId="0" fillId="0" borderId="14" xfId="0" applyNumberForma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0" fontId="4" fillId="0" borderId="0" xfId="0" applyFont="1" applyBorder="1" applyAlignment="1">
      <alignment vertical="center"/>
    </xf>
    <xf numFmtId="0" fontId="1" fillId="0" borderId="10" xfId="0" applyFont="1" applyBorder="1" applyAlignment="1">
      <alignment vertical="center" wrapText="1"/>
    </xf>
    <xf numFmtId="49" fontId="3" fillId="0" borderId="10" xfId="0" applyNumberFormat="1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Normální" xfId="0" builtinId="0"/>
    <cellStyle name="normální_owssvr(1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k_kortan3424/Desktop/P&#345;&#237;prava%20materi&#225;lu/Profi%20x%20skute&#269;nost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sk_kortan3424/Desktop/P&#345;&#237;prava%20materi&#225;lu/Energ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daje podle odvětví (pro ÚRR)"/>
      <sheetName val="Výdaje podle odvětví"/>
      <sheetName val="2007 - 2013"/>
      <sheetName val="Překročené profi"/>
      <sheetName val="Překročený vlastní podíl"/>
      <sheetName val="zálohové projekty "/>
      <sheetName val="Příprava projektů-výdaje"/>
      <sheetName val="Příprava projektů - příjmy"/>
    </sheetNames>
    <sheetDataSet>
      <sheetData sheetId="0"/>
      <sheetData sheetId="1"/>
      <sheetData sheetId="2">
        <row r="5">
          <cell r="A5" t="str">
            <v xml:space="preserve">1. etapa transformace organizace Marianum </v>
          </cell>
          <cell r="B5" t="str">
            <v>2569</v>
          </cell>
          <cell r="C5" t="str">
            <v>IOP</v>
          </cell>
          <cell r="D5">
            <v>1</v>
          </cell>
          <cell r="E5">
            <v>22494.482309999999</v>
          </cell>
          <cell r="F5">
            <v>2833.8944099999972</v>
          </cell>
          <cell r="G5">
            <v>19660.587900000002</v>
          </cell>
          <cell r="H5">
            <v>0</v>
          </cell>
          <cell r="I5">
            <v>23.52</v>
          </cell>
          <cell r="J5">
            <v>4912.1540000000005</v>
          </cell>
          <cell r="K5">
            <v>641.41099999999994</v>
          </cell>
          <cell r="L5">
            <v>13148.39219</v>
          </cell>
          <cell r="M5">
            <v>3269.0051199999998</v>
          </cell>
          <cell r="N5">
            <v>0</v>
          </cell>
          <cell r="O5">
            <v>0</v>
          </cell>
          <cell r="P5">
            <v>0</v>
          </cell>
        </row>
        <row r="6">
          <cell r="A6" t="str">
            <v>1. etapa transformace zámku Jindřichov ve Slezsku</v>
          </cell>
          <cell r="B6" t="str">
            <v>2821</v>
          </cell>
          <cell r="C6" t="str">
            <v>IOP</v>
          </cell>
          <cell r="D6">
            <v>1</v>
          </cell>
          <cell r="E6">
            <v>58412.026189999997</v>
          </cell>
          <cell r="F6">
            <v>5638.8624499999933</v>
          </cell>
          <cell r="G6">
            <v>52773.163740000004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130.934</v>
          </cell>
          <cell r="M6">
            <v>1739.4059999999999</v>
          </cell>
          <cell r="N6">
            <v>6887.1477699999996</v>
          </cell>
          <cell r="O6">
            <v>48207.032309999995</v>
          </cell>
          <cell r="P6">
            <v>1447.50611</v>
          </cell>
        </row>
        <row r="7">
          <cell r="A7" t="str">
            <v>2. etapa transformace organizace Marianum</v>
          </cell>
          <cell r="B7" t="str">
            <v>2820</v>
          </cell>
          <cell r="C7" t="str">
            <v>IOP</v>
          </cell>
          <cell r="D7">
            <v>1</v>
          </cell>
          <cell r="E7">
            <v>25771.699390000002</v>
          </cell>
          <cell r="F7">
            <v>4609.3676400000004</v>
          </cell>
          <cell r="G7">
            <v>21162.331750000001</v>
          </cell>
          <cell r="H7">
            <v>0</v>
          </cell>
          <cell r="I7">
            <v>0</v>
          </cell>
          <cell r="J7">
            <v>0</v>
          </cell>
          <cell r="K7">
            <v>4200</v>
          </cell>
          <cell r="L7">
            <v>5368.9350000000004</v>
          </cell>
          <cell r="M7">
            <v>81.075999999999993</v>
          </cell>
          <cell r="N7">
            <v>242.36500000000001</v>
          </cell>
          <cell r="O7">
            <v>15878.82339</v>
          </cell>
          <cell r="P7">
            <v>0</v>
          </cell>
        </row>
        <row r="8">
          <cell r="A8" t="str">
            <v>3. etapa transformace organizace Marianum</v>
          </cell>
          <cell r="B8" t="str">
            <v>2822</v>
          </cell>
          <cell r="C8" t="str">
            <v>IOP</v>
          </cell>
          <cell r="D8">
            <v>1</v>
          </cell>
          <cell r="E8">
            <v>4837.6750000000002</v>
          </cell>
          <cell r="F8">
            <v>1597.30611</v>
          </cell>
          <cell r="G8">
            <v>3240.3688900000002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4821.183</v>
          </cell>
          <cell r="M8">
            <v>0</v>
          </cell>
          <cell r="N8">
            <v>16.492000000000001</v>
          </cell>
          <cell r="O8">
            <v>0</v>
          </cell>
          <cell r="P8">
            <v>0</v>
          </cell>
        </row>
        <row r="9">
          <cell r="A9" t="str">
            <v>3. etapa transformace organizace Marianum A</v>
          </cell>
          <cell r="B9" t="str">
            <v>2825</v>
          </cell>
          <cell r="C9" t="str">
            <v>IOP</v>
          </cell>
          <cell r="D9">
            <v>1</v>
          </cell>
          <cell r="E9">
            <v>10081.939339999999</v>
          </cell>
          <cell r="F9">
            <v>0.14944999999897846</v>
          </cell>
          <cell r="G9">
            <v>10081.78989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22.414999999999999</v>
          </cell>
          <cell r="N9">
            <v>58.387</v>
          </cell>
          <cell r="O9">
            <v>10001.137339999999</v>
          </cell>
          <cell r="P9">
            <v>0</v>
          </cell>
        </row>
        <row r="10">
          <cell r="A10" t="str">
            <v>3. etapa transformace organizace Marianum B</v>
          </cell>
          <cell r="B10" t="str">
            <v>2740</v>
          </cell>
          <cell r="C10" t="str">
            <v>ROP</v>
          </cell>
          <cell r="D10">
            <v>0.85</v>
          </cell>
          <cell r="E10">
            <v>11095.700499999999</v>
          </cell>
          <cell r="F10">
            <v>1675.2468999999983</v>
          </cell>
          <cell r="G10">
            <v>9420.4536000000007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150.44200000000001</v>
          </cell>
          <cell r="N10">
            <v>1766.93424</v>
          </cell>
          <cell r="O10">
            <v>9178.3242599999994</v>
          </cell>
          <cell r="P10">
            <v>0</v>
          </cell>
        </row>
        <row r="11">
          <cell r="A11" t="str">
            <v>4. etapa transformace organizace Marianum</v>
          </cell>
          <cell r="B11" t="str">
            <v>2743</v>
          </cell>
          <cell r="C11" t="str">
            <v>ROP</v>
          </cell>
          <cell r="D11">
            <v>0.85</v>
          </cell>
          <cell r="E11">
            <v>20322.2012</v>
          </cell>
          <cell r="F11">
            <v>4752.9273299999986</v>
          </cell>
          <cell r="G11">
            <v>15569.273870000001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146.834</v>
          </cell>
          <cell r="N11">
            <v>788.38100000000009</v>
          </cell>
          <cell r="O11">
            <v>19386.986199999999</v>
          </cell>
          <cell r="P11">
            <v>0</v>
          </cell>
        </row>
        <row r="12">
          <cell r="A12" t="str">
            <v>Archeopark Chotěbuz – 2. část</v>
          </cell>
          <cell r="B12" t="str">
            <v>2552</v>
          </cell>
          <cell r="C12" t="str">
            <v>ROP</v>
          </cell>
          <cell r="D12">
            <v>0.85</v>
          </cell>
          <cell r="E12">
            <v>51472.672280000006</v>
          </cell>
          <cell r="F12">
            <v>25452.399920000007</v>
          </cell>
          <cell r="G12">
            <v>26020.272359999999</v>
          </cell>
          <cell r="H12">
            <v>759.47580000000005</v>
          </cell>
          <cell r="I12">
            <v>913.80399999999997</v>
          </cell>
          <cell r="J12">
            <v>49.789400000000001</v>
          </cell>
          <cell r="K12">
            <v>2.0819999999999999</v>
          </cell>
          <cell r="L12">
            <v>0</v>
          </cell>
          <cell r="M12">
            <v>975.34799999999996</v>
          </cell>
          <cell r="N12">
            <v>1616.5102000000002</v>
          </cell>
          <cell r="O12">
            <v>47155.662880000003</v>
          </cell>
          <cell r="P12">
            <v>0</v>
          </cell>
        </row>
        <row r="13">
          <cell r="A13" t="str">
            <v>Atraktivnější výuka zahradnických oborů</v>
          </cell>
          <cell r="B13" t="str">
            <v>2709</v>
          </cell>
          <cell r="C13" t="str">
            <v>ROP</v>
          </cell>
          <cell r="D13">
            <v>1</v>
          </cell>
          <cell r="E13">
            <v>8778.2452900000008</v>
          </cell>
          <cell r="F13">
            <v>6.0500000000010914</v>
          </cell>
          <cell r="G13">
            <v>8772.1952899999997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188.95799999999997</v>
          </cell>
          <cell r="O13">
            <v>8589.2872900000002</v>
          </cell>
          <cell r="P13">
            <v>0</v>
          </cell>
        </row>
        <row r="14">
          <cell r="A14" t="str">
            <v>Beskydská magistrála</v>
          </cell>
          <cell r="B14">
            <v>2872</v>
          </cell>
          <cell r="C14" t="str">
            <v>ROP</v>
          </cell>
          <cell r="D14">
            <v>0.92500000000000004</v>
          </cell>
          <cell r="E14">
            <v>7717.9226000000008</v>
          </cell>
          <cell r="F14">
            <v>909.03988000000027</v>
          </cell>
          <cell r="G14">
            <v>6808.8827200000005</v>
          </cell>
          <cell r="H14">
            <v>0</v>
          </cell>
          <cell r="I14">
            <v>262.15340000000003</v>
          </cell>
          <cell r="J14">
            <v>2959.9332000000004</v>
          </cell>
          <cell r="K14">
            <v>4495.7411000000002</v>
          </cell>
          <cell r="L14">
            <v>9.4899999999999998E-2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>Centra integrované podpory v MSK a podpora vzdělávání žáků se speciálními vzdělávacími potřebami</v>
          </cell>
          <cell r="B15">
            <v>2842</v>
          </cell>
          <cell r="C15" t="str">
            <v>OP VPK</v>
          </cell>
          <cell r="D15">
            <v>1</v>
          </cell>
          <cell r="E15">
            <v>11910.72068</v>
          </cell>
          <cell r="F15">
            <v>225.76399999999921</v>
          </cell>
          <cell r="G15">
            <v>11684.956680000001</v>
          </cell>
          <cell r="H15">
            <v>0</v>
          </cell>
          <cell r="I15">
            <v>1.734</v>
          </cell>
          <cell r="J15">
            <v>3197.7109</v>
          </cell>
          <cell r="K15">
            <v>4549.2543100000003</v>
          </cell>
          <cell r="L15">
            <v>3430.77385</v>
          </cell>
          <cell r="M15">
            <v>731.24761999999998</v>
          </cell>
          <cell r="N15">
            <v>0</v>
          </cell>
          <cell r="O15">
            <v>0</v>
          </cell>
          <cell r="P15">
            <v>0</v>
          </cell>
        </row>
        <row r="16">
          <cell r="A16" t="str">
            <v>Centra technického vzdělávání na Bruntálsku</v>
          </cell>
          <cell r="B16" t="str">
            <v>2504</v>
          </cell>
          <cell r="C16" t="str">
            <v>ROP</v>
          </cell>
          <cell r="D16">
            <v>0.92500000000000004</v>
          </cell>
          <cell r="E16">
            <v>58270.619999999995</v>
          </cell>
          <cell r="F16">
            <v>15038.299999999996</v>
          </cell>
          <cell r="G16">
            <v>43232.32</v>
          </cell>
          <cell r="H16">
            <v>258.93</v>
          </cell>
          <cell r="I16">
            <v>238.07</v>
          </cell>
          <cell r="J16">
            <v>17797.27</v>
          </cell>
          <cell r="K16">
            <v>39976.35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>Cestuj a poznávej Moravskoslezský kraj - s chutí</v>
          </cell>
          <cell r="B17" t="str">
            <v>2684</v>
          </cell>
          <cell r="C17" t="str">
            <v>ROP</v>
          </cell>
          <cell r="D17">
            <v>1</v>
          </cell>
          <cell r="E17">
            <v>3000.4152300000005</v>
          </cell>
          <cell r="F17">
            <v>269.71650000000045</v>
          </cell>
          <cell r="G17">
            <v>2730.6987300000001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122.61500000000001</v>
          </cell>
          <cell r="O17">
            <v>2877.8002300000003</v>
          </cell>
          <cell r="P17">
            <v>0</v>
          </cell>
        </row>
        <row r="18">
          <cell r="A18" t="str">
            <v>Data pro život</v>
          </cell>
          <cell r="B18" t="str">
            <v>2521</v>
          </cell>
          <cell r="C18" t="str">
            <v>ROP</v>
          </cell>
          <cell r="D18">
            <v>0.92500000000000004</v>
          </cell>
          <cell r="E18">
            <v>11149.791010000001</v>
          </cell>
          <cell r="F18">
            <v>1455.5560700000005</v>
          </cell>
          <cell r="G18">
            <v>9694.2349400000003</v>
          </cell>
          <cell r="H18">
            <v>210.69900999999999</v>
          </cell>
          <cell r="I18">
            <v>32.353000000000002</v>
          </cell>
          <cell r="J18">
            <v>10906.739000000001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>Diagnostické nástroje, ICT a pomůcky pro pedagogicko-psychologické poradny</v>
          </cell>
          <cell r="B19" t="str">
            <v>2749</v>
          </cell>
          <cell r="C19" t="str">
            <v>ROP</v>
          </cell>
          <cell r="D19">
            <v>0.85</v>
          </cell>
          <cell r="E19">
            <v>8311.4615300000005</v>
          </cell>
          <cell r="F19">
            <v>1563.2564199999997</v>
          </cell>
          <cell r="G19">
            <v>6748.2051100000008</v>
          </cell>
          <cell r="H19">
            <v>0</v>
          </cell>
          <cell r="I19">
            <v>0</v>
          </cell>
          <cell r="J19">
            <v>0</v>
          </cell>
          <cell r="K19">
            <v>91.165000000000006</v>
          </cell>
          <cell r="L19">
            <v>95.278999999999996</v>
          </cell>
          <cell r="M19">
            <v>886.87950000000001</v>
          </cell>
          <cell r="N19">
            <v>7238.1380300000001</v>
          </cell>
          <cell r="O19">
            <v>0</v>
          </cell>
          <cell r="P19">
            <v>0</v>
          </cell>
        </row>
        <row r="20">
          <cell r="A20" t="str">
            <v>Diagnostické nástroje, ICT a pomůcky pro speciálně pedagogická centra</v>
          </cell>
          <cell r="B20" t="str">
            <v>2509</v>
          </cell>
          <cell r="C20" t="str">
            <v>ROP</v>
          </cell>
          <cell r="D20">
            <v>0.85</v>
          </cell>
          <cell r="E20">
            <v>7606.1158099999993</v>
          </cell>
          <cell r="F20">
            <v>1212.3910299999998</v>
          </cell>
          <cell r="G20">
            <v>6393.7247799999996</v>
          </cell>
          <cell r="H20">
            <v>0</v>
          </cell>
          <cell r="I20">
            <v>0</v>
          </cell>
          <cell r="J20">
            <v>0</v>
          </cell>
          <cell r="K20">
            <v>114.229</v>
          </cell>
          <cell r="L20">
            <v>78.605000000000004</v>
          </cell>
          <cell r="M20">
            <v>77.785499999999999</v>
          </cell>
          <cell r="N20">
            <v>6041.46731</v>
          </cell>
          <cell r="O20">
            <v>1294.029</v>
          </cell>
          <cell r="P20">
            <v>0</v>
          </cell>
        </row>
        <row r="21">
          <cell r="A21" t="str">
            <v>e-Government Moravskoslezského kraje (II. - VI. část výzvy)</v>
          </cell>
          <cell r="B21" t="str">
            <v>2808</v>
          </cell>
          <cell r="C21" t="str">
            <v>IOP</v>
          </cell>
          <cell r="D21">
            <v>0.85</v>
          </cell>
          <cell r="E21">
            <v>126195.84679</v>
          </cell>
          <cell r="F21">
            <v>20778.413430000001</v>
          </cell>
          <cell r="G21">
            <v>105417.43336</v>
          </cell>
          <cell r="H21">
            <v>0</v>
          </cell>
          <cell r="I21">
            <v>0</v>
          </cell>
          <cell r="J21">
            <v>627.97499999999991</v>
          </cell>
          <cell r="K21">
            <v>2615.5509999999999</v>
          </cell>
          <cell r="L21">
            <v>2025.7470000000001</v>
          </cell>
          <cell r="M21">
            <v>48757.201839999994</v>
          </cell>
          <cell r="N21">
            <v>57182.793749999997</v>
          </cell>
          <cell r="O21">
            <v>14986.5782</v>
          </cell>
          <cell r="P21">
            <v>0</v>
          </cell>
        </row>
        <row r="22">
          <cell r="A22" t="str">
            <v>Ekologizace Střední školy zemědělské a lesnické  1449, Frýdek-Místek</v>
          </cell>
          <cell r="B22" t="str">
            <v>2986</v>
          </cell>
          <cell r="C22" t="str">
            <v>OP ŽP</v>
          </cell>
          <cell r="D22">
            <v>0.3</v>
          </cell>
          <cell r="E22">
            <v>19833.04</v>
          </cell>
          <cell r="F22">
            <v>9855.2000000000007</v>
          </cell>
          <cell r="G22">
            <v>9977.84</v>
          </cell>
          <cell r="H22">
            <v>0</v>
          </cell>
          <cell r="I22">
            <v>0</v>
          </cell>
          <cell r="J22">
            <v>4011.55</v>
          </cell>
          <cell r="K22">
            <v>15377.62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>Elektronická spisová služba Moravskoslezského kraje (I. část výzvy)</v>
          </cell>
          <cell r="B23" t="str">
            <v>2810</v>
          </cell>
          <cell r="C23" t="str">
            <v>IOP</v>
          </cell>
          <cell r="D23">
            <v>0.85</v>
          </cell>
          <cell r="E23">
            <v>4003.5909999999999</v>
          </cell>
          <cell r="F23">
            <v>1100.2259999999997</v>
          </cell>
          <cell r="G23">
            <v>2903.3650000000002</v>
          </cell>
          <cell r="H23">
            <v>0</v>
          </cell>
          <cell r="I23">
            <v>0</v>
          </cell>
          <cell r="J23">
            <v>438.80599999999998</v>
          </cell>
          <cell r="K23">
            <v>2557.7370000000001</v>
          </cell>
          <cell r="L23">
            <v>987.73199999999997</v>
          </cell>
          <cell r="M23">
            <v>19.316000000000003</v>
          </cell>
          <cell r="N23">
            <v>0</v>
          </cell>
          <cell r="O23">
            <v>0</v>
          </cell>
          <cell r="P23">
            <v>0</v>
          </cell>
        </row>
        <row r="24">
          <cell r="A24" t="str">
            <v>ELEKTROTECHNICKÁ CENTRA (Vybudování a vybavení center praktické přípravy pro výkon prací v elektrotechnických oborech)</v>
          </cell>
          <cell r="B24" t="str">
            <v>2510</v>
          </cell>
          <cell r="C24" t="str">
            <v>ROP</v>
          </cell>
          <cell r="D24">
            <v>0.92500000000000004</v>
          </cell>
          <cell r="E24">
            <v>40941.850000000006</v>
          </cell>
          <cell r="F24">
            <v>9912.9500000000044</v>
          </cell>
          <cell r="G24">
            <v>31028.9</v>
          </cell>
          <cell r="H24">
            <v>0</v>
          </cell>
          <cell r="I24">
            <v>244.47</v>
          </cell>
          <cell r="J24">
            <v>299.37</v>
          </cell>
          <cell r="K24">
            <v>3512.0899999999997</v>
          </cell>
          <cell r="L24">
            <v>28400.7</v>
          </cell>
          <cell r="M24">
            <v>8485.2200000000012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>Energetické úspory SOŠ Český Těšín, budova školy Tyršova</v>
          </cell>
          <cell r="B25">
            <v>2991</v>
          </cell>
          <cell r="C25" t="str">
            <v>OP ŽP</v>
          </cell>
          <cell r="D25">
            <v>0.9</v>
          </cell>
          <cell r="E25">
            <v>32374.314010000002</v>
          </cell>
          <cell r="F25">
            <v>16201.161030000001</v>
          </cell>
          <cell r="G25">
            <v>16173.152980000001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32374.314010000002</v>
          </cell>
          <cell r="P25">
            <v>0</v>
          </cell>
        </row>
        <row r="26">
          <cell r="A26" t="str">
            <v>Energetické úspory v Gymnáziu Hladnov ve Slezské Ostravě</v>
          </cell>
          <cell r="B26" t="str">
            <v>2931</v>
          </cell>
          <cell r="C26" t="str">
            <v>OP ŽP</v>
          </cell>
          <cell r="D26">
            <v>0.9</v>
          </cell>
          <cell r="E26">
            <v>24670.309999999998</v>
          </cell>
          <cell r="F26">
            <v>7841.0999999999985</v>
          </cell>
          <cell r="G26">
            <v>16829.21</v>
          </cell>
          <cell r="H26">
            <v>0</v>
          </cell>
          <cell r="I26">
            <v>24670.309999999998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A27" t="str">
            <v>Energetické úspory v Obchodní akademii a vyšší odborné škole sociální v Ostravě</v>
          </cell>
          <cell r="B27" t="str">
            <v>2934</v>
          </cell>
          <cell r="C27" t="str">
            <v>OP ŽP</v>
          </cell>
          <cell r="D27">
            <v>0.9</v>
          </cell>
          <cell r="E27">
            <v>27931.010000000002</v>
          </cell>
          <cell r="F27">
            <v>8034.5500000000029</v>
          </cell>
          <cell r="G27">
            <v>19896.46</v>
          </cell>
          <cell r="H27">
            <v>0</v>
          </cell>
          <cell r="I27">
            <v>8148.4</v>
          </cell>
          <cell r="J27">
            <v>19782.61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</row>
        <row r="28">
          <cell r="A28" t="str">
            <v>Energetické úspory v oddělení ošetřovatelské péče ve Dvorcích</v>
          </cell>
          <cell r="B28" t="str">
            <v>2917</v>
          </cell>
          <cell r="C28" t="str">
            <v>OP ŽP</v>
          </cell>
          <cell r="D28">
            <v>0.9</v>
          </cell>
          <cell r="E28">
            <v>7708.7129999999997</v>
          </cell>
          <cell r="F28">
            <v>3586.60412</v>
          </cell>
          <cell r="G28">
            <v>4122.1088799999998</v>
          </cell>
          <cell r="H28">
            <v>0</v>
          </cell>
          <cell r="I28">
            <v>0</v>
          </cell>
          <cell r="J28">
            <v>6136.5094399999998</v>
          </cell>
          <cell r="K28">
            <v>1275.85356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A29" t="str">
            <v>Energetické úspory ve Střední odborné škole chemické akademika Heyrovského a gymnáziu v Ostravě - Zábřehu</v>
          </cell>
          <cell r="B29" t="str">
            <v>2935</v>
          </cell>
          <cell r="C29" t="str">
            <v>OP ŽP</v>
          </cell>
          <cell r="D29">
            <v>0.9</v>
          </cell>
          <cell r="E29">
            <v>36683.409999999996</v>
          </cell>
          <cell r="F29">
            <v>10834.219999999998</v>
          </cell>
          <cell r="G29">
            <v>25849.19</v>
          </cell>
          <cell r="H29">
            <v>0</v>
          </cell>
          <cell r="I29">
            <v>36683.409999999996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A30" t="str">
            <v>Energetické úspory ve Střední průmyslové škole v Karviné</v>
          </cell>
          <cell r="B30" t="str">
            <v>2936</v>
          </cell>
          <cell r="C30" t="str">
            <v>OP ŽP</v>
          </cell>
          <cell r="D30">
            <v>0.9</v>
          </cell>
          <cell r="E30">
            <v>61670.93</v>
          </cell>
          <cell r="F30">
            <v>28679.03</v>
          </cell>
          <cell r="G30">
            <v>32991.9</v>
          </cell>
          <cell r="H30">
            <v>0</v>
          </cell>
          <cell r="I30">
            <v>50738.39</v>
          </cell>
          <cell r="J30">
            <v>10932.54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A31" t="str">
            <v>Energetické úspory ve Střední škole elektrostavební a dřevozpracující ve Frýdku - Místku</v>
          </cell>
          <cell r="B31" t="str">
            <v>2937</v>
          </cell>
          <cell r="C31" t="str">
            <v>OP ŽP</v>
          </cell>
          <cell r="D31">
            <v>0.9</v>
          </cell>
          <cell r="E31">
            <v>43726.840000000004</v>
          </cell>
          <cell r="F31">
            <v>13083.670000000006</v>
          </cell>
          <cell r="G31">
            <v>30643.17</v>
          </cell>
          <cell r="H31">
            <v>0</v>
          </cell>
          <cell r="I31">
            <v>36687.01</v>
          </cell>
          <cell r="J31">
            <v>7039.83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Energetické úspory ve Střední škole společného stravování v Ostravě - Hrabůvce</v>
          </cell>
          <cell r="B32" t="str">
            <v>2938</v>
          </cell>
          <cell r="C32" t="str">
            <v>OP ŽP</v>
          </cell>
          <cell r="D32">
            <v>0.9</v>
          </cell>
          <cell r="E32">
            <v>40999.51</v>
          </cell>
          <cell r="F32">
            <v>14242.510000000002</v>
          </cell>
          <cell r="G32">
            <v>26757</v>
          </cell>
          <cell r="H32">
            <v>0</v>
          </cell>
          <cell r="I32">
            <v>40999.51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A33" t="str">
            <v>Energetické úspory ve Střední škole stavební a dřevozpracující v Ostravě</v>
          </cell>
          <cell r="B33" t="str">
            <v>2939</v>
          </cell>
          <cell r="C33" t="str">
            <v>OP ŽP</v>
          </cell>
          <cell r="D33">
            <v>0.9</v>
          </cell>
          <cell r="E33">
            <v>21720.36</v>
          </cell>
          <cell r="F33">
            <v>7590.880000000001</v>
          </cell>
          <cell r="G33">
            <v>14129.48</v>
          </cell>
          <cell r="H33">
            <v>0</v>
          </cell>
          <cell r="I33">
            <v>21720.36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A34" t="str">
            <v>Energetické úspory ve Střední škole strojírenské a dopravní ve Frýdku - Místku</v>
          </cell>
          <cell r="B34" t="str">
            <v>2940</v>
          </cell>
          <cell r="C34" t="str">
            <v>OP ŽP</v>
          </cell>
          <cell r="D34">
            <v>0.9</v>
          </cell>
          <cell r="E34">
            <v>23776.91</v>
          </cell>
          <cell r="F34">
            <v>7516.08</v>
          </cell>
          <cell r="G34">
            <v>16260.83</v>
          </cell>
          <cell r="H34">
            <v>0</v>
          </cell>
          <cell r="I34">
            <v>23657.94</v>
          </cell>
          <cell r="J34">
            <v>118.97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A35" t="str">
            <v>Energetické úspory ve Wichterlově gymnáziu v Ostravě - Porubě</v>
          </cell>
          <cell r="B35" t="str">
            <v>2933</v>
          </cell>
          <cell r="C35" t="str">
            <v>OP ŽP</v>
          </cell>
          <cell r="D35">
            <v>0.9</v>
          </cell>
          <cell r="E35">
            <v>6779.96</v>
          </cell>
          <cell r="F35">
            <v>3285.81</v>
          </cell>
          <cell r="G35">
            <v>3494.15</v>
          </cell>
          <cell r="H35">
            <v>0</v>
          </cell>
          <cell r="I35">
            <v>6779.96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A36" t="str">
            <v>Envitalent</v>
          </cell>
          <cell r="B36">
            <v>3058</v>
          </cell>
          <cell r="C36" t="str">
            <v>Comenius</v>
          </cell>
          <cell r="D36">
            <v>1</v>
          </cell>
          <cell r="E36">
            <v>351.23016000000007</v>
          </cell>
          <cell r="F36">
            <v>41.560000000000059</v>
          </cell>
          <cell r="G36">
            <v>309.67016000000001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0.32600000000000001</v>
          </cell>
          <cell r="N36">
            <v>272.93362000000002</v>
          </cell>
          <cell r="O36">
            <v>77.97054</v>
          </cell>
          <cell r="P36">
            <v>0</v>
          </cell>
        </row>
        <row r="37">
          <cell r="A37" t="str">
            <v>Evaluace poskytování sociálních služeb v Moravskoslezském kraji</v>
          </cell>
          <cell r="B37" t="str">
            <v>2751</v>
          </cell>
          <cell r="C37" t="str">
            <v>OP LZZ</v>
          </cell>
          <cell r="D37">
            <v>1</v>
          </cell>
          <cell r="E37">
            <v>5929.8187600000001</v>
          </cell>
          <cell r="F37">
            <v>0</v>
          </cell>
          <cell r="G37">
            <v>5929.8187599999992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2849.3370799999998</v>
          </cell>
          <cell r="O37">
            <v>3080.4816799999999</v>
          </cell>
          <cell r="P37">
            <v>0</v>
          </cell>
        </row>
        <row r="38">
          <cell r="A38" t="str">
            <v>From Dropout to Inclusion (Od vyloučení k začlenění)</v>
          </cell>
          <cell r="B38">
            <v>3059</v>
          </cell>
          <cell r="C38" t="str">
            <v>Comenius</v>
          </cell>
          <cell r="D38">
            <v>1</v>
          </cell>
          <cell r="E38">
            <v>598.78</v>
          </cell>
          <cell r="F38">
            <v>0</v>
          </cell>
          <cell r="G38">
            <v>598.78460999999993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53.122459999999997</v>
          </cell>
          <cell r="N38">
            <v>213.18693999999999</v>
          </cell>
          <cell r="O38">
            <v>259.67</v>
          </cell>
          <cell r="P38">
            <v>0</v>
          </cell>
        </row>
        <row r="39">
          <cell r="A39" t="str">
            <v>Gymnázium a Střední odborná škola, Rýmařov, příspěvková organizace</v>
          </cell>
          <cell r="B39">
            <v>3002</v>
          </cell>
          <cell r="C39" t="str">
            <v>OP ŽP</v>
          </cell>
          <cell r="D39">
            <v>0.9</v>
          </cell>
          <cell r="E39">
            <v>4762.6725299999998</v>
          </cell>
          <cell r="F39">
            <v>3224.1675500000001</v>
          </cell>
          <cell r="G39">
            <v>1538.5049799999999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3656.1125699999998</v>
          </cell>
          <cell r="O39">
            <v>1106.55996</v>
          </cell>
          <cell r="P39">
            <v>0</v>
          </cell>
        </row>
        <row r="40">
          <cell r="A40" t="str">
            <v>Gymnázium a Střední odborná škola, Rýmařov, příspěvková organizace (budova gymnázia s přístavbou a budova tělocvičny)</v>
          </cell>
          <cell r="B40">
            <v>3001</v>
          </cell>
          <cell r="C40" t="str">
            <v>OP ŽP</v>
          </cell>
          <cell r="D40">
            <v>0.9</v>
          </cell>
          <cell r="E40">
            <v>13002.04653</v>
          </cell>
          <cell r="F40">
            <v>4127.2214499999991</v>
          </cell>
          <cell r="G40">
            <v>8874.8250800000005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13002.04653</v>
          </cell>
          <cell r="P40">
            <v>0</v>
          </cell>
        </row>
        <row r="41">
          <cell r="A41" t="str">
            <v>Hrad Sovinec – zpřístupnění barokního opevnění a podzemní chodby</v>
          </cell>
          <cell r="B41" t="str">
            <v>2560</v>
          </cell>
          <cell r="C41" t="str">
            <v>ROP</v>
          </cell>
          <cell r="D41">
            <v>0.85</v>
          </cell>
          <cell r="E41">
            <v>5494.3761599999998</v>
          </cell>
          <cell r="F41">
            <v>828.15228000000025</v>
          </cell>
          <cell r="G41">
            <v>4666.2238799999996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167.768</v>
          </cell>
          <cell r="N41">
            <v>149.87800000000001</v>
          </cell>
          <cell r="O41">
            <v>5167.7301600000001</v>
          </cell>
          <cell r="P41">
            <v>0</v>
          </cell>
        </row>
        <row r="42">
          <cell r="A42" t="str">
            <v>Humanizace domova pro seniory na ul. Rooseveltově v Opavě</v>
          </cell>
          <cell r="B42" t="str">
            <v>3201</v>
          </cell>
          <cell r="C42" t="str">
            <v>Švýcarsko</v>
          </cell>
          <cell r="D42">
            <v>0.85</v>
          </cell>
          <cell r="E42">
            <v>50340.194130000003</v>
          </cell>
          <cell r="F42">
            <v>7743.1039400000009</v>
          </cell>
          <cell r="G42">
            <v>42597.090190000003</v>
          </cell>
          <cell r="H42">
            <v>0</v>
          </cell>
          <cell r="I42">
            <v>0</v>
          </cell>
          <cell r="J42">
            <v>0</v>
          </cell>
          <cell r="K42">
            <v>140.16869</v>
          </cell>
          <cell r="L42">
            <v>41.4</v>
          </cell>
          <cell r="M42">
            <v>80.95196</v>
          </cell>
          <cell r="N42">
            <v>245.08835999999999</v>
          </cell>
          <cell r="O42">
            <v>32896.685120000002</v>
          </cell>
          <cell r="P42">
            <v>16935.899999999998</v>
          </cell>
        </row>
        <row r="43">
          <cell r="A43" t="str">
            <v>CHEMICKÝ MONITORING - CHEMON</v>
          </cell>
          <cell r="B43" t="str">
            <v>2911</v>
          </cell>
          <cell r="C43" t="str">
            <v>OP ŽP</v>
          </cell>
          <cell r="D43">
            <v>0.9</v>
          </cell>
          <cell r="E43">
            <v>8476.754930000001</v>
          </cell>
          <cell r="F43">
            <v>1297.1363300000012</v>
          </cell>
          <cell r="G43">
            <v>7179.6185999999998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150</v>
          </cell>
          <cell r="M43">
            <v>1</v>
          </cell>
          <cell r="N43">
            <v>0</v>
          </cell>
          <cell r="O43">
            <v>8325.754930000001</v>
          </cell>
          <cell r="P43">
            <v>0</v>
          </cell>
        </row>
        <row r="44">
          <cell r="A44" t="str">
            <v xml:space="preserve">Chráněné bydlení a sociálně terapeutické dílny ve Městě Albrechticích </v>
          </cell>
          <cell r="B44" t="str">
            <v>2568</v>
          </cell>
          <cell r="C44" t="str">
            <v>ROP</v>
          </cell>
          <cell r="D44">
            <v>0.85</v>
          </cell>
          <cell r="E44">
            <v>17834.73573</v>
          </cell>
          <cell r="F44">
            <v>2786.3936500000018</v>
          </cell>
          <cell r="G44">
            <v>15048.342079999999</v>
          </cell>
          <cell r="H44">
            <v>0</v>
          </cell>
          <cell r="I44">
            <v>0</v>
          </cell>
          <cell r="J44">
            <v>697.67100000000005</v>
          </cell>
          <cell r="K44">
            <v>245.42400000000001</v>
          </cell>
          <cell r="L44">
            <v>5552.3387600000005</v>
          </cell>
          <cell r="M44">
            <v>11339.301969999999</v>
          </cell>
          <cell r="N44">
            <v>0</v>
          </cell>
          <cell r="O44">
            <v>0</v>
          </cell>
          <cell r="P44">
            <v>0</v>
          </cell>
        </row>
        <row r="45">
          <cell r="A45" t="str">
            <v>Chráněné bydlení Krajánek</v>
          </cell>
          <cell r="B45" t="str">
            <v>2567</v>
          </cell>
          <cell r="C45" t="str">
            <v>ROP</v>
          </cell>
          <cell r="D45">
            <v>0.92500000000000004</v>
          </cell>
          <cell r="E45">
            <v>13771.492399999999</v>
          </cell>
          <cell r="F45">
            <v>1418.0904699999992</v>
          </cell>
          <cell r="G45">
            <v>12353.40193</v>
          </cell>
          <cell r="H45">
            <v>243.73740000000001</v>
          </cell>
          <cell r="I45">
            <v>4776.9355999999998</v>
          </cell>
          <cell r="J45">
            <v>8750.8194000000003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A46" t="str">
            <v>Chyť své sny (Catch your Dreams)</v>
          </cell>
          <cell r="B46" t="str">
            <v>3055</v>
          </cell>
          <cell r="C46" t="str">
            <v>Comenius</v>
          </cell>
          <cell r="D46">
            <v>1</v>
          </cell>
          <cell r="E46">
            <v>584.89769999999999</v>
          </cell>
          <cell r="F46">
            <v>35.091249999999945</v>
          </cell>
          <cell r="G46">
            <v>549.80645000000004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146.95795000000001</v>
          </cell>
          <cell r="M46">
            <v>147.75906000000001</v>
          </cell>
          <cell r="N46">
            <v>290.18068999999997</v>
          </cell>
          <cell r="O46">
            <v>0</v>
          </cell>
          <cell r="P46">
            <v>0</v>
          </cell>
        </row>
        <row r="47">
          <cell r="A47" t="str">
            <v>II/449 – Rýmařov – Ondřejov, rekonstrukce silnice km 0,00 – 11,40, II. stavba</v>
          </cell>
          <cell r="B47" t="str">
            <v>2590</v>
          </cell>
          <cell r="C47" t="str">
            <v>ROP</v>
          </cell>
          <cell r="D47">
            <v>0.7</v>
          </cell>
          <cell r="E47">
            <v>117440.09970000001</v>
          </cell>
          <cell r="F47">
            <v>61030.628140000015</v>
          </cell>
          <cell r="G47">
            <v>56409.471559999991</v>
          </cell>
          <cell r="H47">
            <v>0</v>
          </cell>
          <cell r="I47">
            <v>0</v>
          </cell>
          <cell r="J47">
            <v>0</v>
          </cell>
          <cell r="K47">
            <v>231.41900000000001</v>
          </cell>
          <cell r="L47">
            <v>119.696</v>
          </cell>
          <cell r="M47">
            <v>72322.451440000004</v>
          </cell>
          <cell r="N47">
            <v>44766.533259999997</v>
          </cell>
          <cell r="O47">
            <v>0</v>
          </cell>
          <cell r="P47">
            <v>0</v>
          </cell>
        </row>
        <row r="48">
          <cell r="A48" t="str">
            <v xml:space="preserve">Implementace soustavy NATURA 2000 v Moravskoslezském kraji - I. etapa </v>
          </cell>
          <cell r="B48" t="str">
            <v>2904</v>
          </cell>
          <cell r="C48" t="str">
            <v>OP ŽP</v>
          </cell>
          <cell r="D48">
            <v>1</v>
          </cell>
          <cell r="E48">
            <v>5447.2263300000004</v>
          </cell>
          <cell r="F48">
            <v>142.80000000000018</v>
          </cell>
          <cell r="G48">
            <v>5304.4263300000002</v>
          </cell>
          <cell r="H48">
            <v>0</v>
          </cell>
          <cell r="I48">
            <v>492.22633000000002</v>
          </cell>
          <cell r="J48">
            <v>4114.04</v>
          </cell>
          <cell r="K48">
            <v>719.28</v>
          </cell>
          <cell r="L48">
            <v>121.68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A49" t="str">
            <v xml:space="preserve">Implementace soustavy NATURA 2000 v Moravskoslezském kraji - II. etapa </v>
          </cell>
          <cell r="B49" t="str">
            <v>2908</v>
          </cell>
          <cell r="C49" t="str">
            <v>OP ŽP</v>
          </cell>
          <cell r="D49">
            <v>1</v>
          </cell>
          <cell r="E49">
            <v>1828.3933999999999</v>
          </cell>
          <cell r="F49">
            <v>0</v>
          </cell>
          <cell r="G49">
            <v>1828.3933999999999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100.61</v>
          </cell>
          <cell r="M49">
            <v>1415.1614</v>
          </cell>
          <cell r="N49">
            <v>312.62200000000001</v>
          </cell>
          <cell r="O49">
            <v>0</v>
          </cell>
          <cell r="P49">
            <v>0</v>
          </cell>
        </row>
        <row r="50">
          <cell r="A50" t="str">
            <v>Industriální atraktivity v Moravskoslezském kraji</v>
          </cell>
          <cell r="B50" t="str">
            <v>2681</v>
          </cell>
          <cell r="C50" t="str">
            <v>ROP</v>
          </cell>
          <cell r="D50">
            <v>0.85</v>
          </cell>
          <cell r="E50">
            <v>11998.325559999999</v>
          </cell>
          <cell r="F50">
            <v>1799.9674699999996</v>
          </cell>
          <cell r="G50">
            <v>10198.35809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2399.1329599999999</v>
          </cell>
          <cell r="M50">
            <v>5721.4770499999995</v>
          </cell>
          <cell r="N50">
            <v>3818.1855500000001</v>
          </cell>
          <cell r="O50">
            <v>0</v>
          </cell>
          <cell r="P50">
            <v>0</v>
          </cell>
        </row>
        <row r="51">
          <cell r="A51" t="str">
            <v>Inovace výuky československých a českých dějin 20.st. na středních školách v Olomouckém a Moravskoslezském kraji</v>
          </cell>
          <cell r="B51">
            <v>2858</v>
          </cell>
          <cell r="C51" t="str">
            <v>OP VPK</v>
          </cell>
          <cell r="D51">
            <v>1</v>
          </cell>
          <cell r="E51">
            <v>716.62401</v>
          </cell>
          <cell r="F51">
            <v>0</v>
          </cell>
          <cell r="G51">
            <v>716.62401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111.1052</v>
          </cell>
          <cell r="M51">
            <v>229.86044000000001</v>
          </cell>
          <cell r="N51">
            <v>375.65836999999999</v>
          </cell>
          <cell r="O51">
            <v>0</v>
          </cell>
          <cell r="P51">
            <v>0</v>
          </cell>
        </row>
        <row r="52">
          <cell r="A52" t="str">
            <v>Integrované bezpečnostní centrum Moravskoslezského kraje</v>
          </cell>
          <cell r="B52" t="str">
            <v>2721</v>
          </cell>
          <cell r="C52" t="str">
            <v>ROP</v>
          </cell>
          <cell r="D52">
            <v>0.92500000000000004</v>
          </cell>
          <cell r="E52">
            <v>669405.53</v>
          </cell>
          <cell r="F52">
            <v>52927.102740000119</v>
          </cell>
          <cell r="G52">
            <v>616478.42725999991</v>
          </cell>
          <cell r="H52">
            <v>23910.22</v>
          </cell>
          <cell r="I52">
            <v>280076.2</v>
          </cell>
          <cell r="J52">
            <v>298917.76000000001</v>
          </cell>
          <cell r="K52">
            <v>66501.350000000006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A53" t="str">
            <v>Integrované výjezdové centrum Ostrava-Jih</v>
          </cell>
          <cell r="B53" t="str">
            <v>2722</v>
          </cell>
          <cell r="C53" t="str">
            <v>ROP</v>
          </cell>
          <cell r="D53">
            <v>0.85</v>
          </cell>
          <cell r="E53">
            <v>249852.10597999996</v>
          </cell>
          <cell r="F53">
            <v>57213.267209999962</v>
          </cell>
          <cell r="G53">
            <v>192638.83877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43.954000000000001</v>
          </cell>
          <cell r="N53">
            <v>336.25530000000003</v>
          </cell>
          <cell r="O53">
            <v>246589.85996999999</v>
          </cell>
          <cell r="P53">
            <v>2882.0367099999999</v>
          </cell>
        </row>
        <row r="54">
          <cell r="A54" t="str">
            <v>Intercultural  learning on the field of music education</v>
          </cell>
          <cell r="B54">
            <v>3052</v>
          </cell>
          <cell r="C54" t="str">
            <v>Comenius</v>
          </cell>
          <cell r="D54">
            <v>1</v>
          </cell>
          <cell r="E54">
            <v>472.18881999999996</v>
          </cell>
          <cell r="F54">
            <v>23.285399999999981</v>
          </cell>
          <cell r="G54">
            <v>448.90341999999998</v>
          </cell>
          <cell r="H54">
            <v>0</v>
          </cell>
          <cell r="I54">
            <v>0</v>
          </cell>
          <cell r="J54">
            <v>0</v>
          </cell>
          <cell r="K54">
            <v>204.18334000000002</v>
          </cell>
          <cell r="L54">
            <v>268.00547999999998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A55" t="str">
            <v>Jak šmakuje Moravskoslezsko</v>
          </cell>
          <cell r="B55" t="str">
            <v>2682</v>
          </cell>
          <cell r="C55" t="str">
            <v>ROP</v>
          </cell>
          <cell r="D55">
            <v>0.85</v>
          </cell>
          <cell r="E55">
            <v>4191.2545099999998</v>
          </cell>
          <cell r="F55">
            <v>628.79529000000002</v>
          </cell>
          <cell r="G55">
            <v>3562.4592199999997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501.52643999999998</v>
          </cell>
          <cell r="N55">
            <v>2517.6555699999999</v>
          </cell>
          <cell r="O55">
            <v>1172.0725</v>
          </cell>
          <cell r="P55">
            <v>0</v>
          </cell>
        </row>
        <row r="56">
          <cell r="A56" t="str">
            <v>Jazykové učebny středních odborných škol</v>
          </cell>
          <cell r="B56">
            <v>2710</v>
          </cell>
          <cell r="C56" t="str">
            <v>ROP</v>
          </cell>
          <cell r="D56">
            <v>1</v>
          </cell>
          <cell r="E56">
            <v>9621.6279999999988</v>
          </cell>
          <cell r="F56">
            <v>288.42399999999907</v>
          </cell>
          <cell r="G56">
            <v>9333.2039999999997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157.65699999999998</v>
          </cell>
          <cell r="O56">
            <v>9463.9709999999995</v>
          </cell>
          <cell r="P56">
            <v>0</v>
          </cell>
        </row>
        <row r="57">
          <cell r="A57" t="str">
            <v>Jesenická magistrála</v>
          </cell>
          <cell r="B57" t="str">
            <v>2545</v>
          </cell>
          <cell r="C57" t="str">
            <v>ROP</v>
          </cell>
          <cell r="D57">
            <v>0.85</v>
          </cell>
          <cell r="E57">
            <v>17475.560119999998</v>
          </cell>
          <cell r="F57">
            <v>3506.9998999999971</v>
          </cell>
          <cell r="G57">
            <v>13968.560220000001</v>
          </cell>
          <cell r="H57">
            <v>0</v>
          </cell>
          <cell r="I57">
            <v>0</v>
          </cell>
          <cell r="J57">
            <v>0.21940000000000001</v>
          </cell>
          <cell r="K57">
            <v>1.1628000000000001</v>
          </cell>
          <cell r="L57">
            <v>553.26530000000002</v>
          </cell>
          <cell r="M57">
            <v>3155.3661200000001</v>
          </cell>
          <cell r="N57">
            <v>11498.8534</v>
          </cell>
          <cell r="O57">
            <v>2266.6931</v>
          </cell>
          <cell r="P57">
            <v>0</v>
          </cell>
        </row>
        <row r="58">
          <cell r="A58" t="str">
            <v>Komunikace II/479 – ulice Českobratrská, III. stavba</v>
          </cell>
          <cell r="B58" t="str">
            <v>2591</v>
          </cell>
          <cell r="C58" t="str">
            <v>ROP</v>
          </cell>
          <cell r="D58">
            <v>0.7</v>
          </cell>
          <cell r="E58">
            <v>160995.40400000001</v>
          </cell>
          <cell r="F58">
            <v>79144.464000000007</v>
          </cell>
          <cell r="G58">
            <v>81850.94</v>
          </cell>
          <cell r="H58">
            <v>0</v>
          </cell>
          <cell r="I58">
            <v>90.123999999999995</v>
          </cell>
          <cell r="J58">
            <v>586.78</v>
          </cell>
          <cell r="K58">
            <v>142216.70000000001</v>
          </cell>
          <cell r="L58">
            <v>17099.580000000002</v>
          </cell>
          <cell r="M58">
            <v>1002.22</v>
          </cell>
          <cell r="N58">
            <v>0</v>
          </cell>
          <cell r="O58">
            <v>0</v>
          </cell>
          <cell r="P58">
            <v>0</v>
          </cell>
        </row>
        <row r="59">
          <cell r="A59" t="str">
            <v>Kooperace a posílení přeshraniční spolupráce regionálních samospráv a subjektů působících v Žilinském a Moravskoslezském kraji</v>
          </cell>
          <cell r="B59" t="str">
            <v>2873</v>
          </cell>
          <cell r="C59" t="str">
            <v>OPPS SR-ČR</v>
          </cell>
          <cell r="D59">
            <v>0.85</v>
          </cell>
          <cell r="E59">
            <v>435.41682000000003</v>
          </cell>
          <cell r="F59">
            <v>43.050710000000038</v>
          </cell>
          <cell r="G59">
            <v>392.36610999999999</v>
          </cell>
          <cell r="H59">
            <v>0</v>
          </cell>
          <cell r="I59">
            <v>0</v>
          </cell>
          <cell r="J59">
            <v>32.4</v>
          </cell>
          <cell r="K59">
            <v>215.80175000000003</v>
          </cell>
          <cell r="L59">
            <v>176.49909</v>
          </cell>
          <cell r="M59">
            <v>10.71598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Kraj mnoha barev a příležitostí II</v>
          </cell>
          <cell r="B60" t="str">
            <v>2542</v>
          </cell>
          <cell r="C60" t="str">
            <v>ROP</v>
          </cell>
          <cell r="D60">
            <v>0.92500000000000004</v>
          </cell>
          <cell r="E60">
            <v>29136.371189999998</v>
          </cell>
          <cell r="F60">
            <v>3227.5639599999995</v>
          </cell>
          <cell r="G60">
            <v>25908.807229999999</v>
          </cell>
          <cell r="H60">
            <v>4416.0419300000003</v>
          </cell>
          <cell r="I60">
            <v>11741.234399999999</v>
          </cell>
          <cell r="J60">
            <v>12979.094859999999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A61" t="str">
            <v>Krajský standardizovaný projekt zdravotnické záchranné služby Moravskoslezského kraje</v>
          </cell>
          <cell r="B61" t="str">
            <v>2792</v>
          </cell>
          <cell r="C61" t="str">
            <v>IOP</v>
          </cell>
          <cell r="D61">
            <v>0.85</v>
          </cell>
          <cell r="E61">
            <v>10620.02277</v>
          </cell>
          <cell r="F61">
            <v>2212.5859500000006</v>
          </cell>
          <cell r="G61">
            <v>8407.436819999999</v>
          </cell>
          <cell r="H61">
            <v>0</v>
          </cell>
          <cell r="I61">
            <v>0</v>
          </cell>
          <cell r="J61">
            <v>0</v>
          </cell>
          <cell r="K61">
            <v>82.32</v>
          </cell>
          <cell r="L61">
            <v>35.28</v>
          </cell>
          <cell r="M61">
            <v>907.5</v>
          </cell>
          <cell r="N61">
            <v>0</v>
          </cell>
          <cell r="O61">
            <v>9594.9227699999992</v>
          </cell>
          <cell r="P61">
            <v>0</v>
          </cell>
        </row>
        <row r="62">
          <cell r="A62" t="str">
            <v>Letiště Leoše Janáčka Ostrava, integrované výjezdové centrum</v>
          </cell>
          <cell r="B62" t="str">
            <v>2583</v>
          </cell>
          <cell r="C62" t="str">
            <v>ROP</v>
          </cell>
          <cell r="D62">
            <v>1</v>
          </cell>
          <cell r="E62">
            <v>259922.44660999998</v>
          </cell>
          <cell r="F62">
            <v>60422.729509999976</v>
          </cell>
          <cell r="G62">
            <v>199499.71710000001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5315.53</v>
          </cell>
          <cell r="N62">
            <v>4787.03</v>
          </cell>
          <cell r="O62">
            <v>249819.88660999999</v>
          </cell>
          <cell r="P62">
            <v>0</v>
          </cell>
        </row>
        <row r="63">
          <cell r="A63" t="str">
            <v>Letiště Leoše Janáčka Ostrava, kolejové napojení</v>
          </cell>
          <cell r="B63" t="str">
            <v>2581</v>
          </cell>
          <cell r="C63" t="str">
            <v>OPD</v>
          </cell>
          <cell r="D63">
            <v>0.85</v>
          </cell>
          <cell r="E63">
            <v>528465.45000000007</v>
          </cell>
          <cell r="F63">
            <v>92795.760000000068</v>
          </cell>
          <cell r="G63">
            <v>435669.69</v>
          </cell>
          <cell r="H63">
            <v>201.07</v>
          </cell>
          <cell r="I63">
            <v>9649.7199999999993</v>
          </cell>
          <cell r="J63">
            <v>5929.98</v>
          </cell>
          <cell r="K63">
            <v>21746.79</v>
          </cell>
          <cell r="L63">
            <v>8768.76</v>
          </cell>
          <cell r="M63">
            <v>21164.41</v>
          </cell>
          <cell r="N63">
            <v>376435.11</v>
          </cell>
          <cell r="O63">
            <v>86730.19</v>
          </cell>
          <cell r="P63">
            <v>0.16</v>
          </cell>
        </row>
        <row r="64">
          <cell r="A64" t="str">
            <v>Letiště Leoše Janáčka Ostrava, kolejové napojení - doprovodná infrastruktura I.</v>
          </cell>
          <cell r="B64" t="str">
            <v>2618</v>
          </cell>
          <cell r="C64" t="str">
            <v>ROP</v>
          </cell>
          <cell r="D64">
            <v>1</v>
          </cell>
          <cell r="E64">
            <v>21384.73</v>
          </cell>
          <cell r="F64">
            <v>11142.039999999999</v>
          </cell>
          <cell r="G64">
            <v>10242.69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11503.84</v>
          </cell>
          <cell r="O64">
            <v>9880.89</v>
          </cell>
          <cell r="P64">
            <v>0</v>
          </cell>
        </row>
        <row r="65">
          <cell r="A65" t="str">
            <v>Letiště Leoše Janáčka Ostrava, kolejové napojení - doprovodná infrastruktura II.</v>
          </cell>
          <cell r="B65" t="str">
            <v>2619</v>
          </cell>
          <cell r="C65" t="str">
            <v>ROP</v>
          </cell>
          <cell r="D65">
            <v>0</v>
          </cell>
          <cell r="E65">
            <v>8675.98</v>
          </cell>
          <cell r="F65">
            <v>8675.98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5244.78</v>
          </cell>
          <cell r="O65">
            <v>3431.2</v>
          </cell>
          <cell r="P65">
            <v>0</v>
          </cell>
        </row>
        <row r="66">
          <cell r="A66" t="str">
            <v>Letiště Leoše Janáčka Ostrava, odbavovací plocha</v>
          </cell>
          <cell r="B66" t="str">
            <v>2579</v>
          </cell>
          <cell r="C66" t="str">
            <v>ROP</v>
          </cell>
          <cell r="D66">
            <v>0.92500000000000004</v>
          </cell>
          <cell r="E66">
            <v>128997.23000000001</v>
          </cell>
          <cell r="F66">
            <v>37996.490000000005</v>
          </cell>
          <cell r="G66">
            <v>91000.74</v>
          </cell>
          <cell r="H66">
            <v>169.51999999999998</v>
          </cell>
          <cell r="I66">
            <v>389.25</v>
          </cell>
          <cell r="J66">
            <v>113335.82</v>
          </cell>
          <cell r="K66">
            <v>430.25</v>
          </cell>
          <cell r="L66">
            <v>12482.199999999999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A67" t="str">
            <v>Letiště Leoše Janáčka Ostrava, ostatní zpevněné plochy-světlotechnika</v>
          </cell>
          <cell r="B67" t="str">
            <v>2610</v>
          </cell>
          <cell r="C67" t="str">
            <v>ROP</v>
          </cell>
          <cell r="D67">
            <v>0.85</v>
          </cell>
          <cell r="E67">
            <v>81556.350000000006</v>
          </cell>
          <cell r="F67">
            <v>35718.240000000005</v>
          </cell>
          <cell r="G67">
            <v>45838.11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1120.1400000000001</v>
          </cell>
          <cell r="N67">
            <v>4359.58</v>
          </cell>
          <cell r="O67">
            <v>76076.63</v>
          </cell>
          <cell r="P67">
            <v>0</v>
          </cell>
        </row>
        <row r="68">
          <cell r="A68" t="str">
            <v xml:space="preserve">MECHATRONIKA </v>
          </cell>
          <cell r="B68" t="str">
            <v>2515</v>
          </cell>
          <cell r="C68" t="str">
            <v>ROP</v>
          </cell>
          <cell r="D68">
            <v>0.85</v>
          </cell>
          <cell r="E68">
            <v>43742.504110000002</v>
          </cell>
          <cell r="F68">
            <v>7006.8523200000054</v>
          </cell>
          <cell r="G68">
            <v>36735.651789999996</v>
          </cell>
          <cell r="H68">
            <v>0</v>
          </cell>
          <cell r="I68">
            <v>0</v>
          </cell>
          <cell r="J68">
            <v>0</v>
          </cell>
          <cell r="K68">
            <v>171.17599999999999</v>
          </cell>
          <cell r="L68">
            <v>317.79899999999998</v>
          </cell>
          <cell r="M68">
            <v>43253.529110000003</v>
          </cell>
          <cell r="N68">
            <v>0</v>
          </cell>
          <cell r="O68">
            <v>0</v>
          </cell>
          <cell r="P68">
            <v>0</v>
          </cell>
        </row>
        <row r="69">
          <cell r="A69" t="str">
            <v>Mentor - lektor</v>
          </cell>
          <cell r="B69" t="str">
            <v>2847</v>
          </cell>
          <cell r="C69" t="str">
            <v>OP VPK</v>
          </cell>
          <cell r="D69">
            <v>1</v>
          </cell>
          <cell r="E69">
            <v>2123.1334700000002</v>
          </cell>
          <cell r="F69">
            <v>15.145600000000286</v>
          </cell>
          <cell r="G69">
            <v>2107.9878699999999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1171.68361</v>
          </cell>
          <cell r="O69">
            <v>951.44986000000006</v>
          </cell>
          <cell r="P69">
            <v>0</v>
          </cell>
        </row>
        <row r="70">
          <cell r="A70" t="str">
            <v>Moderní zkušební laboratoře</v>
          </cell>
          <cell r="B70" t="str">
            <v>2714</v>
          </cell>
          <cell r="C70" t="str">
            <v>ROP</v>
          </cell>
          <cell r="D70">
            <v>0.85</v>
          </cell>
          <cell r="E70">
            <v>8383.1479800000016</v>
          </cell>
          <cell r="F70">
            <v>1563.2230100000015</v>
          </cell>
          <cell r="G70">
            <v>6819.92497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233.62900000000002</v>
          </cell>
          <cell r="M70">
            <v>315.85887000000002</v>
          </cell>
          <cell r="N70">
            <v>7833.6601100000007</v>
          </cell>
          <cell r="O70">
            <v>0</v>
          </cell>
          <cell r="P70">
            <v>0</v>
          </cell>
        </row>
        <row r="71">
          <cell r="A71" t="str">
            <v>Modernizace chemických laboratoří na SPŠ chemické v Ostravě</v>
          </cell>
          <cell r="B71" t="str">
            <v>2715</v>
          </cell>
          <cell r="C71" t="str">
            <v>ROP</v>
          </cell>
          <cell r="D71">
            <v>0.85</v>
          </cell>
          <cell r="E71">
            <v>6960.6445999999996</v>
          </cell>
          <cell r="F71">
            <v>1086.3680599999989</v>
          </cell>
          <cell r="G71">
            <v>5874.2765400000008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111.005</v>
          </cell>
          <cell r="N71">
            <v>6596.1535999999996</v>
          </cell>
          <cell r="O71">
            <v>253.48599999999999</v>
          </cell>
          <cell r="P71">
            <v>0</v>
          </cell>
        </row>
        <row r="72">
          <cell r="A72" t="str">
            <v>Modernizace přeshraniční cesty v úseku Tworkow - Děhylov</v>
          </cell>
          <cell r="B72" t="str">
            <v>2879</v>
          </cell>
          <cell r="C72" t="str">
            <v>OPPS ČR-PL</v>
          </cell>
          <cell r="D72">
            <v>0.9</v>
          </cell>
          <cell r="E72">
            <v>13132.150000000001</v>
          </cell>
          <cell r="F72">
            <v>1002.2400000000016</v>
          </cell>
          <cell r="G72">
            <v>12129.91</v>
          </cell>
          <cell r="H72">
            <v>1.24</v>
          </cell>
          <cell r="I72">
            <v>138.62</v>
          </cell>
          <cell r="J72">
            <v>12992.29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A73" t="str">
            <v>Modernizace škol ve stavebnictví</v>
          </cell>
          <cell r="B73" t="str">
            <v>2506</v>
          </cell>
          <cell r="C73" t="str">
            <v>ROP</v>
          </cell>
          <cell r="D73">
            <v>0.92500000000000004</v>
          </cell>
          <cell r="E73">
            <v>47455.781589999999</v>
          </cell>
          <cell r="F73">
            <v>5334.4718399999983</v>
          </cell>
          <cell r="G73">
            <v>42121.30975</v>
          </cell>
          <cell r="H73">
            <v>67.203000000000003</v>
          </cell>
          <cell r="I73">
            <v>453.00599999999997</v>
          </cell>
          <cell r="J73">
            <v>1048.21</v>
          </cell>
          <cell r="K73">
            <v>22145.502080000002</v>
          </cell>
          <cell r="L73">
            <v>7436.6201000000001</v>
          </cell>
          <cell r="M73">
            <v>16305.240409999999</v>
          </cell>
          <cell r="N73">
            <v>0</v>
          </cell>
          <cell r="O73">
            <v>0</v>
          </cell>
          <cell r="P73">
            <v>0</v>
          </cell>
        </row>
        <row r="74">
          <cell r="A74" t="str">
            <v>Modernizace výuky a podmínek pro výuku v základních uměleckých školách</v>
          </cell>
          <cell r="B74" t="str">
            <v>2533</v>
          </cell>
          <cell r="C74" t="str">
            <v>ROP</v>
          </cell>
          <cell r="D74">
            <v>1</v>
          </cell>
          <cell r="E74">
            <v>9131.9067899999991</v>
          </cell>
          <cell r="F74">
            <v>290.39999999999964</v>
          </cell>
          <cell r="G74">
            <v>8841.5067899999995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190.54499999999999</v>
          </cell>
          <cell r="O74">
            <v>8941.361789999999</v>
          </cell>
          <cell r="P74">
            <v>0</v>
          </cell>
        </row>
        <row r="75">
          <cell r="A75" t="str">
            <v>Modernizace výuky informačních technologií</v>
          </cell>
          <cell r="B75">
            <v>2711</v>
          </cell>
          <cell r="C75" t="str">
            <v>ROP</v>
          </cell>
          <cell r="D75">
            <v>0.85</v>
          </cell>
          <cell r="E75">
            <v>18389.827369999999</v>
          </cell>
          <cell r="F75">
            <v>2846.8871999999992</v>
          </cell>
          <cell r="G75">
            <v>15542.94017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286.36599999999999</v>
          </cell>
          <cell r="M75">
            <v>225.80286999999998</v>
          </cell>
          <cell r="N75">
            <v>17877.658499999998</v>
          </cell>
          <cell r="O75">
            <v>0</v>
          </cell>
          <cell r="P75">
            <v>0</v>
          </cell>
        </row>
        <row r="76">
          <cell r="A76" t="str">
            <v>Modernizace výuky instalatérských oborů</v>
          </cell>
          <cell r="B76">
            <v>2716</v>
          </cell>
          <cell r="C76" t="str">
            <v>ROP</v>
          </cell>
          <cell r="D76">
            <v>0</v>
          </cell>
          <cell r="E76">
            <v>9112.9783000000007</v>
          </cell>
          <cell r="F76">
            <v>1366.946750000001</v>
          </cell>
          <cell r="G76">
            <v>7746.0315499999997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22.423999999999999</v>
          </cell>
          <cell r="N76">
            <v>133.76300000000001</v>
          </cell>
          <cell r="O76">
            <v>8956.7913000000008</v>
          </cell>
          <cell r="P76">
            <v>0</v>
          </cell>
        </row>
        <row r="77">
          <cell r="A77" t="str">
            <v>Modernizace výuky ve zdravotnických oborech</v>
          </cell>
          <cell r="B77">
            <v>2712</v>
          </cell>
          <cell r="C77" t="str">
            <v>ROP</v>
          </cell>
          <cell r="D77">
            <v>0.85</v>
          </cell>
          <cell r="E77">
            <v>17559.832549999999</v>
          </cell>
          <cell r="F77">
            <v>2983.9400199999982</v>
          </cell>
          <cell r="G77">
            <v>14575.892530000001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156.78200000000001</v>
          </cell>
          <cell r="M77">
            <v>368.18336999999997</v>
          </cell>
          <cell r="N77">
            <v>8546.3929900000003</v>
          </cell>
          <cell r="O77">
            <v>8488.474189999999</v>
          </cell>
          <cell r="P77">
            <v>0</v>
          </cell>
        </row>
        <row r="78">
          <cell r="A78" t="str">
            <v xml:space="preserve">Modernizace, rekonstrukce a výstavba sportovišť vzdělávacích zařízení I.  </v>
          </cell>
          <cell r="B78" t="str">
            <v>2512</v>
          </cell>
          <cell r="C78" t="str">
            <v>ROP</v>
          </cell>
          <cell r="D78">
            <v>0.85</v>
          </cell>
          <cell r="E78">
            <v>34850.128669999991</v>
          </cell>
          <cell r="F78">
            <v>7325.7340999999906</v>
          </cell>
          <cell r="G78">
            <v>27524.39457</v>
          </cell>
          <cell r="H78">
            <v>0</v>
          </cell>
          <cell r="I78">
            <v>766.37099999999998</v>
          </cell>
          <cell r="J78">
            <v>225.66499999999999</v>
          </cell>
          <cell r="K78">
            <v>353.8922</v>
          </cell>
          <cell r="L78">
            <v>1190.1419000000001</v>
          </cell>
          <cell r="M78">
            <v>32811.606569999996</v>
          </cell>
          <cell r="N78">
            <v>0</v>
          </cell>
          <cell r="O78">
            <v>0</v>
          </cell>
          <cell r="P78">
            <v>0</v>
          </cell>
        </row>
        <row r="79">
          <cell r="A79" t="str">
            <v>Modernizace, rekonstrukce a výstavba sportovišť vzdělávacích zařízení II.</v>
          </cell>
          <cell r="B79" t="str">
            <v>2513</v>
          </cell>
          <cell r="C79" t="str">
            <v>ROP</v>
          </cell>
          <cell r="D79">
            <v>0.85</v>
          </cell>
          <cell r="E79">
            <v>54356.869560000006</v>
          </cell>
          <cell r="F79">
            <v>15043.461020000002</v>
          </cell>
          <cell r="G79">
            <v>39313.408540000004</v>
          </cell>
          <cell r="H79">
            <v>0</v>
          </cell>
          <cell r="I79">
            <v>93.256</v>
          </cell>
          <cell r="J79">
            <v>31.547000000000001</v>
          </cell>
          <cell r="K79">
            <v>294.45339999999999</v>
          </cell>
          <cell r="L79">
            <v>10.074000000000002</v>
          </cell>
          <cell r="M79">
            <v>4912.4305100000001</v>
          </cell>
          <cell r="N79">
            <v>4087.1564199999998</v>
          </cell>
          <cell r="O79">
            <v>43810.952230000003</v>
          </cell>
          <cell r="P79">
            <v>0</v>
          </cell>
        </row>
        <row r="80">
          <cell r="A80" t="str">
            <v xml:space="preserve">Modernizace, rekonstrukce a výstavba sportovišť vzdělávacích zařízení III. </v>
          </cell>
          <cell r="B80" t="str">
            <v>2514</v>
          </cell>
          <cell r="C80" t="str">
            <v>ROP</v>
          </cell>
          <cell r="D80">
            <v>0.85</v>
          </cell>
          <cell r="E80">
            <v>22210.15999</v>
          </cell>
          <cell r="F80">
            <v>4302.6493699999992</v>
          </cell>
          <cell r="G80">
            <v>17907.510620000001</v>
          </cell>
          <cell r="H80">
            <v>0</v>
          </cell>
          <cell r="I80">
            <v>0</v>
          </cell>
          <cell r="J80">
            <v>610.94100000000003</v>
          </cell>
          <cell r="K80">
            <v>344.76119999999997</v>
          </cell>
          <cell r="L80">
            <v>54.951000000000001</v>
          </cell>
          <cell r="M80">
            <v>20967.327789999999</v>
          </cell>
          <cell r="N80">
            <v>0</v>
          </cell>
          <cell r="O80">
            <v>0</v>
          </cell>
          <cell r="P80">
            <v>0</v>
          </cell>
        </row>
        <row r="81">
          <cell r="A81" t="str">
            <v xml:space="preserve">Modernizace, rekonstrukce a výstavba sportovišť vzdělávacích zařízení IV. </v>
          </cell>
          <cell r="B81" t="str">
            <v>2517</v>
          </cell>
          <cell r="C81" t="str">
            <v>ROP</v>
          </cell>
          <cell r="D81">
            <v>0.85</v>
          </cell>
          <cell r="E81">
            <v>40117.245889999998</v>
          </cell>
          <cell r="F81">
            <v>11449.889109999996</v>
          </cell>
          <cell r="G81">
            <v>28667.356780000002</v>
          </cell>
          <cell r="H81">
            <v>0</v>
          </cell>
          <cell r="I81">
            <v>0</v>
          </cell>
          <cell r="J81">
            <v>26.841999999999999</v>
          </cell>
          <cell r="K81">
            <v>843.86440000000005</v>
          </cell>
          <cell r="L81">
            <v>24.908000000000001</v>
          </cell>
          <cell r="M81">
            <v>10684.811400000001</v>
          </cell>
          <cell r="N81">
            <v>2805.7591700000003</v>
          </cell>
          <cell r="O81">
            <v>25663.32242</v>
          </cell>
          <cell r="P81">
            <v>0</v>
          </cell>
        </row>
        <row r="82">
          <cell r="A82" t="str">
            <v xml:space="preserve">Modernizace, rekonstrukce a výstavba sportovišť vzdělávacích zařízení V. </v>
          </cell>
          <cell r="B82" t="str">
            <v>2518</v>
          </cell>
          <cell r="C82" t="str">
            <v>ROP</v>
          </cell>
          <cell r="D82">
            <v>0.85</v>
          </cell>
          <cell r="E82">
            <v>62917.392050000002</v>
          </cell>
          <cell r="F82">
            <v>23139.812020000005</v>
          </cell>
          <cell r="G82">
            <v>39777.580029999997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326.78300000000002</v>
          </cell>
          <cell r="M82">
            <v>850.7639999999999</v>
          </cell>
          <cell r="N82">
            <v>4622.2268000000004</v>
          </cell>
          <cell r="O82">
            <v>57117.61825</v>
          </cell>
          <cell r="P82">
            <v>0</v>
          </cell>
        </row>
        <row r="83">
          <cell r="A83" t="str">
            <v xml:space="preserve">Modernizace, rekonstrukce a výstavba sportovišť vzdělávacích zařízení VI. </v>
          </cell>
          <cell r="B83" t="str">
            <v>2519</v>
          </cell>
          <cell r="C83" t="str">
            <v>ROP</v>
          </cell>
          <cell r="D83">
            <v>0.85</v>
          </cell>
          <cell r="E83">
            <v>5604.8823000000002</v>
          </cell>
          <cell r="F83">
            <v>1525.6268700000001</v>
          </cell>
          <cell r="G83">
            <v>4079.2554300000002</v>
          </cell>
          <cell r="H83">
            <v>0</v>
          </cell>
          <cell r="I83">
            <v>0</v>
          </cell>
          <cell r="J83">
            <v>53.639000000000003</v>
          </cell>
          <cell r="K83">
            <v>154.99499999999998</v>
          </cell>
          <cell r="L83">
            <v>51.279000000000003</v>
          </cell>
          <cell r="M83">
            <v>1165.3784000000001</v>
          </cell>
          <cell r="N83">
            <v>4131.9908999999998</v>
          </cell>
          <cell r="O83">
            <v>0</v>
          </cell>
          <cell r="P83">
            <v>0</v>
          </cell>
        </row>
        <row r="84">
          <cell r="A84" t="str">
            <v xml:space="preserve">Modernizace, rekonstrukce a výstavba sportovišť vzdělávacích zařízení VII. </v>
          </cell>
          <cell r="B84" t="str">
            <v>2520</v>
          </cell>
          <cell r="C84" t="str">
            <v>ROP</v>
          </cell>
          <cell r="D84">
            <v>0.85</v>
          </cell>
          <cell r="E84">
            <v>5105.7559899999997</v>
          </cell>
          <cell r="F84">
            <v>1081.6916500000002</v>
          </cell>
          <cell r="G84">
            <v>4024.0643399999994</v>
          </cell>
          <cell r="H84">
            <v>0</v>
          </cell>
          <cell r="I84">
            <v>0</v>
          </cell>
          <cell r="J84">
            <v>53.726999999999997</v>
          </cell>
          <cell r="K84">
            <v>112.384</v>
          </cell>
          <cell r="L84">
            <v>42.551999999999992</v>
          </cell>
          <cell r="M84">
            <v>3017.7206799999999</v>
          </cell>
          <cell r="N84">
            <v>1749.0673099999999</v>
          </cell>
          <cell r="O84">
            <v>0</v>
          </cell>
          <cell r="P84">
            <v>0</v>
          </cell>
        </row>
        <row r="85">
          <cell r="A85" t="str">
            <v>Moravskoslezský kraj - kraj plný zážitků</v>
          </cell>
          <cell r="B85">
            <v>2543</v>
          </cell>
          <cell r="C85" t="str">
            <v>ROP</v>
          </cell>
          <cell r="D85">
            <v>0.92500000000000004</v>
          </cell>
          <cell r="E85">
            <v>34443.879159999997</v>
          </cell>
          <cell r="F85">
            <v>2797.2316699999974</v>
          </cell>
          <cell r="G85">
            <v>31646.647489999999</v>
          </cell>
          <cell r="H85">
            <v>0</v>
          </cell>
          <cell r="I85">
            <v>0</v>
          </cell>
          <cell r="J85">
            <v>2855.0485699999999</v>
          </cell>
          <cell r="K85">
            <v>20256.12429</v>
          </cell>
          <cell r="L85">
            <v>11332.7063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Moravskoslezský kraj - kraj plný zážitků II.</v>
          </cell>
          <cell r="B86" t="str">
            <v>2544</v>
          </cell>
          <cell r="C86" t="str">
            <v>ROP</v>
          </cell>
          <cell r="D86">
            <v>0.85</v>
          </cell>
          <cell r="E86">
            <v>29195.615239999999</v>
          </cell>
          <cell r="F86">
            <v>4608.1275099999984</v>
          </cell>
          <cell r="G86">
            <v>24587.487730000001</v>
          </cell>
          <cell r="H86">
            <v>0</v>
          </cell>
          <cell r="I86">
            <v>0</v>
          </cell>
          <cell r="J86">
            <v>24.100200000000001</v>
          </cell>
          <cell r="K86">
            <v>941.80011999999999</v>
          </cell>
          <cell r="L86">
            <v>11831.46074</v>
          </cell>
          <cell r="M86">
            <v>16398.25418</v>
          </cell>
          <cell r="N86">
            <v>0</v>
          </cell>
          <cell r="O86">
            <v>0</v>
          </cell>
          <cell r="P86">
            <v>0</v>
          </cell>
        </row>
        <row r="87">
          <cell r="A87" t="str">
            <v xml:space="preserve">Moravskoslezský kraj - kraj plný zážitků III. </v>
          </cell>
          <cell r="B87" t="str">
            <v>2546</v>
          </cell>
          <cell r="C87" t="str">
            <v>ROP</v>
          </cell>
          <cell r="D87">
            <v>0.85</v>
          </cell>
          <cell r="E87">
            <v>21614.557989999998</v>
          </cell>
          <cell r="F87">
            <v>3242.7013599999991</v>
          </cell>
          <cell r="G87">
            <v>18371.856629999998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24.597000000000001</v>
          </cell>
          <cell r="M87">
            <v>2864.0659800000003</v>
          </cell>
          <cell r="N87">
            <v>14985.83</v>
          </cell>
          <cell r="O87">
            <v>3740.0650099999998</v>
          </cell>
          <cell r="P87">
            <v>0</v>
          </cell>
        </row>
        <row r="88">
          <cell r="A88" t="str">
            <v>Moravskoslezský pakt zaměstnanosti</v>
          </cell>
          <cell r="B88" t="str">
            <v>2861</v>
          </cell>
          <cell r="C88" t="str">
            <v>OP LZZ</v>
          </cell>
          <cell r="D88">
            <v>1</v>
          </cell>
          <cell r="E88">
            <v>7188.9942300000002</v>
          </cell>
          <cell r="F88">
            <v>3.8067100000007486</v>
          </cell>
          <cell r="G88">
            <v>7185.1875199999995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1896.5460399999999</v>
          </cell>
          <cell r="M88">
            <v>2563.8023400000002</v>
          </cell>
          <cell r="N88">
            <v>1350.96056</v>
          </cell>
          <cell r="O88">
            <v>1377.6852899999999</v>
          </cell>
          <cell r="P88">
            <v>0</v>
          </cell>
        </row>
        <row r="89">
          <cell r="A89" t="str">
            <v>Mosty 2010</v>
          </cell>
          <cell r="B89" t="str">
            <v>2593</v>
          </cell>
          <cell r="C89" t="str">
            <v>ROP</v>
          </cell>
          <cell r="D89">
            <v>0.7</v>
          </cell>
          <cell r="E89">
            <v>116297.82</v>
          </cell>
          <cell r="F89">
            <v>46709.16</v>
          </cell>
          <cell r="G89">
            <v>69588.66</v>
          </cell>
          <cell r="H89">
            <v>0</v>
          </cell>
          <cell r="I89">
            <v>16.829999999999998</v>
          </cell>
          <cell r="J89">
            <v>525.39</v>
          </cell>
          <cell r="K89">
            <v>111991.77</v>
          </cell>
          <cell r="L89">
            <v>3763.83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</row>
        <row r="90">
          <cell r="A90" t="str">
            <v>Multifunkční posluchárny</v>
          </cell>
          <cell r="B90" t="str">
            <v>2503</v>
          </cell>
          <cell r="C90" t="str">
            <v>ROP</v>
          </cell>
          <cell r="D90">
            <v>0.92500000000000004</v>
          </cell>
          <cell r="E90">
            <v>13282.49</v>
          </cell>
          <cell r="F90">
            <v>4141.8999999999996</v>
          </cell>
          <cell r="G90">
            <v>9140.59</v>
          </cell>
          <cell r="H90">
            <v>584.66</v>
          </cell>
          <cell r="I90">
            <v>118.44</v>
          </cell>
          <cell r="J90">
            <v>5563.76</v>
          </cell>
          <cell r="K90">
            <v>7075.16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</row>
        <row r="91">
          <cell r="A91" t="str">
            <v>Multifunkční velkoprostorové odborné učebny - gastrocentra</v>
          </cell>
          <cell r="B91" t="str">
            <v>2747</v>
          </cell>
          <cell r="C91" t="str">
            <v>ROP</v>
          </cell>
          <cell r="D91">
            <v>0.85</v>
          </cell>
          <cell r="E91">
            <v>8753.8935700000002</v>
          </cell>
          <cell r="F91">
            <v>1972.4883600000003</v>
          </cell>
          <cell r="G91">
            <v>6781.4052099999999</v>
          </cell>
          <cell r="H91">
            <v>0</v>
          </cell>
          <cell r="I91">
            <v>0</v>
          </cell>
          <cell r="J91">
            <v>0</v>
          </cell>
          <cell r="K91">
            <v>190.167</v>
          </cell>
          <cell r="L91">
            <v>56.899000000000001</v>
          </cell>
          <cell r="M91">
            <v>1503.58</v>
          </cell>
          <cell r="N91">
            <v>7003.2475699999995</v>
          </cell>
          <cell r="O91">
            <v>0</v>
          </cell>
          <cell r="P91">
            <v>0</v>
          </cell>
        </row>
        <row r="92">
          <cell r="A92" t="str">
            <v>Nákup dopravních automobilů pro JPO</v>
          </cell>
          <cell r="B92" t="str">
            <v>2539</v>
          </cell>
          <cell r="C92" t="str">
            <v>ROP</v>
          </cell>
          <cell r="D92">
            <v>1</v>
          </cell>
          <cell r="E92">
            <v>192173.16800000001</v>
          </cell>
          <cell r="F92">
            <v>19.964999999996508</v>
          </cell>
          <cell r="G92">
            <v>192153.20300000001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192153.20300000001</v>
          </cell>
          <cell r="P92">
            <v>19.965</v>
          </cell>
        </row>
        <row r="93">
          <cell r="A93" t="str">
            <v>Nákup hasičské výškové techniky</v>
          </cell>
          <cell r="B93" t="str">
            <v>2725</v>
          </cell>
          <cell r="C93" t="str">
            <v>ROP</v>
          </cell>
          <cell r="D93">
            <v>1</v>
          </cell>
          <cell r="E93">
            <v>122949.84050000001</v>
          </cell>
          <cell r="F93">
            <v>30.25</v>
          </cell>
          <cell r="G93">
            <v>122919.59050000001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201.03899999999999</v>
          </cell>
          <cell r="O93">
            <v>122748.8015</v>
          </cell>
          <cell r="P93">
            <v>0</v>
          </cell>
        </row>
        <row r="94">
          <cell r="A94" t="str">
            <v>Nákup hasičských vozidel se zařízením pro výrobu a dopravu pěny</v>
          </cell>
          <cell r="B94" t="str">
            <v>2537</v>
          </cell>
          <cell r="C94" t="str">
            <v>ROP</v>
          </cell>
          <cell r="D94">
            <v>0.85</v>
          </cell>
          <cell r="E94">
            <v>110807.93699999999</v>
          </cell>
          <cell r="F94">
            <v>1646.9030499999935</v>
          </cell>
          <cell r="G94">
            <v>109161.03395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202.07400000000001</v>
          </cell>
          <cell r="O94">
            <v>110605.863</v>
          </cell>
          <cell r="P94">
            <v>0</v>
          </cell>
        </row>
        <row r="95">
          <cell r="A95" t="str">
            <v>Nákup lůžek a matrací do nemocnic zřizovaných Moravskoslezským krajem</v>
          </cell>
          <cell r="B95" t="str">
            <v>2529</v>
          </cell>
          <cell r="C95" t="str">
            <v>ROP</v>
          </cell>
          <cell r="D95">
            <v>1</v>
          </cell>
          <cell r="E95">
            <v>45617.593999999997</v>
          </cell>
          <cell r="F95">
            <v>1143.9389999999985</v>
          </cell>
          <cell r="G95">
            <v>44473.654999999999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275.30700000000002</v>
          </cell>
          <cell r="O95">
            <v>45342.286999999997</v>
          </cell>
          <cell r="P95">
            <v>0</v>
          </cell>
        </row>
        <row r="96">
          <cell r="A96" t="str">
            <v>Nákup lůžek a matrací pro sociální zařízení</v>
          </cell>
          <cell r="B96" t="str">
            <v>2744</v>
          </cell>
          <cell r="C96" t="str">
            <v>ROP</v>
          </cell>
          <cell r="D96">
            <v>1</v>
          </cell>
          <cell r="E96">
            <v>8762.5800399999989</v>
          </cell>
          <cell r="F96">
            <v>12.558599999998478</v>
          </cell>
          <cell r="G96">
            <v>8750.0214400000004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101.258</v>
          </cell>
          <cell r="O96">
            <v>8661.3220399999991</v>
          </cell>
          <cell r="P96">
            <v>0</v>
          </cell>
        </row>
        <row r="97">
          <cell r="A97" t="str">
            <v>Nákup prvosledových hasičských vozidel se speciální IT technikou</v>
          </cell>
          <cell r="B97" t="str">
            <v>2720</v>
          </cell>
          <cell r="C97" t="str">
            <v>ROP</v>
          </cell>
          <cell r="D97">
            <v>0.85</v>
          </cell>
          <cell r="E97">
            <v>105184.6345</v>
          </cell>
          <cell r="F97">
            <v>777.69518999999855</v>
          </cell>
          <cell r="G97">
            <v>104406.93931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56.59</v>
          </cell>
          <cell r="O97">
            <v>105128.0445</v>
          </cell>
          <cell r="P97">
            <v>0</v>
          </cell>
        </row>
        <row r="98">
          <cell r="A98" t="str">
            <v>NAPŘÍČ KRAJEM S MLÁDEŽÍ</v>
          </cell>
          <cell r="B98" t="str">
            <v>3060</v>
          </cell>
          <cell r="C98" t="str">
            <v>MvA</v>
          </cell>
          <cell r="D98">
            <v>0.75</v>
          </cell>
          <cell r="E98">
            <v>1494.1522199999999</v>
          </cell>
          <cell r="F98">
            <v>383.48036999999999</v>
          </cell>
          <cell r="G98">
            <v>1110.6718499999999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737.97942</v>
          </cell>
          <cell r="O98">
            <v>756.17280000000005</v>
          </cell>
          <cell r="P98">
            <v>0</v>
          </cell>
        </row>
        <row r="99">
          <cell r="A99" t="str">
            <v>Novostavba domova pro osoby se zdravotním postižením v Havířově</v>
          </cell>
          <cell r="B99">
            <v>2735</v>
          </cell>
          <cell r="C99" t="str">
            <v>ROP</v>
          </cell>
          <cell r="D99">
            <v>0.85</v>
          </cell>
          <cell r="E99">
            <v>32895.722139999998</v>
          </cell>
          <cell r="F99">
            <v>10217.238799999999</v>
          </cell>
          <cell r="G99">
            <v>22678.483339999999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132.61600000000001</v>
          </cell>
          <cell r="M99">
            <v>1267.3883499999999</v>
          </cell>
          <cell r="N99">
            <v>22644.844230000002</v>
          </cell>
          <cell r="O99">
            <v>8850.87356</v>
          </cell>
          <cell r="P99">
            <v>0</v>
          </cell>
        </row>
        <row r="100">
          <cell r="A100" t="str">
            <v xml:space="preserve">Obnovení přístrojové techniky ve zdravotnických zařízeních </v>
          </cell>
          <cell r="B100" t="str">
            <v>2523</v>
          </cell>
          <cell r="C100" t="str">
            <v>ROP</v>
          </cell>
          <cell r="D100">
            <v>0.92500000000000004</v>
          </cell>
          <cell r="E100">
            <v>167973.39222000001</v>
          </cell>
          <cell r="F100">
            <v>23936.236860000005</v>
          </cell>
          <cell r="G100">
            <v>144037.15536</v>
          </cell>
          <cell r="H100">
            <v>0</v>
          </cell>
          <cell r="I100">
            <v>28.181000000000001</v>
          </cell>
          <cell r="J100">
            <v>382.24579999999997</v>
          </cell>
          <cell r="K100">
            <v>51846.868300000002</v>
          </cell>
          <cell r="L100">
            <v>62003.741419999998</v>
          </cell>
          <cell r="M100">
            <v>34664.6325</v>
          </cell>
          <cell r="N100">
            <v>18858.055699999997</v>
          </cell>
          <cell r="O100">
            <v>189.66749999999999</v>
          </cell>
          <cell r="P100">
            <v>0</v>
          </cell>
        </row>
        <row r="101">
          <cell r="A101" t="str">
            <v>Odstranění migrační bariéry pro obojživelníky</v>
          </cell>
          <cell r="B101" t="str">
            <v>2906</v>
          </cell>
          <cell r="C101" t="str">
            <v>OP ŽP</v>
          </cell>
          <cell r="D101">
            <v>0.9</v>
          </cell>
          <cell r="E101">
            <v>6619.6697999999997</v>
          </cell>
          <cell r="F101">
            <v>1104.9480999999996</v>
          </cell>
          <cell r="G101">
            <v>5514.7217000000001</v>
          </cell>
          <cell r="H101">
            <v>369.9796</v>
          </cell>
          <cell r="I101">
            <v>225.25299999999999</v>
          </cell>
          <cell r="J101">
            <v>71.743099999999998</v>
          </cell>
          <cell r="K101">
            <v>5369.6261999999997</v>
          </cell>
          <cell r="L101">
            <v>583.06790000000001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</row>
        <row r="102">
          <cell r="A102" t="str">
            <v>Optimalizace řídicích a kontrolních systémů v oblasti výkonu zřizovatelských funkcí</v>
          </cell>
          <cell r="B102">
            <v>2785</v>
          </cell>
          <cell r="C102" t="str">
            <v>OP LZZ</v>
          </cell>
          <cell r="D102">
            <v>0.85</v>
          </cell>
          <cell r="E102">
            <v>4257.80314</v>
          </cell>
          <cell r="F102">
            <v>660.06326999999965</v>
          </cell>
          <cell r="G102">
            <v>3597.7398700000003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709.91859999999997</v>
          </cell>
          <cell r="O102">
            <v>3547.88454</v>
          </cell>
          <cell r="P102">
            <v>0</v>
          </cell>
        </row>
        <row r="103">
          <cell r="A103" t="str">
            <v>Optimalizace sítě služeb sociální prevence v Moravskoslezském kraji</v>
          </cell>
          <cell r="B103" t="str">
            <v>2766</v>
          </cell>
          <cell r="C103" t="str">
            <v>OP LZZ</v>
          </cell>
          <cell r="D103">
            <v>1</v>
          </cell>
          <cell r="E103">
            <v>197179.62489000001</v>
          </cell>
          <cell r="F103">
            <v>0.17595999999321066</v>
          </cell>
          <cell r="G103">
            <v>197179.44893000001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86761.442410000003</v>
          </cell>
          <cell r="N103">
            <v>90422.042969999995</v>
          </cell>
          <cell r="O103">
            <v>19996.139510000001</v>
          </cell>
          <cell r="P103">
            <v>0</v>
          </cell>
        </row>
        <row r="104">
          <cell r="A104" t="str">
            <v>Parkové úpravy v areálu OLÚ Metylovice, Moravskoslezského sanatoria,p.o.</v>
          </cell>
          <cell r="B104" t="str">
            <v>2900</v>
          </cell>
          <cell r="C104" t="str">
            <v>OP ŽP</v>
          </cell>
          <cell r="D104">
            <v>0.9</v>
          </cell>
          <cell r="E104">
            <v>1888.6498100000001</v>
          </cell>
          <cell r="F104">
            <v>852.75626000000011</v>
          </cell>
          <cell r="G104">
            <v>1035.89355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229.9</v>
          </cell>
          <cell r="O104">
            <v>1658.74981</v>
          </cell>
          <cell r="P104">
            <v>0</v>
          </cell>
        </row>
        <row r="105">
          <cell r="A105" t="str">
            <v>Partnerstvím ke zvýšení zaměstnanosti</v>
          </cell>
          <cell r="B105" t="str">
            <v>2755</v>
          </cell>
          <cell r="C105" t="str">
            <v>OP LZZ</v>
          </cell>
          <cell r="D105">
            <v>1</v>
          </cell>
          <cell r="E105">
            <v>7219.12626</v>
          </cell>
          <cell r="F105">
            <v>9.9999997473787516E-6</v>
          </cell>
          <cell r="G105">
            <v>7219.1262500000003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2295.8456900000001</v>
          </cell>
          <cell r="O105">
            <v>4916.7713100000001</v>
          </cell>
          <cell r="P105">
            <v>0</v>
          </cell>
        </row>
        <row r="106">
          <cell r="A106" t="str">
            <v xml:space="preserve">Pavilon chirurgických oborů v Nemocnici ve F-M </v>
          </cell>
          <cell r="B106" t="str">
            <v>2527</v>
          </cell>
          <cell r="C106" t="str">
            <v>ROP</v>
          </cell>
          <cell r="D106">
            <v>0.85</v>
          </cell>
          <cell r="E106">
            <v>458977.95097000001</v>
          </cell>
          <cell r="F106">
            <v>73199.577709999983</v>
          </cell>
          <cell r="G106">
            <v>385778.37326000002</v>
          </cell>
          <cell r="H106">
            <v>0</v>
          </cell>
          <cell r="I106">
            <v>0</v>
          </cell>
          <cell r="J106">
            <v>0</v>
          </cell>
          <cell r="K106">
            <v>192.76400000000001</v>
          </cell>
          <cell r="L106">
            <v>8762.1885000000002</v>
          </cell>
          <cell r="M106">
            <v>37753.223380000003</v>
          </cell>
          <cell r="N106">
            <v>107656.52424</v>
          </cell>
          <cell r="O106">
            <v>302957.12985000003</v>
          </cell>
          <cell r="P106">
            <v>193.6</v>
          </cell>
        </row>
        <row r="107">
          <cell r="A107" t="str">
            <v>Plánování sociálních služeb - cesta k vytvoření sítě místně a typově dostupných sociálních služeb na území Moravskoslezského kraje</v>
          </cell>
          <cell r="B107">
            <v>2762</v>
          </cell>
          <cell r="C107" t="str">
            <v>OP LZZ</v>
          </cell>
          <cell r="D107">
            <v>1</v>
          </cell>
          <cell r="E107">
            <v>10575.409679999999</v>
          </cell>
          <cell r="F107">
            <v>0.17679999999927531</v>
          </cell>
          <cell r="G107">
            <v>10575.23288</v>
          </cell>
          <cell r="H107">
            <v>0</v>
          </cell>
          <cell r="I107">
            <v>0</v>
          </cell>
          <cell r="J107">
            <v>139.67245</v>
          </cell>
          <cell r="K107">
            <v>2259.6363999999999</v>
          </cell>
          <cell r="L107">
            <v>8176.0243300000002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</row>
        <row r="108">
          <cell r="A108" t="str">
            <v>Plánování sociálních služeb II</v>
          </cell>
          <cell r="B108">
            <v>2758</v>
          </cell>
          <cell r="C108" t="str">
            <v>OP LZZ</v>
          </cell>
          <cell r="D108">
            <v>1</v>
          </cell>
          <cell r="E108">
            <v>2454.5047999999997</v>
          </cell>
          <cell r="F108">
            <v>7.5599999999667489E-2</v>
          </cell>
          <cell r="G108">
            <v>2454.4292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755.08106999999995</v>
          </cell>
          <cell r="O108">
            <v>1699.42373</v>
          </cell>
          <cell r="P108">
            <v>0</v>
          </cell>
        </row>
        <row r="109">
          <cell r="A109" t="str">
            <v>Podpora a rozvoj služeb sociální prevence v Moravskoslezském kraji</v>
          </cell>
          <cell r="B109">
            <v>2763</v>
          </cell>
          <cell r="C109" t="str">
            <v>OP LZZ</v>
          </cell>
          <cell r="D109">
            <v>1</v>
          </cell>
          <cell r="E109">
            <v>558362.49867</v>
          </cell>
          <cell r="F109">
            <v>1143.6441000000341</v>
          </cell>
          <cell r="G109">
            <v>557218.85456999997</v>
          </cell>
          <cell r="H109">
            <v>389.41550000000001</v>
          </cell>
          <cell r="I109">
            <v>141613.43790999998</v>
          </cell>
          <cell r="J109">
            <v>186294.59960000002</v>
          </cell>
          <cell r="K109">
            <v>166545.59814000002</v>
          </cell>
          <cell r="L109">
            <v>63519.447519999994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</row>
        <row r="110">
          <cell r="A110" t="str">
            <v>Podpora a rozvoj služeb v sociálně vyloučených lokalitách MSK</v>
          </cell>
          <cell r="B110">
            <v>2764</v>
          </cell>
          <cell r="C110" t="str">
            <v>OP LZZ</v>
          </cell>
          <cell r="D110">
            <v>1</v>
          </cell>
          <cell r="E110">
            <v>32429.134140000002</v>
          </cell>
          <cell r="F110">
            <v>0</v>
          </cell>
          <cell r="G110">
            <v>32429.134140000002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20655.564249999999</v>
          </cell>
          <cell r="M110">
            <v>11744.609200000001</v>
          </cell>
          <cell r="N110">
            <v>28.96069</v>
          </cell>
          <cell r="O110">
            <v>0</v>
          </cell>
          <cell r="P110">
            <v>0</v>
          </cell>
        </row>
        <row r="111">
          <cell r="A111" t="str">
            <v>Podpora jazykového vzdělávání ve středních školách</v>
          </cell>
          <cell r="B111">
            <v>2750</v>
          </cell>
          <cell r="C111" t="str">
            <v>ROP</v>
          </cell>
          <cell r="D111">
            <v>0.85</v>
          </cell>
          <cell r="E111">
            <v>20705.049589999999</v>
          </cell>
          <cell r="F111">
            <v>3354.4494999999988</v>
          </cell>
          <cell r="G111">
            <v>17350.60009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139.54399999999998</v>
          </cell>
          <cell r="M111">
            <v>122.45188999999999</v>
          </cell>
          <cell r="N111">
            <v>4051.0730800000001</v>
          </cell>
          <cell r="O111">
            <v>16391.980619999998</v>
          </cell>
          <cell r="P111">
            <v>0</v>
          </cell>
        </row>
        <row r="112">
          <cell r="A112" t="str">
            <v>Podpora péče o ohrožené děti</v>
          </cell>
          <cell r="B112" t="str">
            <v>2752</v>
          </cell>
          <cell r="C112" t="str">
            <v>OP LZZ</v>
          </cell>
          <cell r="D112">
            <v>1</v>
          </cell>
          <cell r="E112">
            <v>5561.3623600000001</v>
          </cell>
          <cell r="F112">
            <v>6.9278100000001359</v>
          </cell>
          <cell r="G112">
            <v>5554.4345499999999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2097.63598</v>
          </cell>
          <cell r="O112">
            <v>3463.7263800000001</v>
          </cell>
          <cell r="P112">
            <v>0</v>
          </cell>
        </row>
        <row r="113">
          <cell r="A113" t="str">
            <v>Podpora procesu transformace pobytových sociálních služeb v Moravskoslezském kraji</v>
          </cell>
          <cell r="B113" t="str">
            <v>2767</v>
          </cell>
          <cell r="C113" t="str">
            <v>OP LZZ</v>
          </cell>
          <cell r="D113">
            <v>1</v>
          </cell>
          <cell r="E113">
            <v>8229.4692500000001</v>
          </cell>
          <cell r="F113">
            <v>0.24480000000039581</v>
          </cell>
          <cell r="G113">
            <v>8229.2244499999997</v>
          </cell>
          <cell r="H113">
            <v>0</v>
          </cell>
          <cell r="I113">
            <v>0</v>
          </cell>
          <cell r="J113">
            <v>0</v>
          </cell>
          <cell r="K113">
            <v>1914.60762</v>
          </cell>
          <cell r="L113">
            <v>4910.8841300000004</v>
          </cell>
          <cell r="M113">
            <v>1403.9775</v>
          </cell>
          <cell r="N113">
            <v>0</v>
          </cell>
          <cell r="O113">
            <v>0</v>
          </cell>
          <cell r="P113">
            <v>0</v>
          </cell>
        </row>
        <row r="114">
          <cell r="A114" t="str">
            <v>Podpora procesu transformace pobytových sociálních služeb v Moravskoslezském kraji II</v>
          </cell>
          <cell r="B114">
            <v>2759</v>
          </cell>
          <cell r="C114" t="str">
            <v>OP LZZ</v>
          </cell>
          <cell r="D114">
            <v>1</v>
          </cell>
          <cell r="E114">
            <v>9750.1674299999995</v>
          </cell>
          <cell r="F114">
            <v>33.136909999999261</v>
          </cell>
          <cell r="G114">
            <v>9717.0305200000003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165.6902</v>
          </cell>
          <cell r="N114">
            <v>2914.3500100000001</v>
          </cell>
          <cell r="O114">
            <v>6670.1272199999994</v>
          </cell>
          <cell r="P114">
            <v>0</v>
          </cell>
        </row>
        <row r="115">
          <cell r="A115" t="str">
            <v>Podpora přírodovědného a technického vzdělávání v Moravskoslezském kraji</v>
          </cell>
          <cell r="B115">
            <v>2863</v>
          </cell>
          <cell r="C115" t="str">
            <v>OP VPK</v>
          </cell>
          <cell r="D115">
            <v>1</v>
          </cell>
          <cell r="E115">
            <v>196790.15605000002</v>
          </cell>
          <cell r="F115">
            <v>1910.8031800000463</v>
          </cell>
          <cell r="G115">
            <v>194879.35286999997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27126.91476</v>
          </cell>
          <cell r="N115">
            <v>135464.34596000001</v>
          </cell>
          <cell r="O115">
            <v>34197.701479999996</v>
          </cell>
          <cell r="P115">
            <v>0</v>
          </cell>
        </row>
        <row r="116">
          <cell r="A116" t="str">
            <v>Podpora přírodovědných předmětů</v>
          </cell>
          <cell r="B116" t="str">
            <v>2748</v>
          </cell>
          <cell r="C116" t="str">
            <v>ROP</v>
          </cell>
          <cell r="D116">
            <v>0.85</v>
          </cell>
          <cell r="E116">
            <v>10324.90955</v>
          </cell>
          <cell r="F116">
            <v>2224.2543400000004</v>
          </cell>
          <cell r="G116">
            <v>8100.6552099999999</v>
          </cell>
          <cell r="H116">
            <v>0</v>
          </cell>
          <cell r="I116">
            <v>0</v>
          </cell>
          <cell r="J116">
            <v>0</v>
          </cell>
          <cell r="K116">
            <v>103.16900000000001</v>
          </cell>
          <cell r="L116">
            <v>106.824</v>
          </cell>
          <cell r="M116">
            <v>2366.1465899999998</v>
          </cell>
          <cell r="N116">
            <v>266.90897000000001</v>
          </cell>
          <cell r="O116">
            <v>7481.8609900000001</v>
          </cell>
          <cell r="P116">
            <v>0</v>
          </cell>
        </row>
        <row r="117">
          <cell r="A117" t="str">
            <v>Podpora sociálních služeb v sociálně vyloučených lokalitách Moravskoslezského kraje II</v>
          </cell>
          <cell r="B117">
            <v>2760</v>
          </cell>
          <cell r="C117" t="str">
            <v>OP LZZ</v>
          </cell>
          <cell r="D117">
            <v>1</v>
          </cell>
          <cell r="E117">
            <v>28792.60399</v>
          </cell>
          <cell r="F117">
            <v>0.3636000000005879</v>
          </cell>
          <cell r="G117">
            <v>28792.240389999999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4187.2768999999998</v>
          </cell>
          <cell r="N117">
            <v>14359.18699</v>
          </cell>
          <cell r="O117">
            <v>10246.140100000001</v>
          </cell>
          <cell r="P117">
            <v>0</v>
          </cell>
        </row>
        <row r="118">
          <cell r="A118" t="str">
            <v>Podpora sociálních služeb v sociálně vyloučených lokalitách MSK III</v>
          </cell>
          <cell r="B118" t="str">
            <v>2768</v>
          </cell>
          <cell r="C118" t="str">
            <v>OP LZZ</v>
          </cell>
          <cell r="D118">
            <v>1</v>
          </cell>
          <cell r="E118">
            <v>10128.85167</v>
          </cell>
          <cell r="F118">
            <v>0</v>
          </cell>
          <cell r="G118">
            <v>10128.85167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5086.4708300000002</v>
          </cell>
          <cell r="O118">
            <v>5042.3808399999998</v>
          </cell>
          <cell r="P118">
            <v>0</v>
          </cell>
        </row>
        <row r="119">
          <cell r="A119" t="str">
            <v>Podpora strojírenských oborů</v>
          </cell>
          <cell r="B119" t="str">
            <v>2717</v>
          </cell>
          <cell r="C119" t="str">
            <v>ROP</v>
          </cell>
          <cell r="D119">
            <v>1</v>
          </cell>
          <cell r="E119">
            <v>38439.427960000001</v>
          </cell>
          <cell r="F119">
            <v>242.91128000000026</v>
          </cell>
          <cell r="G119">
            <v>38196.516680000001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19.119999999999997</v>
          </cell>
          <cell r="N119">
            <v>194.55200000000002</v>
          </cell>
          <cell r="O119">
            <v>38225.755960000002</v>
          </cell>
          <cell r="P119">
            <v>0</v>
          </cell>
        </row>
        <row r="120">
          <cell r="A120" t="str">
            <v>Podpora talentů v přírodovědných a technických oborech v slovensko-českém příhraničí</v>
          </cell>
          <cell r="B120" t="str">
            <v>2888</v>
          </cell>
          <cell r="C120" t="str">
            <v>OPPS SR-ČR</v>
          </cell>
          <cell r="D120">
            <v>0.9</v>
          </cell>
          <cell r="E120">
            <v>1002.2021</v>
          </cell>
          <cell r="F120">
            <v>127.12056999999993</v>
          </cell>
          <cell r="G120">
            <v>875.08153000000004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38.668909999999997</v>
          </cell>
          <cell r="N120">
            <v>963.53318999999999</v>
          </cell>
          <cell r="O120">
            <v>0</v>
          </cell>
          <cell r="P120">
            <v>0</v>
          </cell>
        </row>
        <row r="121">
          <cell r="A121" t="str">
            <v>Podpora vzdělávání a supervize u pracovníků v oblasti sociálních služeb a pracovníků v sociální oblasti</v>
          </cell>
          <cell r="B121">
            <v>2765</v>
          </cell>
          <cell r="C121" t="str">
            <v>OP LZZ</v>
          </cell>
          <cell r="D121">
            <v>1</v>
          </cell>
          <cell r="E121">
            <v>12714.41293</v>
          </cell>
          <cell r="F121">
            <v>0</v>
          </cell>
          <cell r="G121">
            <v>12714.412930000002</v>
          </cell>
          <cell r="H121">
            <v>0</v>
          </cell>
          <cell r="I121">
            <v>0</v>
          </cell>
          <cell r="J121">
            <v>0</v>
          </cell>
          <cell r="K121">
            <v>2754.5732600000001</v>
          </cell>
          <cell r="L121">
            <v>9909.18145</v>
          </cell>
          <cell r="M121">
            <v>50.65822</v>
          </cell>
          <cell r="N121">
            <v>0</v>
          </cell>
          <cell r="O121">
            <v>0</v>
          </cell>
          <cell r="P121">
            <v>0</v>
          </cell>
        </row>
        <row r="122">
          <cell r="A122" t="str">
            <v>Podpora vzdělávání a supervize u pracovníků v oblasti sociálních služeb a pracovníků v sociální oblasti zařazených do úřadů v Moravskoslezském kraji II</v>
          </cell>
          <cell r="B122">
            <v>2776</v>
          </cell>
          <cell r="C122" t="str">
            <v>OP LZZ</v>
          </cell>
          <cell r="D122">
            <v>1</v>
          </cell>
          <cell r="E122">
            <v>7815.2017699999997</v>
          </cell>
          <cell r="F122">
            <v>2.5158799999990151</v>
          </cell>
          <cell r="G122">
            <v>7812.6858900000007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58.663730000000001</v>
          </cell>
          <cell r="N122">
            <v>699.25522999999998</v>
          </cell>
          <cell r="O122">
            <v>7057.2828099999997</v>
          </cell>
          <cell r="P122">
            <v>0</v>
          </cell>
        </row>
        <row r="123">
          <cell r="A123" t="str">
            <v>Podpora vzdělávání v sociální oblasti v MSK III</v>
          </cell>
          <cell r="B123" t="str">
            <v>2753</v>
          </cell>
          <cell r="C123" t="str">
            <v>OP LZZ</v>
          </cell>
          <cell r="D123">
            <v>1</v>
          </cell>
          <cell r="E123">
            <v>6800.1752699999997</v>
          </cell>
          <cell r="F123">
            <v>20.082800000000134</v>
          </cell>
          <cell r="G123">
            <v>6780.0924699999996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1977.65771</v>
          </cell>
          <cell r="O123">
            <v>4822.5175600000002</v>
          </cell>
          <cell r="P123">
            <v>0</v>
          </cell>
        </row>
        <row r="124">
          <cell r="A124" t="str">
            <v>Podpora vzdělávání žáků se speciálními vzdělávacími potřebami</v>
          </cell>
          <cell r="B124" t="str">
            <v>3121</v>
          </cell>
          <cell r="C124" t="str">
            <v>Comenius</v>
          </cell>
          <cell r="D124">
            <v>1</v>
          </cell>
          <cell r="E124">
            <v>330.24</v>
          </cell>
          <cell r="F124">
            <v>0</v>
          </cell>
          <cell r="G124">
            <v>330.24025999999998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128.4178</v>
          </cell>
          <cell r="N124">
            <v>98.06429</v>
          </cell>
          <cell r="O124">
            <v>103.48463</v>
          </cell>
          <cell r="P124">
            <v>0</v>
          </cell>
        </row>
        <row r="125">
          <cell r="A125" t="str">
            <v>Poradna pro pěstounskou péči v Karviné</v>
          </cell>
          <cell r="B125" t="str">
            <v>2564</v>
          </cell>
          <cell r="C125" t="str">
            <v>ROP</v>
          </cell>
          <cell r="D125">
            <v>0.85</v>
          </cell>
          <cell r="E125">
            <v>5775.4225100000003</v>
          </cell>
          <cell r="F125">
            <v>1255.65535</v>
          </cell>
          <cell r="G125">
            <v>4519.7671600000003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194.98</v>
          </cell>
          <cell r="N125">
            <v>704.41173000000003</v>
          </cell>
          <cell r="O125">
            <v>4876.03078</v>
          </cell>
          <cell r="P125">
            <v>0</v>
          </cell>
        </row>
        <row r="126">
          <cell r="A126" t="str">
            <v>Poradna pro pěstounskou péči v Ostravě</v>
          </cell>
          <cell r="B126" t="str">
            <v>2565</v>
          </cell>
          <cell r="C126" t="str">
            <v>ROP</v>
          </cell>
          <cell r="D126">
            <v>0.85</v>
          </cell>
          <cell r="E126">
            <v>27573.29567</v>
          </cell>
          <cell r="F126">
            <v>7686.828889999997</v>
          </cell>
          <cell r="G126">
            <v>19886.466780000002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11.423999999999999</v>
          </cell>
          <cell r="N126">
            <v>459.89300000000003</v>
          </cell>
          <cell r="O126">
            <v>27101.97867</v>
          </cell>
          <cell r="P126">
            <v>0</v>
          </cell>
        </row>
        <row r="127">
          <cell r="A127" t="str">
            <v>Pořízení vozidel do objektů sociálních zařízení</v>
          </cell>
          <cell r="B127" t="str">
            <v>2745</v>
          </cell>
          <cell r="C127" t="str">
            <v>ROP</v>
          </cell>
          <cell r="D127">
            <v>1</v>
          </cell>
          <cell r="E127">
            <v>7670.3685000000005</v>
          </cell>
          <cell r="F127">
            <v>312.18000000000029</v>
          </cell>
          <cell r="G127">
            <v>7358.1885000000002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7670.3685000000005</v>
          </cell>
          <cell r="P127">
            <v>0</v>
          </cell>
        </row>
        <row r="128">
          <cell r="A128" t="str">
            <v>Přeložka komunikace III/4682 – Vendryně</v>
          </cell>
          <cell r="B128" t="str">
            <v>2589</v>
          </cell>
          <cell r="C128" t="str">
            <v>ROP</v>
          </cell>
          <cell r="D128">
            <v>0.7</v>
          </cell>
          <cell r="E128">
            <v>77747.73000000001</v>
          </cell>
          <cell r="F128">
            <v>37296.560000000012</v>
          </cell>
          <cell r="G128">
            <v>40451.17</v>
          </cell>
          <cell r="H128">
            <v>0</v>
          </cell>
          <cell r="I128">
            <v>88.75</v>
          </cell>
          <cell r="J128">
            <v>17328.439999999999</v>
          </cell>
          <cell r="K128">
            <v>52429.11</v>
          </cell>
          <cell r="L128">
            <v>7901.43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A129" t="str">
            <v>Přeshraniční kooperační síť pro rozvoj podnikání a trhu práce</v>
          </cell>
          <cell r="B129">
            <v>2887</v>
          </cell>
          <cell r="C129" t="str">
            <v>OPPS ČR-PL</v>
          </cell>
          <cell r="D129">
            <v>0.9</v>
          </cell>
          <cell r="E129">
            <v>2701.8025799999996</v>
          </cell>
          <cell r="F129">
            <v>131.44620999999916</v>
          </cell>
          <cell r="G129">
            <v>2570.3563700000004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158.93541999999999</v>
          </cell>
          <cell r="N129">
            <v>1139.51109</v>
          </cell>
          <cell r="O129">
            <v>1403.3560699999998</v>
          </cell>
          <cell r="P129">
            <v>0</v>
          </cell>
        </row>
        <row r="130">
          <cell r="A130" t="str">
            <v>Přírodovědné laboratoře</v>
          </cell>
          <cell r="B130" t="str">
            <v>2718</v>
          </cell>
          <cell r="C130" t="str">
            <v>ROP</v>
          </cell>
          <cell r="D130">
            <v>1</v>
          </cell>
          <cell r="E130">
            <v>9619.5934499999985</v>
          </cell>
          <cell r="F130">
            <v>425.11994999999843</v>
          </cell>
          <cell r="G130">
            <v>9194.4735000000001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25.658999999999999</v>
          </cell>
          <cell r="N130">
            <v>270.02846</v>
          </cell>
          <cell r="O130">
            <v>9323.9059899999993</v>
          </cell>
          <cell r="P130">
            <v>0</v>
          </cell>
        </row>
        <row r="131">
          <cell r="A131" t="str">
            <v>Přírodovědné laboratoře v gymnáziích</v>
          </cell>
          <cell r="B131" t="str">
            <v>2708</v>
          </cell>
          <cell r="C131" t="str">
            <v>ROP</v>
          </cell>
          <cell r="D131">
            <v>1</v>
          </cell>
          <cell r="E131">
            <v>9606.0455199999997</v>
          </cell>
          <cell r="F131">
            <v>260.92036999999982</v>
          </cell>
          <cell r="G131">
            <v>9345.1251499999998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206.256</v>
          </cell>
          <cell r="O131">
            <v>9399.7895200000003</v>
          </cell>
          <cell r="P131">
            <v>0</v>
          </cell>
        </row>
        <row r="132">
          <cell r="A132" t="str">
            <v>Přírodovědné učebny a laboratoře ve středních odborných školách</v>
          </cell>
          <cell r="B132" t="str">
            <v>2534</v>
          </cell>
          <cell r="C132" t="str">
            <v>ROP</v>
          </cell>
          <cell r="D132">
            <v>1</v>
          </cell>
          <cell r="E132">
            <v>9979.7455000000009</v>
          </cell>
          <cell r="F132">
            <v>457.32906000000003</v>
          </cell>
          <cell r="G132">
            <v>9522.4164400000009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222.70599999999999</v>
          </cell>
          <cell r="O132">
            <v>9757.0395000000008</v>
          </cell>
          <cell r="P132">
            <v>0</v>
          </cell>
        </row>
        <row r="133">
          <cell r="A133" t="str">
            <v>Realizace zmírňujících opatření negativních vlivů provozu na silnici č. II/464 (Studénka-Nová Horka) na CHKO Poodří</v>
          </cell>
          <cell r="B133" t="str">
            <v>2909</v>
          </cell>
          <cell r="C133" t="str">
            <v>OP ŽP</v>
          </cell>
          <cell r="D133">
            <v>0.9</v>
          </cell>
          <cell r="E133">
            <v>7860.8795599999994</v>
          </cell>
          <cell r="F133">
            <v>2022.2295100000001</v>
          </cell>
          <cell r="G133">
            <v>5838.6500499999993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8.4</v>
          </cell>
          <cell r="M133">
            <v>2.52E-2</v>
          </cell>
          <cell r="N133">
            <v>7852.4543599999997</v>
          </cell>
          <cell r="O133">
            <v>0</v>
          </cell>
          <cell r="P133">
            <v>0</v>
          </cell>
        </row>
        <row r="134">
          <cell r="A134" t="str">
            <v>Rekonstrukce a modernizace silnic II. a III. tříd</v>
          </cell>
          <cell r="B134" t="str">
            <v>2571</v>
          </cell>
          <cell r="C134" t="str">
            <v>ROP</v>
          </cell>
          <cell r="D134">
            <v>0.92500000000000004</v>
          </cell>
          <cell r="E134">
            <v>245836.58</v>
          </cell>
          <cell r="F134">
            <v>25716.75</v>
          </cell>
          <cell r="G134">
            <v>220119.83</v>
          </cell>
          <cell r="H134">
            <v>242166.81</v>
          </cell>
          <cell r="I134">
            <v>3669.77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</row>
        <row r="135">
          <cell r="A135" t="str">
            <v>Rekonstrukce a modernizace silnic v MSK - 7 staveb</v>
          </cell>
          <cell r="B135" t="str">
            <v>2582</v>
          </cell>
          <cell r="C135" t="str">
            <v>ROP</v>
          </cell>
          <cell r="D135">
            <v>0.92500000000000004</v>
          </cell>
          <cell r="E135">
            <v>277471.35999999999</v>
          </cell>
          <cell r="F135">
            <v>28229.619999999966</v>
          </cell>
          <cell r="G135">
            <v>249241.74000000002</v>
          </cell>
          <cell r="H135">
            <v>211734.36</v>
          </cell>
          <cell r="I135">
            <v>65737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</row>
        <row r="136">
          <cell r="A136" t="str">
            <v>Rekonstrukce a modernizace silnice v úseku Třebom - Kietrz</v>
          </cell>
          <cell r="B136" t="str">
            <v>2878</v>
          </cell>
          <cell r="C136" t="str">
            <v>OPPS ČR-PL</v>
          </cell>
          <cell r="D136">
            <v>0.9</v>
          </cell>
          <cell r="E136">
            <v>52709.760000000002</v>
          </cell>
          <cell r="F136">
            <v>5183.5300000000061</v>
          </cell>
          <cell r="G136">
            <v>47526.229999999996</v>
          </cell>
          <cell r="H136">
            <v>50.26</v>
          </cell>
          <cell r="I136">
            <v>136.33000000000001</v>
          </cell>
          <cell r="J136">
            <v>51904.130000000005</v>
          </cell>
          <cell r="K136">
            <v>619.04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</row>
        <row r="137">
          <cell r="A137" t="str">
            <v>Rekonstrukce geriatrického oddělení  v Nemocnici s poliklinikou Havířov, p.o</v>
          </cell>
          <cell r="B137" t="str">
            <v>2535</v>
          </cell>
          <cell r="C137" t="str">
            <v>ROP</v>
          </cell>
          <cell r="D137">
            <v>1</v>
          </cell>
          <cell r="E137">
            <v>26048.360700000001</v>
          </cell>
          <cell r="F137">
            <v>971.93521999999939</v>
          </cell>
          <cell r="G137">
            <v>25076.425480000002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165.50800000000001</v>
          </cell>
          <cell r="O137">
            <v>25882.852699999999</v>
          </cell>
          <cell r="P137">
            <v>0</v>
          </cell>
        </row>
        <row r="138">
          <cell r="A138" t="str">
            <v xml:space="preserve">Rekonstrukce gynekologicko-porodního oddělení v Nemocnici s poliklinikou Karviná - Ráj, p.o. </v>
          </cell>
          <cell r="B138" t="str">
            <v>2528</v>
          </cell>
          <cell r="C138" t="str">
            <v>ROP</v>
          </cell>
          <cell r="D138">
            <v>1</v>
          </cell>
          <cell r="E138">
            <v>41857.929540000005</v>
          </cell>
          <cell r="F138">
            <v>1345.3427700000029</v>
          </cell>
          <cell r="G138">
            <v>40512.586770000002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319.86599999999999</v>
          </cell>
          <cell r="N138">
            <v>193.6</v>
          </cell>
          <cell r="O138">
            <v>41344.463540000004</v>
          </cell>
          <cell r="P138">
            <v>0</v>
          </cell>
        </row>
        <row r="139">
          <cell r="A139" t="str">
            <v>Rekonstrukce infekčního pavilonu v Nemocnici s poliklinikou Havířov, p.o.</v>
          </cell>
          <cell r="B139" t="str">
            <v>2526</v>
          </cell>
          <cell r="C139" t="str">
            <v>ROP</v>
          </cell>
          <cell r="D139">
            <v>0.85</v>
          </cell>
          <cell r="E139">
            <v>69166.648539999995</v>
          </cell>
          <cell r="F139">
            <v>11696.491439999998</v>
          </cell>
          <cell r="G139">
            <v>57470.157099999997</v>
          </cell>
          <cell r="H139">
            <v>0</v>
          </cell>
          <cell r="I139">
            <v>0</v>
          </cell>
          <cell r="J139">
            <v>0</v>
          </cell>
          <cell r="K139">
            <v>103.831</v>
          </cell>
          <cell r="L139">
            <v>541.86800000000005</v>
          </cell>
          <cell r="M139">
            <v>53697.348769999997</v>
          </cell>
          <cell r="N139">
            <v>14823.600769999999</v>
          </cell>
          <cell r="O139">
            <v>0</v>
          </cell>
          <cell r="P139">
            <v>0</v>
          </cell>
        </row>
        <row r="140">
          <cell r="A140" t="str">
            <v xml:space="preserve">Rekonstrukce objektu Domova Jistoty, p.o. na ulici Koperníkova v Novém Bohumíně </v>
          </cell>
          <cell r="B140" t="str">
            <v>2730</v>
          </cell>
          <cell r="C140" t="str">
            <v>ROP</v>
          </cell>
          <cell r="D140">
            <v>0.92500000000000004</v>
          </cell>
          <cell r="E140">
            <v>20939.37342</v>
          </cell>
          <cell r="F140">
            <v>3876.1507600000004</v>
          </cell>
          <cell r="G140">
            <v>17063.222659999999</v>
          </cell>
          <cell r="H140">
            <v>0</v>
          </cell>
          <cell r="I140">
            <v>0</v>
          </cell>
          <cell r="J140">
            <v>746.92600000000004</v>
          </cell>
          <cell r="K140">
            <v>1201.8919999999998</v>
          </cell>
          <cell r="L140">
            <v>18990.555420000001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</row>
        <row r="141">
          <cell r="A141" t="str">
            <v>Rekonstrukce objektu na domov pro osoby se zdravotním  postižením, Sírius Opava</v>
          </cell>
          <cell r="B141" t="str">
            <v>2731</v>
          </cell>
          <cell r="C141" t="str">
            <v>ROP</v>
          </cell>
          <cell r="D141">
            <v>0.85</v>
          </cell>
          <cell r="E141">
            <v>26118.796599999998</v>
          </cell>
          <cell r="F141">
            <v>8752.9513699999989</v>
          </cell>
          <cell r="G141">
            <v>17365.845229999999</v>
          </cell>
          <cell r="H141">
            <v>0</v>
          </cell>
          <cell r="I141">
            <v>0</v>
          </cell>
          <cell r="J141">
            <v>848.63799999999992</v>
          </cell>
          <cell r="K141">
            <v>225.572</v>
          </cell>
          <cell r="L141">
            <v>97.629000000000005</v>
          </cell>
          <cell r="M141">
            <v>19615.612529999999</v>
          </cell>
          <cell r="N141">
            <v>3073.9732199999999</v>
          </cell>
          <cell r="O141">
            <v>2257.37185</v>
          </cell>
          <cell r="P141">
            <v>0</v>
          </cell>
        </row>
        <row r="142">
          <cell r="A142" t="str">
            <v>Rekonstrukce objektu na chráněné bydlení Sedlnice</v>
          </cell>
          <cell r="B142" t="str">
            <v>2732</v>
          </cell>
          <cell r="C142" t="str">
            <v>ROP</v>
          </cell>
          <cell r="D142">
            <v>0.85</v>
          </cell>
          <cell r="E142">
            <v>12429.77687</v>
          </cell>
          <cell r="F142">
            <v>2460.2119700000003</v>
          </cell>
          <cell r="G142">
            <v>9969.5648999999994</v>
          </cell>
          <cell r="H142">
            <v>0</v>
          </cell>
          <cell r="I142">
            <v>0</v>
          </cell>
          <cell r="J142">
            <v>92.09</v>
          </cell>
          <cell r="K142">
            <v>158.78</v>
          </cell>
          <cell r="L142">
            <v>2598.3809200000001</v>
          </cell>
          <cell r="M142">
            <v>6413.0259500000002</v>
          </cell>
          <cell r="N142">
            <v>0</v>
          </cell>
          <cell r="O142">
            <v>0</v>
          </cell>
          <cell r="P142">
            <v>0</v>
          </cell>
        </row>
        <row r="143">
          <cell r="A143" t="str">
            <v xml:space="preserve">Rekonstrukce objektu na chráněné bydlení v Ostravě na ul. Tvorkovských </v>
          </cell>
          <cell r="B143" t="str">
            <v>2738</v>
          </cell>
          <cell r="C143" t="str">
            <v>ROP</v>
          </cell>
          <cell r="D143">
            <v>0.85</v>
          </cell>
          <cell r="E143">
            <v>10487.34821</v>
          </cell>
          <cell r="F143">
            <v>2491.8242900000005</v>
          </cell>
          <cell r="G143">
            <v>7995.5239199999996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138.88</v>
          </cell>
          <cell r="M143">
            <v>5821.6601199999996</v>
          </cell>
          <cell r="N143">
            <v>4526.8080900000004</v>
          </cell>
          <cell r="O143">
            <v>0</v>
          </cell>
          <cell r="P143">
            <v>0</v>
          </cell>
        </row>
        <row r="144">
          <cell r="A144" t="str">
            <v>Rekonstrukce objektu v Budišově nad Budišovkou na chráněné bydlení</v>
          </cell>
          <cell r="B144" t="str">
            <v>2570</v>
          </cell>
          <cell r="C144" t="str">
            <v>ROP</v>
          </cell>
          <cell r="D144">
            <v>0.92500000000000004</v>
          </cell>
          <cell r="E144">
            <v>19057.245000000003</v>
          </cell>
          <cell r="F144">
            <v>1429.2933800000028</v>
          </cell>
          <cell r="G144">
            <v>17627.95162</v>
          </cell>
          <cell r="H144">
            <v>0</v>
          </cell>
          <cell r="I144">
            <v>228.185</v>
          </cell>
          <cell r="J144">
            <v>18829.060000000001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</row>
        <row r="145">
          <cell r="A145" t="str">
            <v>Rekonstrukce objektu v Českém Těšíně na chráněné bydlení</v>
          </cell>
          <cell r="B145" t="str">
            <v>2742</v>
          </cell>
          <cell r="C145" t="str">
            <v>ROP</v>
          </cell>
          <cell r="D145">
            <v>0.85</v>
          </cell>
          <cell r="E145">
            <v>10821.374460000001</v>
          </cell>
          <cell r="F145">
            <v>3153.9519800000007</v>
          </cell>
          <cell r="G145">
            <v>7667.4224800000002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385.00299999999999</v>
          </cell>
          <cell r="N145">
            <v>284.02046000000001</v>
          </cell>
          <cell r="O145">
            <v>10422.181</v>
          </cell>
          <cell r="P145">
            <v>0</v>
          </cell>
        </row>
        <row r="146">
          <cell r="A146" t="str">
            <v xml:space="preserve">Rekonstrukce objektu v Karviné na chráněné bydlení, Polská ul. č.p. 71 </v>
          </cell>
          <cell r="B146" t="str">
            <v>2726</v>
          </cell>
          <cell r="C146" t="str">
            <v>ROP</v>
          </cell>
          <cell r="D146">
            <v>0.92500000000000004</v>
          </cell>
          <cell r="E146">
            <v>7514.4645999999993</v>
          </cell>
          <cell r="F146">
            <v>1470.5163799999991</v>
          </cell>
          <cell r="G146">
            <v>6043.9482200000002</v>
          </cell>
          <cell r="H146">
            <v>0</v>
          </cell>
          <cell r="I146">
            <v>209.358</v>
          </cell>
          <cell r="J146">
            <v>7305.1065999999992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</row>
        <row r="147">
          <cell r="A147" t="str">
            <v>Rekonstrukce objektu v Kopřivnici na chráněné bydlení</v>
          </cell>
          <cell r="B147" t="str">
            <v>2733</v>
          </cell>
          <cell r="C147" t="str">
            <v>ROP</v>
          </cell>
          <cell r="D147">
            <v>0.85</v>
          </cell>
          <cell r="E147">
            <v>8675.2015500000016</v>
          </cell>
          <cell r="F147">
            <v>1425.5089500000022</v>
          </cell>
          <cell r="G147">
            <v>7249.6925999999994</v>
          </cell>
          <cell r="H147">
            <v>0</v>
          </cell>
          <cell r="I147">
            <v>0</v>
          </cell>
          <cell r="J147">
            <v>35.44</v>
          </cell>
          <cell r="K147">
            <v>150.04900000000001</v>
          </cell>
          <cell r="L147">
            <v>2168.6409600000002</v>
          </cell>
          <cell r="M147">
            <v>6321.0715900000005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Rekonstrukce objektu v Moravici na chráněné bydlení</v>
          </cell>
          <cell r="B148" t="str">
            <v>2727</v>
          </cell>
          <cell r="C148" t="str">
            <v>ROP</v>
          </cell>
          <cell r="D148">
            <v>0.85</v>
          </cell>
          <cell r="E148">
            <v>10490.701290000001</v>
          </cell>
          <cell r="F148">
            <v>2379.5426900000002</v>
          </cell>
          <cell r="G148">
            <v>8111.1586000000007</v>
          </cell>
          <cell r="H148">
            <v>0</v>
          </cell>
          <cell r="I148">
            <v>0</v>
          </cell>
          <cell r="J148">
            <v>526.62</v>
          </cell>
          <cell r="K148">
            <v>221.00200000000001</v>
          </cell>
          <cell r="L148">
            <v>3124.2520600000003</v>
          </cell>
          <cell r="M148">
            <v>6618.8272299999999</v>
          </cell>
          <cell r="N148">
            <v>0</v>
          </cell>
          <cell r="O148">
            <v>0</v>
          </cell>
          <cell r="P148">
            <v>0</v>
          </cell>
        </row>
        <row r="149">
          <cell r="A149" t="str">
            <v>Rekonstrukce objektu v Novém Jičíně na chráněné bydlení, Slovanská ul. č.p. 1555</v>
          </cell>
          <cell r="B149" t="str">
            <v>2728</v>
          </cell>
          <cell r="C149" t="str">
            <v>ROP</v>
          </cell>
          <cell r="D149">
            <v>0.92500000000000004</v>
          </cell>
          <cell r="E149">
            <v>7760.4617999999991</v>
          </cell>
          <cell r="F149">
            <v>823.92213999999876</v>
          </cell>
          <cell r="G149">
            <v>6936.5396600000004</v>
          </cell>
          <cell r="H149">
            <v>0</v>
          </cell>
          <cell r="I149">
            <v>195.49799999999999</v>
          </cell>
          <cell r="J149">
            <v>7564.9637999999995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</row>
        <row r="150">
          <cell r="A150" t="str">
            <v>Rekonstrukce silnice II/464 Opava, ul. Bílovecká III. etapa</v>
          </cell>
          <cell r="B150" t="str">
            <v>2606</v>
          </cell>
          <cell r="C150" t="str">
            <v>ROP</v>
          </cell>
          <cell r="D150">
            <v>0.85</v>
          </cell>
          <cell r="E150">
            <v>13356.1</v>
          </cell>
          <cell r="F150">
            <v>4497.3600000000006</v>
          </cell>
          <cell r="G150">
            <v>8858.74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144.5</v>
          </cell>
          <cell r="N150">
            <v>13211.6</v>
          </cell>
          <cell r="O150">
            <v>0</v>
          </cell>
          <cell r="P150">
            <v>0</v>
          </cell>
        </row>
        <row r="151">
          <cell r="A151" t="str">
            <v xml:space="preserve">Rekonstrukce úseku silnice Bílá - Klokočov - Turzovka </v>
          </cell>
          <cell r="B151" t="str">
            <v>2882</v>
          </cell>
          <cell r="C151" t="str">
            <v>OPPS SR-ČR</v>
          </cell>
          <cell r="D151">
            <v>0.9</v>
          </cell>
          <cell r="E151">
            <v>77763.159999999989</v>
          </cell>
          <cell r="F151">
            <v>8375.2299999999959</v>
          </cell>
          <cell r="G151">
            <v>69387.929999999993</v>
          </cell>
          <cell r="H151">
            <v>42.44</v>
          </cell>
          <cell r="I151">
            <v>160.85</v>
          </cell>
          <cell r="J151">
            <v>70560.92</v>
          </cell>
          <cell r="K151">
            <v>6978.14</v>
          </cell>
          <cell r="L151">
            <v>0</v>
          </cell>
          <cell r="M151">
            <v>0</v>
          </cell>
          <cell r="N151">
            <v>20.81</v>
          </cell>
          <cell r="O151">
            <v>0</v>
          </cell>
          <cell r="P151">
            <v>0</v>
          </cell>
        </row>
        <row r="152">
          <cell r="A152" t="str">
            <v>Rekonstrukce úseku silnice Čadca - Milošová - Mosty u Jablunkova</v>
          </cell>
          <cell r="B152" t="str">
            <v>2880</v>
          </cell>
          <cell r="C152" t="str">
            <v>OPPS SR-ČR</v>
          </cell>
          <cell r="D152">
            <v>0.9</v>
          </cell>
          <cell r="E152">
            <v>18283.22</v>
          </cell>
          <cell r="F152">
            <v>1767.3400000000038</v>
          </cell>
          <cell r="G152">
            <v>16515.879999999997</v>
          </cell>
          <cell r="H152">
            <v>0</v>
          </cell>
          <cell r="I152">
            <v>141.77000000000001</v>
          </cell>
          <cell r="J152">
            <v>18141.45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</row>
        <row r="153">
          <cell r="A153" t="str">
            <v xml:space="preserve">Rekonstrukce úseku silnice Turzovka – Bílá - II. etapa  </v>
          </cell>
          <cell r="B153" t="str">
            <v>2884</v>
          </cell>
          <cell r="C153" t="str">
            <v>OPPS SR-ČR</v>
          </cell>
          <cell r="D153">
            <v>0.9</v>
          </cell>
          <cell r="E153">
            <v>16735.61</v>
          </cell>
          <cell r="F153">
            <v>2741.4000000000015</v>
          </cell>
          <cell r="G153">
            <v>13994.21</v>
          </cell>
          <cell r="H153">
            <v>0</v>
          </cell>
          <cell r="I153">
            <v>0</v>
          </cell>
          <cell r="J153">
            <v>37.46</v>
          </cell>
          <cell r="K153">
            <v>86.95</v>
          </cell>
          <cell r="L153">
            <v>16611.2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</row>
        <row r="154">
          <cell r="A154" t="str">
            <v xml:space="preserve">Rekontrukce domova pro osoby se zdravotním postižením Benjamín </v>
          </cell>
          <cell r="B154" t="str">
            <v>2736</v>
          </cell>
          <cell r="C154" t="str">
            <v>ROP</v>
          </cell>
          <cell r="D154">
            <v>0.85</v>
          </cell>
          <cell r="E154">
            <v>24357.206869999998</v>
          </cell>
          <cell r="F154">
            <v>6905.3547599999984</v>
          </cell>
          <cell r="G154">
            <v>17451.85211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143.26599999999999</v>
          </cell>
          <cell r="M154">
            <v>2139.8522499999999</v>
          </cell>
          <cell r="N154">
            <v>22074.088619999999</v>
          </cell>
          <cell r="O154">
            <v>0</v>
          </cell>
          <cell r="P154">
            <v>0</v>
          </cell>
        </row>
        <row r="155">
          <cell r="A155" t="str">
            <v>Rekontrukce domova pro osoby se zdravotním postižením ve Frýdku-Místku</v>
          </cell>
          <cell r="B155" t="str">
            <v>2737</v>
          </cell>
          <cell r="C155" t="str">
            <v>ROP</v>
          </cell>
          <cell r="D155">
            <v>0.85</v>
          </cell>
          <cell r="E155">
            <v>17617.517480000002</v>
          </cell>
          <cell r="F155">
            <v>5378.7579900000019</v>
          </cell>
          <cell r="G155">
            <v>12238.75949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153.85300000000001</v>
          </cell>
          <cell r="M155">
            <v>2927.50729</v>
          </cell>
          <cell r="N155">
            <v>1637.44524</v>
          </cell>
          <cell r="O155">
            <v>12898.711950000001</v>
          </cell>
          <cell r="P155">
            <v>0</v>
          </cell>
        </row>
        <row r="156">
          <cell r="A156" t="str">
            <v>Revitalizace přednádražního prostoru Svinov, II. etapa - část MSK</v>
          </cell>
          <cell r="B156" t="str">
            <v>2594</v>
          </cell>
          <cell r="C156" t="str">
            <v>ROP</v>
          </cell>
          <cell r="D156">
            <v>0.7</v>
          </cell>
          <cell r="E156">
            <v>114550.53</v>
          </cell>
          <cell r="F156">
            <v>35087.710000000006</v>
          </cell>
          <cell r="G156">
            <v>79462.819999999992</v>
          </cell>
          <cell r="H156">
            <v>0</v>
          </cell>
          <cell r="I156">
            <v>46.58</v>
          </cell>
          <cell r="J156">
            <v>346.4</v>
          </cell>
          <cell r="K156">
            <v>605.79999999999995</v>
          </cell>
          <cell r="L156">
            <v>69868.680000000008</v>
          </cell>
          <cell r="M156">
            <v>43309.869999999995</v>
          </cell>
          <cell r="N156">
            <v>0</v>
          </cell>
          <cell r="O156">
            <v>0</v>
          </cell>
          <cell r="P156">
            <v>0</v>
          </cell>
        </row>
        <row r="157">
          <cell r="A157" t="str">
            <v>Rozvoj e-Government služeb v Moravskoslezském kraji</v>
          </cell>
          <cell r="B157" t="str">
            <v>2809</v>
          </cell>
          <cell r="C157" t="str">
            <v>IOP</v>
          </cell>
          <cell r="D157">
            <v>0.85</v>
          </cell>
          <cell r="E157">
            <v>27151.69916</v>
          </cell>
          <cell r="F157">
            <v>6873.5206099999996</v>
          </cell>
          <cell r="G157">
            <v>20278.178550000001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59.894999999999996</v>
          </cell>
          <cell r="N157">
            <v>27091.80416</v>
          </cell>
          <cell r="O157">
            <v>0</v>
          </cell>
          <cell r="P157">
            <v>0</v>
          </cell>
        </row>
        <row r="158">
          <cell r="A158" t="str">
            <v>Rozvoj kompetencí strategického, procesního a projektového řízení a kvality</v>
          </cell>
          <cell r="B158" t="str">
            <v>2772</v>
          </cell>
          <cell r="C158" t="str">
            <v>OP LZZ</v>
          </cell>
          <cell r="D158">
            <v>0.85</v>
          </cell>
          <cell r="E158">
            <v>11995.233230000002</v>
          </cell>
          <cell r="F158">
            <v>2609.3836200000023</v>
          </cell>
          <cell r="G158">
            <v>9385.8496099999993</v>
          </cell>
          <cell r="H158">
            <v>0</v>
          </cell>
          <cell r="I158">
            <v>0</v>
          </cell>
          <cell r="J158">
            <v>252.33635000000001</v>
          </cell>
          <cell r="K158">
            <v>3465.5035200000002</v>
          </cell>
          <cell r="L158">
            <v>5314.5304999999998</v>
          </cell>
          <cell r="M158">
            <v>484.98286000000002</v>
          </cell>
          <cell r="N158">
            <v>0</v>
          </cell>
          <cell r="O158">
            <v>0</v>
          </cell>
          <cell r="P158">
            <v>0</v>
          </cell>
        </row>
        <row r="159">
          <cell r="A159" t="str">
            <v>Rozvoj kvality řízení a good governance na KÚ MSK</v>
          </cell>
          <cell r="B159" t="str">
            <v>2787</v>
          </cell>
          <cell r="C159" t="str">
            <v>OP LZZ</v>
          </cell>
          <cell r="D159">
            <v>0.85</v>
          </cell>
          <cell r="E159">
            <v>5529.3263700000007</v>
          </cell>
          <cell r="F159">
            <v>829.62542000000121</v>
          </cell>
          <cell r="G159">
            <v>4699.7009499999995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610.69082000000003</v>
          </cell>
          <cell r="N159">
            <v>2522.4969500000002</v>
          </cell>
          <cell r="O159">
            <v>2396.1385999999998</v>
          </cell>
          <cell r="P159">
            <v>0</v>
          </cell>
        </row>
        <row r="160">
          <cell r="A160" t="str">
            <v>Rozvoj řízení lidských zdrojů na KÚ MSK</v>
          </cell>
          <cell r="B160">
            <v>2788</v>
          </cell>
          <cell r="C160" t="str">
            <v>OP LZZ</v>
          </cell>
          <cell r="D160">
            <v>0.85</v>
          </cell>
          <cell r="E160">
            <v>7305.5656099999997</v>
          </cell>
          <cell r="F160">
            <v>1123.5133400000004</v>
          </cell>
          <cell r="G160">
            <v>6182.0522699999992</v>
          </cell>
          <cell r="H160">
            <v>0</v>
          </cell>
          <cell r="I160">
            <v>0</v>
          </cell>
          <cell r="J160">
            <v>153.13287</v>
          </cell>
          <cell r="K160">
            <v>2451.8432699999998</v>
          </cell>
          <cell r="L160">
            <v>4700.5894699999999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</row>
        <row r="161">
          <cell r="A161" t="str">
            <v>Sanitní vozy a služby eHealth</v>
          </cell>
          <cell r="B161" t="str">
            <v>2531</v>
          </cell>
          <cell r="C161" t="str">
            <v>IOP</v>
          </cell>
          <cell r="D161">
            <v>0.85</v>
          </cell>
          <cell r="E161">
            <v>91320.742100000003</v>
          </cell>
          <cell r="F161">
            <v>24425.742109999992</v>
          </cell>
          <cell r="G161">
            <v>66894.999990000011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223.85000000000002</v>
          </cell>
          <cell r="O161">
            <v>91096.892099999997</v>
          </cell>
          <cell r="P161">
            <v>0</v>
          </cell>
        </row>
        <row r="162">
          <cell r="A162" t="str">
            <v>Silnice 2008 - 3.část</v>
          </cell>
          <cell r="B162" t="str">
            <v>2585</v>
          </cell>
          <cell r="C162" t="str">
            <v>ROP</v>
          </cell>
          <cell r="D162">
            <v>0.92500000000000004</v>
          </cell>
          <cell r="E162">
            <v>409871.08999999997</v>
          </cell>
          <cell r="F162">
            <v>58579.320000000007</v>
          </cell>
          <cell r="G162">
            <v>351291.76999999996</v>
          </cell>
          <cell r="H162">
            <v>135105.76</v>
          </cell>
          <cell r="I162">
            <v>274638.40999999997</v>
          </cell>
          <cell r="J162">
            <v>126.92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</row>
        <row r="163">
          <cell r="A163" t="str">
            <v>Silnice 2009</v>
          </cell>
          <cell r="B163" t="str">
            <v>2586</v>
          </cell>
          <cell r="C163" t="str">
            <v>ROP</v>
          </cell>
          <cell r="D163">
            <v>0.7</v>
          </cell>
          <cell r="E163">
            <v>125328.93999999999</v>
          </cell>
          <cell r="F163">
            <v>55635.64999999998</v>
          </cell>
          <cell r="G163">
            <v>69693.290000000008</v>
          </cell>
          <cell r="H163">
            <v>47.57</v>
          </cell>
          <cell r="I163">
            <v>1011.27</v>
          </cell>
          <cell r="J163">
            <v>124185.32999999999</v>
          </cell>
          <cell r="K163">
            <v>84.77000000000001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A164" t="str">
            <v>Silnice 2009 - obchvat Opava</v>
          </cell>
          <cell r="B164" t="str">
            <v>2588</v>
          </cell>
          <cell r="C164" t="str">
            <v>ROP</v>
          </cell>
          <cell r="D164">
            <v>0.7</v>
          </cell>
          <cell r="E164">
            <v>556321.29</v>
          </cell>
          <cell r="F164">
            <v>258748.77999999997</v>
          </cell>
          <cell r="G164">
            <v>297572.51000000007</v>
          </cell>
          <cell r="H164">
            <v>107.58</v>
          </cell>
          <cell r="I164">
            <v>733.95</v>
          </cell>
          <cell r="J164">
            <v>5634.1</v>
          </cell>
          <cell r="K164">
            <v>333493.13</v>
          </cell>
          <cell r="L164">
            <v>216344.68</v>
          </cell>
          <cell r="M164">
            <v>6.8</v>
          </cell>
          <cell r="N164">
            <v>0</v>
          </cell>
          <cell r="O164">
            <v>1.05</v>
          </cell>
          <cell r="P164">
            <v>0</v>
          </cell>
        </row>
        <row r="165">
          <cell r="A165" t="str">
            <v>Silnice 2010</v>
          </cell>
          <cell r="B165" t="str">
            <v>2592</v>
          </cell>
          <cell r="C165" t="str">
            <v>ROP</v>
          </cell>
          <cell r="D165">
            <v>0.7</v>
          </cell>
          <cell r="E165">
            <v>140012.47</v>
          </cell>
          <cell r="F165">
            <v>72831.210000000006</v>
          </cell>
          <cell r="G165">
            <v>67181.259999999995</v>
          </cell>
          <cell r="H165">
            <v>0</v>
          </cell>
          <cell r="I165">
            <v>0</v>
          </cell>
          <cell r="J165">
            <v>258.69</v>
          </cell>
          <cell r="K165">
            <v>285.5</v>
          </cell>
          <cell r="L165">
            <v>69437.66</v>
          </cell>
          <cell r="M165">
            <v>69742.62</v>
          </cell>
          <cell r="N165">
            <v>0</v>
          </cell>
          <cell r="O165">
            <v>0</v>
          </cell>
          <cell r="P165">
            <v>0</v>
          </cell>
        </row>
        <row r="166">
          <cell r="A166" t="str">
            <v>Silnice 2011</v>
          </cell>
          <cell r="B166" t="str">
            <v>2596</v>
          </cell>
          <cell r="C166" t="str">
            <v>ROP</v>
          </cell>
          <cell r="D166">
            <v>0.7</v>
          </cell>
          <cell r="E166">
            <v>485463.30000000005</v>
          </cell>
          <cell r="F166">
            <v>153979.28000000003</v>
          </cell>
          <cell r="G166">
            <v>331484.02</v>
          </cell>
          <cell r="H166">
            <v>0</v>
          </cell>
          <cell r="I166">
            <v>0</v>
          </cell>
          <cell r="J166">
            <v>392.96999999999997</v>
          </cell>
          <cell r="K166">
            <v>373.62</v>
          </cell>
          <cell r="L166">
            <v>307174.53000000003</v>
          </cell>
          <cell r="M166">
            <v>177056.5</v>
          </cell>
          <cell r="N166">
            <v>0</v>
          </cell>
          <cell r="O166">
            <v>0</v>
          </cell>
          <cell r="P166">
            <v>0</v>
          </cell>
        </row>
        <row r="167">
          <cell r="A167" t="str">
            <v>Silnice 2011 - II.etapa</v>
          </cell>
          <cell r="B167" t="str">
            <v>2597</v>
          </cell>
          <cell r="C167" t="str">
            <v>ROP</v>
          </cell>
          <cell r="D167">
            <v>0.7</v>
          </cell>
          <cell r="E167">
            <v>110834.46</v>
          </cell>
          <cell r="F167">
            <v>34892.560000000012</v>
          </cell>
          <cell r="G167">
            <v>75941.899999999994</v>
          </cell>
          <cell r="H167">
            <v>0</v>
          </cell>
          <cell r="I167">
            <v>0</v>
          </cell>
          <cell r="J167">
            <v>0</v>
          </cell>
          <cell r="K167">
            <v>237.44</v>
          </cell>
          <cell r="L167">
            <v>349.28</v>
          </cell>
          <cell r="M167">
            <v>110247.74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Silnice 2013 - I. etapa</v>
          </cell>
          <cell r="B168">
            <v>2602</v>
          </cell>
          <cell r="C168" t="str">
            <v>ROP</v>
          </cell>
          <cell r="D168">
            <v>0.85</v>
          </cell>
          <cell r="E168">
            <v>232762.68000000002</v>
          </cell>
          <cell r="F168">
            <v>39650.850000000035</v>
          </cell>
          <cell r="G168">
            <v>193111.83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206.88</v>
          </cell>
          <cell r="N168">
            <v>165760.42000000001</v>
          </cell>
          <cell r="O168">
            <v>66795.38</v>
          </cell>
          <cell r="P168">
            <v>0</v>
          </cell>
        </row>
        <row r="169">
          <cell r="A169" t="str">
            <v>Silnice 2013 - II. etapa</v>
          </cell>
          <cell r="B169" t="str">
            <v>2603</v>
          </cell>
          <cell r="C169" t="str">
            <v>ROP</v>
          </cell>
          <cell r="D169">
            <v>0.85</v>
          </cell>
          <cell r="E169">
            <v>97414.58</v>
          </cell>
          <cell r="F169">
            <v>24127.979999999996</v>
          </cell>
          <cell r="G169">
            <v>73286.600000000006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273.49</v>
          </cell>
          <cell r="N169">
            <v>77745.319999999992</v>
          </cell>
          <cell r="O169">
            <v>19419.169999999998</v>
          </cell>
          <cell r="P169">
            <v>0</v>
          </cell>
        </row>
        <row r="170">
          <cell r="A170" t="str">
            <v>Silnice 2013 - III. etapa</v>
          </cell>
          <cell r="B170" t="str">
            <v>2604</v>
          </cell>
          <cell r="C170" t="str">
            <v>ROP</v>
          </cell>
          <cell r="D170">
            <v>0.85</v>
          </cell>
          <cell r="E170">
            <v>143456.97999999998</v>
          </cell>
          <cell r="F170">
            <v>25832.569999999978</v>
          </cell>
          <cell r="G170">
            <v>117624.41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265.71000000000004</v>
          </cell>
          <cell r="N170">
            <v>143191.26999999999</v>
          </cell>
          <cell r="O170">
            <v>0</v>
          </cell>
          <cell r="P170">
            <v>0</v>
          </cell>
        </row>
        <row r="171">
          <cell r="A171" t="str">
            <v>Silnice 2013 - IV. etapa</v>
          </cell>
          <cell r="B171" t="str">
            <v>2605</v>
          </cell>
          <cell r="C171" t="str">
            <v>ROP</v>
          </cell>
          <cell r="D171">
            <v>0.85</v>
          </cell>
          <cell r="E171">
            <v>275398.01999999996</v>
          </cell>
          <cell r="F171">
            <v>49698.259999999951</v>
          </cell>
          <cell r="G171">
            <v>225699.76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259.08</v>
          </cell>
          <cell r="N171">
            <v>193768.15</v>
          </cell>
          <cell r="O171">
            <v>81359.88</v>
          </cell>
          <cell r="P171">
            <v>10.91</v>
          </cell>
        </row>
        <row r="172">
          <cell r="A172" t="str">
            <v>Silnice 2014 - I. etapa</v>
          </cell>
          <cell r="B172" t="str">
            <v>2609</v>
          </cell>
          <cell r="C172" t="str">
            <v>ROP</v>
          </cell>
          <cell r="D172">
            <v>0.85</v>
          </cell>
          <cell r="E172">
            <v>125383.76999999999</v>
          </cell>
          <cell r="F172">
            <v>37660.75999999998</v>
          </cell>
          <cell r="G172">
            <v>87723.010000000009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112.4</v>
          </cell>
          <cell r="N172">
            <v>71874.91</v>
          </cell>
          <cell r="O172">
            <v>53396.46</v>
          </cell>
          <cell r="P172">
            <v>0</v>
          </cell>
        </row>
        <row r="173">
          <cell r="A173" t="str">
            <v>Silnice 2014 - II. etapa</v>
          </cell>
          <cell r="B173" t="str">
            <v>2611</v>
          </cell>
          <cell r="C173" t="str">
            <v>ROP</v>
          </cell>
          <cell r="D173">
            <v>0.85</v>
          </cell>
          <cell r="E173">
            <v>78060.42</v>
          </cell>
          <cell r="F173">
            <v>13459.049999999996</v>
          </cell>
          <cell r="G173">
            <v>64601.37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119.5</v>
          </cell>
          <cell r="N173">
            <v>86.93</v>
          </cell>
          <cell r="O173">
            <v>77853.990000000005</v>
          </cell>
          <cell r="P173">
            <v>0</v>
          </cell>
        </row>
        <row r="174">
          <cell r="A174" t="str">
            <v>Silnice 2014 - III. etapa</v>
          </cell>
          <cell r="B174" t="str">
            <v>2612</v>
          </cell>
          <cell r="C174" t="str">
            <v>ROP</v>
          </cell>
          <cell r="D174">
            <v>0.85</v>
          </cell>
          <cell r="E174">
            <v>93248.21</v>
          </cell>
          <cell r="F174">
            <v>17884.510000000009</v>
          </cell>
          <cell r="G174">
            <v>75363.7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26</v>
          </cell>
          <cell r="N174">
            <v>13928.16</v>
          </cell>
          <cell r="O174">
            <v>79294.05</v>
          </cell>
          <cell r="P174">
            <v>0</v>
          </cell>
        </row>
        <row r="175">
          <cell r="A175" t="str">
            <v>Silnice 2014 - IV. etapa</v>
          </cell>
          <cell r="B175" t="str">
            <v>2613</v>
          </cell>
          <cell r="C175" t="str">
            <v>ROP</v>
          </cell>
          <cell r="D175">
            <v>0.85</v>
          </cell>
          <cell r="E175">
            <v>65187.600000000006</v>
          </cell>
          <cell r="F175">
            <v>31687.060000000005</v>
          </cell>
          <cell r="G175">
            <v>33500.54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36.25</v>
          </cell>
          <cell r="N175">
            <v>228.55</v>
          </cell>
          <cell r="O175">
            <v>64922.8</v>
          </cell>
          <cell r="P175">
            <v>0</v>
          </cell>
        </row>
        <row r="176">
          <cell r="A176" t="str">
            <v>Silnice 2014 - V. etapa</v>
          </cell>
          <cell r="B176" t="str">
            <v>2614</v>
          </cell>
          <cell r="C176" t="str">
            <v>ROP</v>
          </cell>
          <cell r="D176">
            <v>0.85</v>
          </cell>
          <cell r="E176">
            <v>110079.48</v>
          </cell>
          <cell r="F176">
            <v>20068.839999999997</v>
          </cell>
          <cell r="G176">
            <v>90010.64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29.380000000000003</v>
          </cell>
          <cell r="N176">
            <v>212.38</v>
          </cell>
          <cell r="O176">
            <v>109837.72</v>
          </cell>
          <cell r="P176">
            <v>0</v>
          </cell>
        </row>
        <row r="177">
          <cell r="A177" t="str">
            <v>Silnice 2014 - VI. etapa</v>
          </cell>
          <cell r="B177" t="str">
            <v>2615</v>
          </cell>
          <cell r="C177" t="str">
            <v>ROP</v>
          </cell>
          <cell r="D177">
            <v>0.85</v>
          </cell>
          <cell r="E177">
            <v>63143.189999999995</v>
          </cell>
          <cell r="F177">
            <v>11388.629999999997</v>
          </cell>
          <cell r="G177">
            <v>51754.559999999998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197.49</v>
          </cell>
          <cell r="O177">
            <v>62945.7</v>
          </cell>
          <cell r="P177">
            <v>0</v>
          </cell>
        </row>
        <row r="178">
          <cell r="A178" t="str">
            <v>Silnice 2015 - 7 staveb</v>
          </cell>
          <cell r="B178" t="str">
            <v>2616</v>
          </cell>
          <cell r="C178" t="str">
            <v>ROP</v>
          </cell>
          <cell r="D178">
            <v>0.85</v>
          </cell>
          <cell r="E178">
            <v>154617.93000000002</v>
          </cell>
          <cell r="F178">
            <v>25484.150000000023</v>
          </cell>
          <cell r="G178">
            <v>129133.78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133.25</v>
          </cell>
          <cell r="O178">
            <v>154472.58000000002</v>
          </cell>
          <cell r="P178">
            <v>12.1</v>
          </cell>
        </row>
        <row r="179">
          <cell r="A179" t="str">
            <v>Silnice 2015 - Mariánskohorská</v>
          </cell>
          <cell r="B179" t="str">
            <v>2617</v>
          </cell>
          <cell r="C179" t="str">
            <v>ROP</v>
          </cell>
          <cell r="D179">
            <v>1</v>
          </cell>
          <cell r="E179">
            <v>45725.13</v>
          </cell>
          <cell r="F179">
            <v>1270.4499999999971</v>
          </cell>
          <cell r="G179">
            <v>44454.68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83.76</v>
          </cell>
          <cell r="O179">
            <v>45641.369999999995</v>
          </cell>
          <cell r="P179">
            <v>0</v>
          </cell>
        </row>
        <row r="180">
          <cell r="A180" t="str">
            <v xml:space="preserve">Silnice II/452 Bruntál - Mezina </v>
          </cell>
          <cell r="B180">
            <v>2598</v>
          </cell>
          <cell r="C180" t="str">
            <v>ROP</v>
          </cell>
          <cell r="D180">
            <v>0.85</v>
          </cell>
          <cell r="E180">
            <v>49240.51</v>
          </cell>
          <cell r="F180">
            <v>20168.469999999998</v>
          </cell>
          <cell r="G180">
            <v>29072.040000000005</v>
          </cell>
          <cell r="H180">
            <v>0</v>
          </cell>
          <cell r="I180">
            <v>0</v>
          </cell>
          <cell r="J180">
            <v>0</v>
          </cell>
          <cell r="K180">
            <v>18.72</v>
          </cell>
          <cell r="L180">
            <v>124.45</v>
          </cell>
          <cell r="M180">
            <v>113.03</v>
          </cell>
          <cell r="N180">
            <v>230.78</v>
          </cell>
          <cell r="O180">
            <v>48753.53</v>
          </cell>
          <cell r="P180">
            <v>0</v>
          </cell>
        </row>
        <row r="181">
          <cell r="A181" t="str">
            <v>Silnice II/462 Vítkov - Větřkovice</v>
          </cell>
          <cell r="B181">
            <v>2599</v>
          </cell>
          <cell r="C181" t="str">
            <v>ROP</v>
          </cell>
          <cell r="D181">
            <v>0.85</v>
          </cell>
          <cell r="E181">
            <v>92828.64</v>
          </cell>
          <cell r="F181">
            <v>16582.440000000002</v>
          </cell>
          <cell r="G181">
            <v>76246.2</v>
          </cell>
          <cell r="H181">
            <v>0</v>
          </cell>
          <cell r="I181">
            <v>0</v>
          </cell>
          <cell r="J181">
            <v>0</v>
          </cell>
          <cell r="K181">
            <v>18.72</v>
          </cell>
          <cell r="L181">
            <v>142.72999999999999</v>
          </cell>
          <cell r="M181">
            <v>83.65</v>
          </cell>
          <cell r="N181">
            <v>57977.440000000002</v>
          </cell>
          <cell r="O181">
            <v>34606.1</v>
          </cell>
          <cell r="P181">
            <v>0</v>
          </cell>
        </row>
        <row r="182">
          <cell r="A182" t="str">
            <v>Silnice III/4689 Petrovice</v>
          </cell>
          <cell r="B182">
            <v>2600</v>
          </cell>
          <cell r="C182" t="str">
            <v>ROP</v>
          </cell>
          <cell r="D182">
            <v>0.7</v>
          </cell>
          <cell r="E182">
            <v>66229.040000000008</v>
          </cell>
          <cell r="F182">
            <v>25354.80000000001</v>
          </cell>
          <cell r="G182">
            <v>40874.239999999998</v>
          </cell>
          <cell r="H182">
            <v>0</v>
          </cell>
          <cell r="I182">
            <v>0</v>
          </cell>
          <cell r="J182">
            <v>0</v>
          </cell>
          <cell r="K182">
            <v>164.85</v>
          </cell>
          <cell r="L182">
            <v>1282.8800000000001</v>
          </cell>
          <cell r="M182">
            <v>54120.800000000003</v>
          </cell>
          <cell r="N182">
            <v>10660.51</v>
          </cell>
          <cell r="O182">
            <v>0</v>
          </cell>
          <cell r="P182">
            <v>0</v>
          </cell>
        </row>
        <row r="183">
          <cell r="A183" t="str">
            <v>Silnice III/4785 prodloužená Bílovecká</v>
          </cell>
          <cell r="B183">
            <v>2601</v>
          </cell>
          <cell r="C183" t="str">
            <v>ROP</v>
          </cell>
          <cell r="D183">
            <v>0.85</v>
          </cell>
          <cell r="E183">
            <v>97495.840000000011</v>
          </cell>
          <cell r="F183">
            <v>16273.419999999998</v>
          </cell>
          <cell r="G183">
            <v>81222.420000000013</v>
          </cell>
          <cell r="H183">
            <v>0</v>
          </cell>
          <cell r="I183">
            <v>0</v>
          </cell>
          <cell r="J183">
            <v>0</v>
          </cell>
          <cell r="K183">
            <v>18.72</v>
          </cell>
          <cell r="L183">
            <v>177.38</v>
          </cell>
          <cell r="M183">
            <v>504.79</v>
          </cell>
          <cell r="N183">
            <v>26080.870000000003</v>
          </cell>
          <cell r="O183">
            <v>70712.28</v>
          </cell>
          <cell r="P183">
            <v>1.8</v>
          </cell>
        </row>
        <row r="184">
          <cell r="A184" t="str">
            <v>Snížení eutrofizace v povodí vodní nádrže Slezská Harta v MSK</v>
          </cell>
          <cell r="B184" t="str">
            <v>2907</v>
          </cell>
          <cell r="C184" t="str">
            <v>OP ŽP</v>
          </cell>
          <cell r="D184">
            <v>0.9</v>
          </cell>
          <cell r="E184">
            <v>1767.26</v>
          </cell>
          <cell r="F184">
            <v>401.63599999999997</v>
          </cell>
          <cell r="G184">
            <v>1365.624</v>
          </cell>
          <cell r="H184">
            <v>40.46</v>
          </cell>
          <cell r="I184">
            <v>0</v>
          </cell>
          <cell r="J184">
            <v>0</v>
          </cell>
          <cell r="K184">
            <v>1726.8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A185" t="str">
            <v>Snížení prašnosti v okolí komunikací ve vlastnictví Moravskoslezského kraje</v>
          </cell>
          <cell r="B185" t="str">
            <v>2912</v>
          </cell>
          <cell r="C185" t="str">
            <v>OP ŽP</v>
          </cell>
          <cell r="D185">
            <v>0.9</v>
          </cell>
          <cell r="E185">
            <v>1011.7979999999999</v>
          </cell>
          <cell r="F185">
            <v>276.93337999999994</v>
          </cell>
          <cell r="G185">
            <v>734.86461999999995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806.8</v>
          </cell>
          <cell r="O185">
            <v>4.5979999999999999</v>
          </cell>
          <cell r="P185">
            <v>0</v>
          </cell>
        </row>
        <row r="186">
          <cell r="A186" t="str">
            <v>Spaces for learning</v>
          </cell>
          <cell r="B186">
            <v>3053</v>
          </cell>
          <cell r="C186" t="str">
            <v>Comenius</v>
          </cell>
          <cell r="D186">
            <v>1</v>
          </cell>
          <cell r="E186">
            <v>481.46329000000003</v>
          </cell>
          <cell r="F186">
            <v>40.070670000000007</v>
          </cell>
          <cell r="G186">
            <v>441.39262000000002</v>
          </cell>
          <cell r="H186">
            <v>0</v>
          </cell>
          <cell r="I186">
            <v>0</v>
          </cell>
          <cell r="J186">
            <v>0</v>
          </cell>
          <cell r="K186">
            <v>207.22243</v>
          </cell>
          <cell r="L186">
            <v>274.24086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</row>
        <row r="187">
          <cell r="A187" t="str">
            <v>Specifické intervence pro mladistvé závislé na návykových látkách</v>
          </cell>
          <cell r="B187" t="str">
            <v>2754</v>
          </cell>
          <cell r="C187" t="str">
            <v>OP LZZ</v>
          </cell>
          <cell r="D187">
            <v>1</v>
          </cell>
          <cell r="E187">
            <v>5744.26872</v>
          </cell>
          <cell r="F187">
            <v>456.60000000000036</v>
          </cell>
          <cell r="G187">
            <v>5287.6687199999997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563.09493999999995</v>
          </cell>
          <cell r="O187">
            <v>5181.1737800000001</v>
          </cell>
          <cell r="P187">
            <v>0</v>
          </cell>
        </row>
        <row r="188">
          <cell r="A188" t="str">
            <v>Stáže zaměstnanců MSK zařazených do KÚ zodpovědných za rozvoj lidských zdrojů</v>
          </cell>
          <cell r="B188" t="str">
            <v>3101</v>
          </cell>
          <cell r="C188" t="str">
            <v>Leonardo</v>
          </cell>
          <cell r="D188">
            <v>1</v>
          </cell>
          <cell r="E188">
            <v>300.08</v>
          </cell>
          <cell r="F188">
            <v>0</v>
          </cell>
          <cell r="G188">
            <v>300.07740999999999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292.70762999999999</v>
          </cell>
          <cell r="N188">
            <v>0</v>
          </cell>
          <cell r="O188">
            <v>0</v>
          </cell>
          <cell r="P188">
            <v>0</v>
          </cell>
        </row>
        <row r="189">
          <cell r="A189" t="str">
            <v>Strategie systémové spolupráce veřejných institucí MSK, Slezského a Opolského vojvodství</v>
          </cell>
          <cell r="B189" t="str">
            <v>2885</v>
          </cell>
          <cell r="C189" t="str">
            <v>OPPS ČR-PL</v>
          </cell>
          <cell r="D189">
            <v>0.9</v>
          </cell>
          <cell r="E189">
            <v>4088.9971099999998</v>
          </cell>
          <cell r="F189">
            <v>116.44522000000006</v>
          </cell>
          <cell r="G189">
            <v>3972.5518899999997</v>
          </cell>
          <cell r="H189">
            <v>0</v>
          </cell>
          <cell r="I189">
            <v>0</v>
          </cell>
          <cell r="J189">
            <v>447.07792000000001</v>
          </cell>
          <cell r="K189">
            <v>1126.88419</v>
          </cell>
          <cell r="L189">
            <v>812.38518999999997</v>
          </cell>
          <cell r="M189">
            <v>826.23684000000003</v>
          </cell>
          <cell r="N189">
            <v>657.19020999999998</v>
          </cell>
          <cell r="O189">
            <v>171.02776</v>
          </cell>
          <cell r="P189">
            <v>0</v>
          </cell>
        </row>
        <row r="190">
          <cell r="A190" t="str">
            <v>Střední škola zemědělství a služeb, příspěvková organizace, Město Albrechtice</v>
          </cell>
          <cell r="B190">
            <v>3012</v>
          </cell>
          <cell r="C190" t="str">
            <v>OP ŽP</v>
          </cell>
          <cell r="D190">
            <v>0.9</v>
          </cell>
          <cell r="E190">
            <v>5543.9670000000006</v>
          </cell>
          <cell r="F190">
            <v>2493.3450000000007</v>
          </cell>
          <cell r="G190">
            <v>3050.6219999999998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4252.34</v>
          </cell>
          <cell r="O190">
            <v>1291.627</v>
          </cell>
          <cell r="P190">
            <v>0</v>
          </cell>
        </row>
        <row r="191">
          <cell r="A191" t="str">
            <v>Systémová podpora edukace moderní historie a výchovy k občanství ve školách Moravskoslezského kraje</v>
          </cell>
          <cell r="B191">
            <v>2844</v>
          </cell>
          <cell r="C191" t="str">
            <v>OP VPK</v>
          </cell>
          <cell r="D191">
            <v>1</v>
          </cell>
          <cell r="E191">
            <v>501.13570000000004</v>
          </cell>
          <cell r="F191">
            <v>7.6500000000066848E-2</v>
          </cell>
          <cell r="G191">
            <v>501.05919999999998</v>
          </cell>
          <cell r="H191">
            <v>0</v>
          </cell>
          <cell r="I191">
            <v>0</v>
          </cell>
          <cell r="J191">
            <v>70.727699999999999</v>
          </cell>
          <cell r="K191">
            <v>66.386750000000006</v>
          </cell>
          <cell r="L191">
            <v>256.45173</v>
          </cell>
          <cell r="M191">
            <v>107.56952</v>
          </cell>
          <cell r="N191">
            <v>0</v>
          </cell>
          <cell r="O191">
            <v>0</v>
          </cell>
          <cell r="P191">
            <v>0</v>
          </cell>
        </row>
        <row r="192">
          <cell r="A192" t="str">
            <v>Šance pro Moravskoslezský kraj - Vzdělaní lidé a připravený venkov</v>
          </cell>
          <cell r="B192" t="str">
            <v>2536</v>
          </cell>
          <cell r="C192" t="str">
            <v>ROP</v>
          </cell>
          <cell r="D192">
            <v>1</v>
          </cell>
          <cell r="E192">
            <v>779.54075</v>
          </cell>
          <cell r="F192">
            <v>0.70000000000004547</v>
          </cell>
          <cell r="G192">
            <v>778.84074999999996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410.19914999999997</v>
          </cell>
          <cell r="N192">
            <v>369.34160000000003</v>
          </cell>
          <cell r="O192">
            <v>0</v>
          </cell>
          <cell r="P192">
            <v>0</v>
          </cell>
        </row>
        <row r="193">
          <cell r="A193" t="str">
            <v>Teoretické a praktické vzdělávání ve zdravotnických školách a zdravotnických zařízeních</v>
          </cell>
          <cell r="B193">
            <v>3056</v>
          </cell>
          <cell r="C193" t="str">
            <v>Comenius</v>
          </cell>
          <cell r="D193">
            <v>1</v>
          </cell>
          <cell r="E193">
            <v>380.76468</v>
          </cell>
          <cell r="F193">
            <v>30.153840000000002</v>
          </cell>
          <cell r="G193">
            <v>350.61084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36.968819999999994</v>
          </cell>
          <cell r="N193">
            <v>223.97649000000001</v>
          </cell>
          <cell r="O193">
            <v>119.81937000000001</v>
          </cell>
          <cell r="P193">
            <v>0</v>
          </cell>
        </row>
        <row r="194">
          <cell r="A194" t="str">
            <v>TIME</v>
          </cell>
          <cell r="B194">
            <v>2845</v>
          </cell>
          <cell r="C194" t="str">
            <v>OP VPK</v>
          </cell>
          <cell r="D194">
            <v>1</v>
          </cell>
          <cell r="E194">
            <v>14710.11333</v>
          </cell>
          <cell r="F194">
            <v>1.0800000000017462E-2</v>
          </cell>
          <cell r="G194">
            <v>14710.10253</v>
          </cell>
          <cell r="H194">
            <v>0</v>
          </cell>
          <cell r="I194">
            <v>0</v>
          </cell>
          <cell r="J194">
            <v>4886.4577099999997</v>
          </cell>
          <cell r="K194">
            <v>3537.0541800000001</v>
          </cell>
          <cell r="L194">
            <v>4816.6809599999997</v>
          </cell>
          <cell r="M194">
            <v>1469.92048</v>
          </cell>
          <cell r="N194">
            <v>0</v>
          </cell>
          <cell r="O194">
            <v>0</v>
          </cell>
          <cell r="P194">
            <v>0</v>
          </cell>
        </row>
        <row r="195">
          <cell r="A195" t="str">
            <v>Transformace zámku Dolní Životice</v>
          </cell>
          <cell r="B195" t="str">
            <v>2823</v>
          </cell>
          <cell r="C195" t="str">
            <v>IOP</v>
          </cell>
          <cell r="D195">
            <v>1</v>
          </cell>
          <cell r="E195">
            <v>1137.71</v>
          </cell>
          <cell r="F195">
            <v>633.1400000000001</v>
          </cell>
          <cell r="G195">
            <v>504.57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10.896000000000001</v>
          </cell>
          <cell r="N195">
            <v>26.814</v>
          </cell>
          <cell r="O195">
            <v>0</v>
          </cell>
          <cell r="P195">
            <v>0</v>
          </cell>
        </row>
        <row r="196">
          <cell r="A196" t="str">
            <v>Transformace zámku Dolní Životice A</v>
          </cell>
          <cell r="B196" t="str">
            <v>2741</v>
          </cell>
          <cell r="C196" t="str">
            <v>ROP</v>
          </cell>
          <cell r="D196">
            <v>0.85</v>
          </cell>
          <cell r="E196">
            <v>26840.403979999999</v>
          </cell>
          <cell r="F196">
            <v>6163.81394</v>
          </cell>
          <cell r="G196">
            <v>20676.590039999999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142.02949999999998</v>
          </cell>
          <cell r="N196">
            <v>4742.7231300000003</v>
          </cell>
          <cell r="O196">
            <v>21955.65135</v>
          </cell>
          <cell r="P196">
            <v>0</v>
          </cell>
        </row>
        <row r="197">
          <cell r="A197" t="str">
            <v>Transformace zámku Nová Horka</v>
          </cell>
          <cell r="B197" t="str">
            <v>2824</v>
          </cell>
          <cell r="C197" t="str">
            <v>ROP</v>
          </cell>
          <cell r="D197">
            <v>0.85</v>
          </cell>
          <cell r="E197">
            <v>34164.700709999997</v>
          </cell>
          <cell r="F197">
            <v>11038.399119999995</v>
          </cell>
          <cell r="G197">
            <v>23126.301590000003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2257.2730000000001</v>
          </cell>
          <cell r="N197">
            <v>119.51599999999999</v>
          </cell>
          <cell r="O197">
            <v>31787.91171</v>
          </cell>
          <cell r="P197">
            <v>0</v>
          </cell>
        </row>
        <row r="198">
          <cell r="A198" t="str">
            <v>Úsporná energetická opatření Gymnazia v Ostravě Hrabůvce</v>
          </cell>
          <cell r="B198" t="str">
            <v>2932</v>
          </cell>
          <cell r="C198" t="str">
            <v>OP ŽP</v>
          </cell>
          <cell r="D198">
            <v>0.9</v>
          </cell>
          <cell r="E198">
            <v>25063.68</v>
          </cell>
          <cell r="F198">
            <v>6742.1500000000015</v>
          </cell>
          <cell r="G198">
            <v>18321.53</v>
          </cell>
          <cell r="H198">
            <v>0</v>
          </cell>
          <cell r="I198">
            <v>25063.68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</row>
        <row r="199">
          <cell r="A199" t="str">
            <v>Územně analytické podklady Moravskoslezského kraje</v>
          </cell>
          <cell r="B199" t="str">
            <v>2802</v>
          </cell>
          <cell r="C199" t="str">
            <v>IOP</v>
          </cell>
          <cell r="D199">
            <v>0.85</v>
          </cell>
          <cell r="E199">
            <v>1085.28</v>
          </cell>
          <cell r="F199">
            <v>0.27999999999997272</v>
          </cell>
          <cell r="G199">
            <v>1085</v>
          </cell>
          <cell r="H199">
            <v>0</v>
          </cell>
          <cell r="I199">
            <v>1085.28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</row>
        <row r="200">
          <cell r="A200" t="str">
            <v>VIA Lyžbice</v>
          </cell>
          <cell r="B200" t="str">
            <v>2587</v>
          </cell>
          <cell r="C200" t="str">
            <v>ROP</v>
          </cell>
          <cell r="D200">
            <v>0.7</v>
          </cell>
          <cell r="E200">
            <v>125287.73999999999</v>
          </cell>
          <cell r="F200">
            <v>60341.22</v>
          </cell>
          <cell r="G200">
            <v>64946.51999999999</v>
          </cell>
          <cell r="H200">
            <v>14.04</v>
          </cell>
          <cell r="I200">
            <v>220.15</v>
          </cell>
          <cell r="J200">
            <v>56.64</v>
          </cell>
          <cell r="K200">
            <v>272.71000000000004</v>
          </cell>
          <cell r="L200">
            <v>49896.14</v>
          </cell>
          <cell r="M200">
            <v>72482.25</v>
          </cell>
          <cell r="N200">
            <v>2345.81</v>
          </cell>
          <cell r="O200">
            <v>0</v>
          </cell>
          <cell r="P200">
            <v>0</v>
          </cell>
        </row>
        <row r="201">
          <cell r="A201" t="str">
            <v>Vozidla pro život</v>
          </cell>
          <cell r="B201" t="str">
            <v>2524</v>
          </cell>
          <cell r="C201" t="str">
            <v>ROP</v>
          </cell>
          <cell r="D201">
            <v>0.92500000000000004</v>
          </cell>
          <cell r="E201">
            <v>51183.205000000002</v>
          </cell>
          <cell r="F201">
            <v>4012.8727399999989</v>
          </cell>
          <cell r="G201">
            <v>47170.332260000003</v>
          </cell>
          <cell r="H201">
            <v>0</v>
          </cell>
          <cell r="I201">
            <v>33.774999999999999</v>
          </cell>
          <cell r="J201">
            <v>214.24299999999999</v>
          </cell>
          <cell r="K201">
            <v>26601.977999999999</v>
          </cell>
          <cell r="L201">
            <v>24333.208999999999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 t="str">
            <v>Vybavení oborových center - dřevoobráběcí CNC stroje</v>
          </cell>
          <cell r="B202" t="str">
            <v>2505</v>
          </cell>
          <cell r="C202" t="str">
            <v>ROP</v>
          </cell>
          <cell r="D202">
            <v>0.92500000000000004</v>
          </cell>
          <cell r="E202">
            <v>27584.76</v>
          </cell>
          <cell r="F202">
            <v>2472.0299999999988</v>
          </cell>
          <cell r="G202">
            <v>25112.73</v>
          </cell>
          <cell r="H202">
            <v>326.14</v>
          </cell>
          <cell r="I202">
            <v>292.76</v>
          </cell>
          <cell r="J202">
            <v>26965.859999999997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</row>
        <row r="203">
          <cell r="A203" t="str">
            <v>Vybudování dílen ve Střední škole technické a zemědělské, Nový Jičín</v>
          </cell>
          <cell r="B203">
            <v>2719</v>
          </cell>
          <cell r="C203" t="str">
            <v>ROP</v>
          </cell>
          <cell r="D203">
            <v>1</v>
          </cell>
          <cell r="E203">
            <v>11399.50857</v>
          </cell>
          <cell r="F203">
            <v>1402.6495899999991</v>
          </cell>
          <cell r="G203">
            <v>9996.8589800000009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202.779</v>
          </cell>
          <cell r="O203">
            <v>11196.72957</v>
          </cell>
          <cell r="P203">
            <v>0</v>
          </cell>
        </row>
        <row r="204">
          <cell r="A204" t="str">
            <v>Vybudování pavilonu interních oborů v Opavě</v>
          </cell>
          <cell r="B204" t="str">
            <v>2530</v>
          </cell>
          <cell r="C204" t="str">
            <v>ROP</v>
          </cell>
          <cell r="D204">
            <v>0.85</v>
          </cell>
          <cell r="E204">
            <v>274811.97400999995</v>
          </cell>
          <cell r="F204">
            <v>59143.664979999943</v>
          </cell>
          <cell r="G204">
            <v>215668.30903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97344.428999999989</v>
          </cell>
          <cell r="O204">
            <v>108301.46302</v>
          </cell>
          <cell r="P204">
            <v>0</v>
          </cell>
        </row>
        <row r="205">
          <cell r="A205" t="str">
            <v>Výjezdové centrum jednotky Sboru dobrovolných hasičů Města Albrechtice a Zdravotnické záchranné služby MSK</v>
          </cell>
          <cell r="B205" t="str">
            <v>2723</v>
          </cell>
          <cell r="C205" t="str">
            <v>ROP</v>
          </cell>
          <cell r="D205">
            <v>0.85</v>
          </cell>
          <cell r="E205">
            <v>27983.084889999998</v>
          </cell>
          <cell r="F205">
            <v>4836.4974699999984</v>
          </cell>
          <cell r="G205">
            <v>23146.58742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457.88799999999998</v>
          </cell>
          <cell r="O205">
            <v>27525.196889999999</v>
          </cell>
          <cell r="P205">
            <v>0</v>
          </cell>
        </row>
        <row r="206">
          <cell r="A206" t="str">
            <v>Výstavba fóliovníků v Opavě</v>
          </cell>
          <cell r="B206">
            <v>2532</v>
          </cell>
          <cell r="C206" t="str">
            <v>ROP</v>
          </cell>
          <cell r="D206">
            <v>1</v>
          </cell>
          <cell r="E206">
            <v>7058.1791599999997</v>
          </cell>
          <cell r="F206">
            <v>105.02799999999934</v>
          </cell>
          <cell r="G206">
            <v>6953.1511600000003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173.346</v>
          </cell>
          <cell r="O206">
            <v>6884.8331600000001</v>
          </cell>
          <cell r="P206">
            <v>0</v>
          </cell>
        </row>
        <row r="207">
          <cell r="A207" t="str">
            <v>Výstavba integrovaného výjezdového centra v Třinci</v>
          </cell>
          <cell r="B207" t="str">
            <v>2724</v>
          </cell>
          <cell r="C207" t="str">
            <v>ROP</v>
          </cell>
          <cell r="D207">
            <v>0.85</v>
          </cell>
          <cell r="E207">
            <v>268812.40753999999</v>
          </cell>
          <cell r="F207">
            <v>81897.916529999988</v>
          </cell>
          <cell r="G207">
            <v>186914.49101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766.83400000000006</v>
          </cell>
          <cell r="O207">
            <v>245781.78925999999</v>
          </cell>
          <cell r="P207">
            <v>22263.78428</v>
          </cell>
        </row>
        <row r="208">
          <cell r="A208" t="str">
            <v>Výstavba objektu chráněného bydlení na ulici Koperníkova v Novém Bohumíně</v>
          </cell>
          <cell r="B208" t="str">
            <v>2729</v>
          </cell>
          <cell r="C208" t="str">
            <v>ROP</v>
          </cell>
          <cell r="D208">
            <v>0.92500000000000004</v>
          </cell>
          <cell r="E208">
            <v>6944.7815000000001</v>
          </cell>
          <cell r="F208">
            <v>630.69545999999991</v>
          </cell>
          <cell r="G208">
            <v>6314.0860400000001</v>
          </cell>
          <cell r="H208">
            <v>0</v>
          </cell>
          <cell r="I208">
            <v>221.52600000000001</v>
          </cell>
          <cell r="J208">
            <v>6723.2555000000002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A209" t="str">
            <v>Výstavba objektu chráněného bydlení na ulici Slezské ve Starém Bohumíně</v>
          </cell>
          <cell r="B209" t="str">
            <v>2739</v>
          </cell>
          <cell r="C209" t="str">
            <v>ROP</v>
          </cell>
          <cell r="D209">
            <v>0.85</v>
          </cell>
          <cell r="E209">
            <v>6487.4882100000004</v>
          </cell>
          <cell r="F209">
            <v>1475.9458500000001</v>
          </cell>
          <cell r="G209">
            <v>5011.5423600000004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131.31800000000001</v>
          </cell>
          <cell r="M209">
            <v>1808.28611</v>
          </cell>
          <cell r="N209">
            <v>4547.8841000000002</v>
          </cell>
          <cell r="O209">
            <v>0</v>
          </cell>
          <cell r="P209">
            <v>0</v>
          </cell>
        </row>
        <row r="210">
          <cell r="A210" t="str">
            <v xml:space="preserve">Vytváření pozitivního sociálního prostředí ve školách  </v>
          </cell>
          <cell r="B210">
            <v>2834</v>
          </cell>
          <cell r="C210" t="str">
            <v>OP VPK</v>
          </cell>
          <cell r="D210">
            <v>1</v>
          </cell>
          <cell r="E210">
            <v>9362.6876499999998</v>
          </cell>
          <cell r="F210">
            <v>75.025200000000041</v>
          </cell>
          <cell r="G210">
            <v>9287.6624499999998</v>
          </cell>
          <cell r="H210">
            <v>75</v>
          </cell>
          <cell r="I210">
            <v>0</v>
          </cell>
          <cell r="J210">
            <v>1980.1333999999999</v>
          </cell>
          <cell r="K210">
            <v>2757.3587900000002</v>
          </cell>
          <cell r="L210">
            <v>3592.0684500000002</v>
          </cell>
          <cell r="M210">
            <v>958.05051000000003</v>
          </cell>
          <cell r="N210">
            <v>0</v>
          </cell>
          <cell r="O210">
            <v>0</v>
          </cell>
          <cell r="P210">
            <v>0</v>
          </cell>
        </row>
        <row r="211">
          <cell r="A211" t="str">
            <v>Využití energie slunce pro ohřev vody v budovách krajského úřadu</v>
          </cell>
          <cell r="B211" t="str">
            <v>2928</v>
          </cell>
          <cell r="C211" t="str">
            <v>OP ŽP</v>
          </cell>
          <cell r="D211">
            <v>0.9</v>
          </cell>
          <cell r="E211">
            <v>6845.6245900000004</v>
          </cell>
          <cell r="F211">
            <v>2540.3133900000003</v>
          </cell>
          <cell r="G211">
            <v>4305.3112000000001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84.7</v>
          </cell>
          <cell r="N211">
            <v>258.60000000000002</v>
          </cell>
          <cell r="O211">
            <v>6502.3245900000002</v>
          </cell>
          <cell r="P211">
            <v>0</v>
          </cell>
        </row>
        <row r="212">
          <cell r="A212" t="str">
            <v>Využití marketingové strategie v aktivitách cestovního ruchu v MSK II</v>
          </cell>
          <cell r="B212" t="str">
            <v>2541</v>
          </cell>
          <cell r="C212" t="str">
            <v>ROP</v>
          </cell>
          <cell r="D212">
            <v>0.92500000000000004</v>
          </cell>
          <cell r="E212">
            <v>56540.692569999999</v>
          </cell>
          <cell r="F212">
            <v>5211.822110000001</v>
          </cell>
          <cell r="G212">
            <v>51328.870459999998</v>
          </cell>
          <cell r="H212">
            <v>9531.9333600000009</v>
          </cell>
          <cell r="I212">
            <v>13308.035300000001</v>
          </cell>
          <cell r="J212">
            <v>33699.71501</v>
          </cell>
          <cell r="K212">
            <v>0.92520000000000002</v>
          </cell>
          <cell r="L212">
            <v>8.3699999999999997E-2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</row>
        <row r="213">
          <cell r="A213" t="str">
            <v>Vzdělávací systém zaměstnanců KÚ MSK</v>
          </cell>
          <cell r="B213">
            <v>2789</v>
          </cell>
          <cell r="C213" t="str">
            <v>OP LZZ</v>
          </cell>
          <cell r="D213">
            <v>0.85</v>
          </cell>
          <cell r="E213">
            <v>3372.3623600000001</v>
          </cell>
          <cell r="F213">
            <v>527.79581999999982</v>
          </cell>
          <cell r="G213">
            <v>2844.5665400000003</v>
          </cell>
          <cell r="H213">
            <v>0</v>
          </cell>
          <cell r="I213">
            <v>0</v>
          </cell>
          <cell r="J213">
            <v>206.39778999999999</v>
          </cell>
          <cell r="K213">
            <v>2197.5832100000002</v>
          </cell>
          <cell r="L213">
            <v>968.38136000000009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</row>
        <row r="214">
          <cell r="A214" t="str">
            <v>Vzdělávání pro zaměstnance zařazených do KÚ</v>
          </cell>
          <cell r="B214">
            <v>2846</v>
          </cell>
          <cell r="C214" t="str">
            <v>OP LZZ</v>
          </cell>
          <cell r="D214">
            <v>1</v>
          </cell>
          <cell r="E214">
            <v>2697.91941</v>
          </cell>
          <cell r="F214">
            <v>2.3381100000001425</v>
          </cell>
          <cell r="G214">
            <v>2695.5812999999998</v>
          </cell>
          <cell r="H214">
            <v>0</v>
          </cell>
          <cell r="I214">
            <v>584.66425000000004</v>
          </cell>
          <cell r="J214">
            <v>1308.52529</v>
          </cell>
          <cell r="K214">
            <v>753.65778999999998</v>
          </cell>
          <cell r="L214">
            <v>51.07208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A215" t="str">
            <v>Vzdělávání v oborech služeb cestovního ruchu</v>
          </cell>
          <cell r="B215">
            <v>3051</v>
          </cell>
          <cell r="C215" t="str">
            <v>Comenius</v>
          </cell>
          <cell r="D215">
            <v>1</v>
          </cell>
          <cell r="E215">
            <v>367.65841000000006</v>
          </cell>
          <cell r="F215">
            <v>3.5342900000001123</v>
          </cell>
          <cell r="G215">
            <v>364.12411999999995</v>
          </cell>
          <cell r="H215">
            <v>0</v>
          </cell>
          <cell r="I215">
            <v>0</v>
          </cell>
          <cell r="J215">
            <v>98.444850000000002</v>
          </cell>
          <cell r="K215">
            <v>263.05648000000002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 t="str">
            <v>Vzdělávání zaměstnanců územní veřejné správy v MSK</v>
          </cell>
          <cell r="B216">
            <v>2774</v>
          </cell>
          <cell r="C216" t="str">
            <v>OP LZZ</v>
          </cell>
          <cell r="D216">
            <v>0.85</v>
          </cell>
          <cell r="E216">
            <v>7154.2410200000004</v>
          </cell>
          <cell r="F216">
            <v>1078.70892</v>
          </cell>
          <cell r="G216">
            <v>6075.5321000000004</v>
          </cell>
          <cell r="H216">
            <v>0</v>
          </cell>
          <cell r="I216">
            <v>0</v>
          </cell>
          <cell r="J216">
            <v>0</v>
          </cell>
          <cell r="K216">
            <v>177.01902000000001</v>
          </cell>
          <cell r="L216">
            <v>2753.67074</v>
          </cell>
          <cell r="M216">
            <v>2311.9635800000001</v>
          </cell>
          <cell r="N216">
            <v>1911.5876799999999</v>
          </cell>
          <cell r="O216">
            <v>0</v>
          </cell>
          <cell r="P216">
            <v>0</v>
          </cell>
        </row>
        <row r="217">
          <cell r="A217" t="str">
            <v>Zajištění vzdělávání v eGovernmentu</v>
          </cell>
          <cell r="B217">
            <v>2790</v>
          </cell>
          <cell r="C217" t="str">
            <v>IOP</v>
          </cell>
          <cell r="D217">
            <v>0.85</v>
          </cell>
          <cell r="E217">
            <v>1862.1532499999998</v>
          </cell>
          <cell r="F217">
            <v>281.33339999999976</v>
          </cell>
          <cell r="G217">
            <v>1580.8198500000001</v>
          </cell>
          <cell r="H217">
            <v>0</v>
          </cell>
          <cell r="I217">
            <v>0</v>
          </cell>
          <cell r="J217">
            <v>381.44265000000001</v>
          </cell>
          <cell r="K217">
            <v>1004.16706</v>
          </cell>
          <cell r="L217">
            <v>288.65654000000001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</row>
        <row r="218">
          <cell r="A218" t="str">
            <v>Zateplení areálu Gymnázia a Střední průmyslové školy elektrotechniky a informatiky ve Frenštátě pod Radhoštěm na ul. Křižíkova</v>
          </cell>
          <cell r="B218">
            <v>2997</v>
          </cell>
          <cell r="C218" t="str">
            <v>OP ŽP</v>
          </cell>
          <cell r="D218">
            <v>0.9</v>
          </cell>
          <cell r="E218">
            <v>28265.596079999996</v>
          </cell>
          <cell r="F218">
            <v>9982.9133299999958</v>
          </cell>
          <cell r="G218">
            <v>18282.68275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193.60000000000002</v>
          </cell>
          <cell r="O218">
            <v>28071.996079999997</v>
          </cell>
          <cell r="P218">
            <v>0</v>
          </cell>
        </row>
        <row r="219">
          <cell r="A219" t="str">
            <v>Zateplení budovy Odborného učiliště a Praktické školy v Hlučíně na ul. ČSA</v>
          </cell>
          <cell r="B219">
            <v>3008</v>
          </cell>
          <cell r="C219" t="str">
            <v>OP ŽP</v>
          </cell>
          <cell r="D219">
            <v>0.9</v>
          </cell>
          <cell r="E219">
            <v>3622.3590300000001</v>
          </cell>
          <cell r="F219">
            <v>924.51722999999993</v>
          </cell>
          <cell r="G219">
            <v>2697.8418000000001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2975.2240000000002</v>
          </cell>
          <cell r="O219">
            <v>647.13502999999992</v>
          </cell>
          <cell r="P219">
            <v>0</v>
          </cell>
        </row>
        <row r="220">
          <cell r="A220" t="str">
            <v>Zateplení Dětského domova na ulici Čelakovského v Havířově - Podlesí</v>
          </cell>
          <cell r="B220">
            <v>3018</v>
          </cell>
          <cell r="C220" t="str">
            <v>OP ŽP</v>
          </cell>
          <cell r="D220">
            <v>0.9</v>
          </cell>
          <cell r="E220">
            <v>3246.1930400000001</v>
          </cell>
          <cell r="F220">
            <v>1143.1954300000002</v>
          </cell>
          <cell r="G220">
            <v>2102.9976099999999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3246.1930400000001</v>
          </cell>
          <cell r="P220">
            <v>0</v>
          </cell>
        </row>
        <row r="221">
          <cell r="A221" t="str">
            <v>Zateplení Gymnázia Havířov-Podlesí</v>
          </cell>
          <cell r="B221">
            <v>3003</v>
          </cell>
          <cell r="C221" t="str">
            <v>OP ŽP</v>
          </cell>
          <cell r="D221">
            <v>0.9</v>
          </cell>
          <cell r="E221">
            <v>11701.80493</v>
          </cell>
          <cell r="F221">
            <v>3365.1295599999994</v>
          </cell>
          <cell r="G221">
            <v>8336.6753700000008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1353.5779200000002</v>
          </cell>
          <cell r="O221">
            <v>10348.227010000001</v>
          </cell>
          <cell r="P221">
            <v>0</v>
          </cell>
        </row>
        <row r="222">
          <cell r="A222" t="str">
            <v>Zateplení Gymnázia Mikuláše Koperníka v Bílovci</v>
          </cell>
          <cell r="B222">
            <v>3006</v>
          </cell>
          <cell r="C222" t="str">
            <v>OP ŽP</v>
          </cell>
          <cell r="D222">
            <v>0.9</v>
          </cell>
          <cell r="E222">
            <v>19333.63003</v>
          </cell>
          <cell r="F222">
            <v>4843.0694600000006</v>
          </cell>
          <cell r="G222">
            <v>14490.56057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19333.63003</v>
          </cell>
          <cell r="P222">
            <v>0</v>
          </cell>
        </row>
        <row r="223">
          <cell r="A223" t="str">
            <v>Zateplení Gymnázia v Ostravě-Zábřehu na ul. Volgogradská</v>
          </cell>
          <cell r="B223">
            <v>3005</v>
          </cell>
          <cell r="C223" t="str">
            <v>OP ŽP</v>
          </cell>
          <cell r="D223">
            <v>0.9</v>
          </cell>
          <cell r="E223">
            <v>11077.199490000001</v>
          </cell>
          <cell r="F223">
            <v>3837.4064900000003</v>
          </cell>
          <cell r="G223">
            <v>7239.7930000000006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310.26965999999999</v>
          </cell>
          <cell r="O223">
            <v>10766.929830000001</v>
          </cell>
          <cell r="P223">
            <v>0</v>
          </cell>
        </row>
        <row r="224">
          <cell r="A224" t="str">
            <v>Zateplení Gymnázia ve Frýdlantu nad Ostravicí</v>
          </cell>
          <cell r="B224">
            <v>3015</v>
          </cell>
          <cell r="C224" t="str">
            <v>OP ŽP</v>
          </cell>
          <cell r="D224">
            <v>0.9</v>
          </cell>
          <cell r="E224">
            <v>3752.04385</v>
          </cell>
          <cell r="F224">
            <v>1131.5399499999999</v>
          </cell>
          <cell r="G224">
            <v>2620.5039000000002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2898.42544</v>
          </cell>
          <cell r="O224">
            <v>853.61841000000004</v>
          </cell>
          <cell r="P224">
            <v>0</v>
          </cell>
        </row>
        <row r="225">
          <cell r="A225" t="str">
            <v>Zateplení Matičního gymnázia v Ostravě</v>
          </cell>
          <cell r="B225">
            <v>2999</v>
          </cell>
          <cell r="C225" t="str">
            <v>OP ŽP</v>
          </cell>
          <cell r="D225">
            <v>0.9</v>
          </cell>
          <cell r="E225">
            <v>23176.278869999998</v>
          </cell>
          <cell r="F225">
            <v>13033.628989999997</v>
          </cell>
          <cell r="G225">
            <v>10142.649880000001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193.60000000000002</v>
          </cell>
          <cell r="O225">
            <v>22982.67887</v>
          </cell>
          <cell r="P225">
            <v>0</v>
          </cell>
        </row>
        <row r="226">
          <cell r="A226" t="str">
            <v>Zateplení Obchodní akademie v Ostravě-Porubě</v>
          </cell>
          <cell r="B226">
            <v>3007</v>
          </cell>
          <cell r="C226" t="str">
            <v>OP ŽP</v>
          </cell>
          <cell r="D226">
            <v>0.9</v>
          </cell>
          <cell r="E226">
            <v>12047.998580000001</v>
          </cell>
          <cell r="F226">
            <v>5744.2963800000016</v>
          </cell>
          <cell r="G226">
            <v>6303.7021999999997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193.60000000000002</v>
          </cell>
          <cell r="O226">
            <v>11854.398580000001</v>
          </cell>
          <cell r="P226">
            <v>0</v>
          </cell>
        </row>
        <row r="227">
          <cell r="A227" t="str">
            <v>Zateplení objektu dílen Střední školy elektrotechnické v Ostravě</v>
          </cell>
          <cell r="B227">
            <v>2995</v>
          </cell>
          <cell r="C227" t="str">
            <v>OP ŽP</v>
          </cell>
          <cell r="D227">
            <v>0.9</v>
          </cell>
          <cell r="E227">
            <v>4915.4602399999994</v>
          </cell>
          <cell r="F227">
            <v>1427.3021299999996</v>
          </cell>
          <cell r="G227">
            <v>3488.1581099999999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1462.857</v>
          </cell>
          <cell r="O227">
            <v>3452.6032399999995</v>
          </cell>
          <cell r="P227">
            <v>0</v>
          </cell>
        </row>
        <row r="228">
          <cell r="A228" t="str">
            <v>Zateplení SOŠ a SOU podnikání a služeb v Jablunkově - budova na ulici Školní</v>
          </cell>
          <cell r="B228">
            <v>3013</v>
          </cell>
          <cell r="C228" t="str">
            <v>OP ŽP</v>
          </cell>
          <cell r="D228">
            <v>0.9</v>
          </cell>
          <cell r="E228">
            <v>5996.2436399999997</v>
          </cell>
          <cell r="F228">
            <v>1197.72822</v>
          </cell>
          <cell r="G228">
            <v>4798.5154199999997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5996.2436399999997</v>
          </cell>
          <cell r="P228">
            <v>0</v>
          </cell>
        </row>
        <row r="229">
          <cell r="A229" t="str">
            <v>Zateplení SOŠ a SOU podnikání a služeb v Jablunkově - budova na ulici Zahradní</v>
          </cell>
          <cell r="B229">
            <v>3014</v>
          </cell>
          <cell r="C229" t="str">
            <v>OP ŽP</v>
          </cell>
          <cell r="D229">
            <v>0.9</v>
          </cell>
          <cell r="E229">
            <v>4170.5308400000004</v>
          </cell>
          <cell r="F229">
            <v>1388.0881800000006</v>
          </cell>
          <cell r="G229">
            <v>2782.4426599999997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3561.7861000000003</v>
          </cell>
          <cell r="O229">
            <v>608.74473999999998</v>
          </cell>
          <cell r="P229">
            <v>0</v>
          </cell>
        </row>
        <row r="230">
          <cell r="A230" t="str">
            <v>Zateplení sportovního centra Střední školy a Základní školy v Havířově - Šumbarku</v>
          </cell>
          <cell r="B230">
            <v>3019</v>
          </cell>
          <cell r="C230" t="str">
            <v>OP ŽP</v>
          </cell>
          <cell r="D230">
            <v>0.9</v>
          </cell>
          <cell r="E230">
            <v>16414.614559999998</v>
          </cell>
          <cell r="F230">
            <v>7018.3544599999987</v>
          </cell>
          <cell r="G230">
            <v>9396.2600999999995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16414.614559999998</v>
          </cell>
          <cell r="P230">
            <v>0</v>
          </cell>
        </row>
        <row r="231">
          <cell r="A231" t="str">
            <v>Zateplení Sportovního gymnázia Dany a Emila Zátopkových v Ostravě</v>
          </cell>
          <cell r="B231">
            <v>3004</v>
          </cell>
          <cell r="C231" t="str">
            <v>OP ŽP</v>
          </cell>
          <cell r="D231">
            <v>0.9</v>
          </cell>
          <cell r="E231">
            <v>12442.42807</v>
          </cell>
          <cell r="F231">
            <v>3120.1129600000004</v>
          </cell>
          <cell r="G231">
            <v>9322.3151099999995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12442.42807</v>
          </cell>
          <cell r="P231">
            <v>0</v>
          </cell>
        </row>
        <row r="232">
          <cell r="A232" t="str">
            <v>Zateplení Střední odborné školy v Bruntále</v>
          </cell>
          <cell r="B232">
            <v>2996</v>
          </cell>
          <cell r="C232" t="str">
            <v>OP ŽP</v>
          </cell>
          <cell r="D232">
            <v>0.9</v>
          </cell>
          <cell r="E232">
            <v>48486.039830000002</v>
          </cell>
          <cell r="F232">
            <v>20166.322200000002</v>
          </cell>
          <cell r="G232">
            <v>28319.717629999999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48486.039830000002</v>
          </cell>
          <cell r="P232">
            <v>0</v>
          </cell>
        </row>
        <row r="233">
          <cell r="A233" t="str">
            <v>Zateplení Střední průmyslové školy a Obchodní akademie v Bruntále (areál na ul. Kavalcova)</v>
          </cell>
          <cell r="B233">
            <v>3000</v>
          </cell>
          <cell r="C233" t="str">
            <v>OP ŽP</v>
          </cell>
          <cell r="D233">
            <v>0.9</v>
          </cell>
          <cell r="E233">
            <v>49682.902399999999</v>
          </cell>
          <cell r="F233">
            <v>24311.19327</v>
          </cell>
          <cell r="G233">
            <v>25371.709129999999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49682.902399999999</v>
          </cell>
          <cell r="P233">
            <v>0</v>
          </cell>
        </row>
        <row r="234">
          <cell r="A234" t="str">
            <v>Zateplení Střední školy prof.Zdeňka Matějčka v Ostravě - Porubě</v>
          </cell>
          <cell r="B234" t="str">
            <v>2988</v>
          </cell>
          <cell r="C234" t="str">
            <v>OP ŽP</v>
          </cell>
          <cell r="D234">
            <v>0.9</v>
          </cell>
          <cell r="E234">
            <v>44640.950550000001</v>
          </cell>
          <cell r="F234">
            <v>24275.387910000005</v>
          </cell>
          <cell r="G234">
            <v>20365.562639999996</v>
          </cell>
          <cell r="H234">
            <v>0</v>
          </cell>
          <cell r="I234">
            <v>0</v>
          </cell>
          <cell r="J234">
            <v>0</v>
          </cell>
          <cell r="K234">
            <v>198</v>
          </cell>
          <cell r="L234">
            <v>37273.593590000004</v>
          </cell>
          <cell r="M234">
            <v>4935.6659600000003</v>
          </cell>
          <cell r="N234">
            <v>0</v>
          </cell>
          <cell r="O234">
            <v>0</v>
          </cell>
          <cell r="P234">
            <v>0</v>
          </cell>
        </row>
        <row r="235">
          <cell r="A235" t="str">
            <v>Zateplení Střední školy technické a dopravní v Ostravě-Vítkovicích</v>
          </cell>
          <cell r="B235">
            <v>2994</v>
          </cell>
          <cell r="C235" t="str">
            <v>OP ŽP</v>
          </cell>
          <cell r="D235">
            <v>0.9</v>
          </cell>
          <cell r="E235">
            <v>46855.099839999995</v>
          </cell>
          <cell r="F235">
            <v>20278.989969999995</v>
          </cell>
          <cell r="G235">
            <v>26576.10987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46855.099839999995</v>
          </cell>
          <cell r="P235">
            <v>0</v>
          </cell>
        </row>
        <row r="236">
          <cell r="A236" t="str">
            <v>Zateplení Střední školy techniky a služeb v Karviné</v>
          </cell>
          <cell r="B236">
            <v>2993</v>
          </cell>
          <cell r="C236" t="str">
            <v>OP ŽP</v>
          </cell>
          <cell r="D236">
            <v>0.9</v>
          </cell>
          <cell r="E236">
            <v>26052.765530000001</v>
          </cell>
          <cell r="F236">
            <v>6938.6429700000008</v>
          </cell>
          <cell r="G236">
            <v>19114.12256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26052.765530000001</v>
          </cell>
          <cell r="P236">
            <v>0</v>
          </cell>
        </row>
        <row r="237">
          <cell r="A237" t="str">
            <v>Zateplení Střední školy zahradnické v Ostravě - SPV na ulici U Hrůbků</v>
          </cell>
          <cell r="B237">
            <v>3017</v>
          </cell>
          <cell r="C237" t="str">
            <v>OP ŽP</v>
          </cell>
          <cell r="D237">
            <v>0.9</v>
          </cell>
          <cell r="E237">
            <v>11214.453529999999</v>
          </cell>
          <cell r="F237">
            <v>3145.5858599999992</v>
          </cell>
          <cell r="G237">
            <v>8068.8676699999996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11214.453529999999</v>
          </cell>
          <cell r="P237">
            <v>0</v>
          </cell>
        </row>
        <row r="238">
          <cell r="A238" t="str">
            <v>Zateplení Střední zdravotnické školy a Vyšší odborné školy zdravotnické v Ostravě (areál na ul. 1. máje)</v>
          </cell>
          <cell r="B238">
            <v>2990</v>
          </cell>
          <cell r="C238" t="str">
            <v>OP ŽP</v>
          </cell>
          <cell r="D238">
            <v>0.9</v>
          </cell>
          <cell r="E238">
            <v>19070.114730000001</v>
          </cell>
          <cell r="F238">
            <v>5256.3808000000008</v>
          </cell>
          <cell r="G238">
            <v>13813.73393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260.27390000000003</v>
          </cell>
          <cell r="O238">
            <v>18809.840830000001</v>
          </cell>
          <cell r="P238">
            <v>0</v>
          </cell>
        </row>
        <row r="239">
          <cell r="A239" t="str">
            <v>Zateplení tělocvičny Wichterlova gymnázia v Ostravě-Porubě</v>
          </cell>
          <cell r="B239">
            <v>2998</v>
          </cell>
          <cell r="C239" t="str">
            <v>OP ŽP</v>
          </cell>
          <cell r="D239">
            <v>0.9</v>
          </cell>
          <cell r="E239">
            <v>3037.7506800000001</v>
          </cell>
          <cell r="F239">
            <v>897.81136000000015</v>
          </cell>
          <cell r="G239">
            <v>2139.93932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3037.7506800000001</v>
          </cell>
          <cell r="P239">
            <v>0</v>
          </cell>
        </row>
        <row r="240">
          <cell r="A240" t="str">
            <v>Zateplení vybraných budov Vyšší odborné školy, Střední odborné školy a Středního odborného učiliště v Kopřivnici</v>
          </cell>
          <cell r="B240">
            <v>2992</v>
          </cell>
          <cell r="C240" t="str">
            <v>OP ŽP</v>
          </cell>
          <cell r="D240">
            <v>0.9</v>
          </cell>
          <cell r="E240">
            <v>12253.42909</v>
          </cell>
          <cell r="F240">
            <v>3083.8924200000001</v>
          </cell>
          <cell r="G240">
            <v>9169.5366699999995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12253.42909</v>
          </cell>
          <cell r="P240">
            <v>0</v>
          </cell>
        </row>
        <row r="241">
          <cell r="A241" t="str">
            <v>Zateplení vybraných objektů Nemocnice s poliklinikou Havířov</v>
          </cell>
          <cell r="B241" t="str">
            <v>2919</v>
          </cell>
          <cell r="C241" t="str">
            <v>OP ŽP</v>
          </cell>
          <cell r="D241">
            <v>0.6</v>
          </cell>
          <cell r="E241">
            <v>64310.282800000001</v>
          </cell>
          <cell r="F241">
            <v>37251.137090000004</v>
          </cell>
          <cell r="G241">
            <v>27059.145710000001</v>
          </cell>
          <cell r="H241">
            <v>0</v>
          </cell>
          <cell r="I241">
            <v>0</v>
          </cell>
          <cell r="J241">
            <v>0</v>
          </cell>
          <cell r="K241">
            <v>249.89999999999998</v>
          </cell>
          <cell r="L241">
            <v>46429.153810000003</v>
          </cell>
          <cell r="M241">
            <v>13037.703249999999</v>
          </cell>
          <cell r="N241">
            <v>3127.36474</v>
          </cell>
          <cell r="O241">
            <v>12.1</v>
          </cell>
          <cell r="P241">
            <v>0</v>
          </cell>
        </row>
        <row r="242">
          <cell r="A242" t="str">
            <v>Zateplení vybraných objektů Nemocnice s poliklinikou v Novém Jičíně</v>
          </cell>
          <cell r="B242">
            <v>2927</v>
          </cell>
          <cell r="C242" t="str">
            <v>OP ŽP</v>
          </cell>
          <cell r="D242">
            <v>0.6</v>
          </cell>
          <cell r="E242">
            <v>49594.831669999992</v>
          </cell>
          <cell r="F242">
            <v>36314.554659999994</v>
          </cell>
          <cell r="G242">
            <v>13280.277010000002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26424.969659999999</v>
          </cell>
          <cell r="N242">
            <v>23097.762009999999</v>
          </cell>
          <cell r="O242">
            <v>12.1</v>
          </cell>
          <cell r="P242">
            <v>0</v>
          </cell>
        </row>
        <row r="243">
          <cell r="A243" t="str">
            <v>Zateplení vybraných objektů nemocnice v Karviné - Ráji</v>
          </cell>
          <cell r="B243" t="str">
            <v>2918</v>
          </cell>
          <cell r="C243" t="str">
            <v>OP ŽP</v>
          </cell>
          <cell r="D243">
            <v>0.6</v>
          </cell>
          <cell r="E243">
            <v>61135.384439999994</v>
          </cell>
          <cell r="F243">
            <v>34016.838499999998</v>
          </cell>
          <cell r="G243">
            <v>27118.54594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10338.63003</v>
          </cell>
          <cell r="M243">
            <v>28171.027020000001</v>
          </cell>
          <cell r="N243">
            <v>20501.027989999999</v>
          </cell>
          <cell r="O243">
            <v>12.1</v>
          </cell>
          <cell r="P243">
            <v>0</v>
          </cell>
        </row>
        <row r="244">
          <cell r="A244" t="str">
            <v>Zateplení vybraných objektů Střední odborné školy dopravy a cestovního ruchu v Krnově</v>
          </cell>
          <cell r="B244">
            <v>3011</v>
          </cell>
          <cell r="C244" t="str">
            <v>OP ŽP</v>
          </cell>
          <cell r="D244">
            <v>0.9</v>
          </cell>
          <cell r="E244">
            <v>10396.918889999999</v>
          </cell>
          <cell r="F244">
            <v>3912.3784099999993</v>
          </cell>
          <cell r="G244">
            <v>6484.5404799999997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157.29999999999998</v>
          </cell>
          <cell r="O244">
            <v>10239.61889</v>
          </cell>
          <cell r="P244">
            <v>0</v>
          </cell>
        </row>
        <row r="245">
          <cell r="A245" t="str">
            <v>Zateplení Základní školy pro sluchově postižené a Mateřské školy pro sluchově postižené v Ostravě - Porubě</v>
          </cell>
          <cell r="B245" t="str">
            <v>2987</v>
          </cell>
          <cell r="C245" t="str">
            <v>OP ŽP</v>
          </cell>
          <cell r="D245">
            <v>0.9</v>
          </cell>
          <cell r="E245">
            <v>17482.009999999998</v>
          </cell>
          <cell r="F245">
            <v>5209.3499999999985</v>
          </cell>
          <cell r="G245">
            <v>12272.66</v>
          </cell>
          <cell r="H245">
            <v>0</v>
          </cell>
          <cell r="I245">
            <v>0</v>
          </cell>
          <cell r="J245">
            <v>0</v>
          </cell>
          <cell r="K245">
            <v>15343.599999999999</v>
          </cell>
          <cell r="L245">
            <v>1823.06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 t="str">
            <v>Zateplení Základní školy v Ostravě-Zábřehu na ul. Kpt. Vajdy</v>
          </cell>
          <cell r="B246">
            <v>3009</v>
          </cell>
          <cell r="C246" t="str">
            <v>OP ŽP</v>
          </cell>
          <cell r="D246">
            <v>0.9</v>
          </cell>
          <cell r="E246">
            <v>17517.60439</v>
          </cell>
          <cell r="F246">
            <v>4418.8507900000004</v>
          </cell>
          <cell r="G246">
            <v>13098.7536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193.60000000000002</v>
          </cell>
          <cell r="O246">
            <v>17324.004390000002</v>
          </cell>
          <cell r="P246">
            <v>0</v>
          </cell>
        </row>
        <row r="247">
          <cell r="A247" t="str">
            <v>Zateplení Základní umělecké školy Viléma Petrželky v Ostravě-Hrabůvce</v>
          </cell>
          <cell r="B247">
            <v>3010</v>
          </cell>
          <cell r="C247" t="str">
            <v>OP ŽP</v>
          </cell>
          <cell r="D247">
            <v>0.9</v>
          </cell>
          <cell r="E247">
            <v>5519.1468399999994</v>
          </cell>
          <cell r="F247">
            <v>2231.3253799999993</v>
          </cell>
          <cell r="G247">
            <v>3287.8214600000001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4638.8150599999999</v>
          </cell>
          <cell r="O247">
            <v>880.33177999999998</v>
          </cell>
          <cell r="P247">
            <v>0</v>
          </cell>
        </row>
        <row r="248">
          <cell r="A248" t="str">
            <v>Zateplení ZUŠ Leoše Janáčka ve Frýdlantu nad Ostravicí</v>
          </cell>
          <cell r="B248">
            <v>3016</v>
          </cell>
          <cell r="C248" t="str">
            <v>OP ŽP</v>
          </cell>
          <cell r="D248">
            <v>0.9</v>
          </cell>
          <cell r="E248">
            <v>7340.0650900000001</v>
          </cell>
          <cell r="F248">
            <v>3791.8645900000001</v>
          </cell>
          <cell r="G248">
            <v>3548.2004999999999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28192.125899999999</v>
          </cell>
          <cell r="O248">
            <v>7060.6585300000006</v>
          </cell>
          <cell r="P248">
            <v>0</v>
          </cell>
        </row>
        <row r="249">
          <cell r="A249" t="str">
            <v>Zkvalitnění systému péče o žáky se speciálními vzdělávacími potřebami v Moravskoslezském kraji</v>
          </cell>
          <cell r="B249">
            <v>2833</v>
          </cell>
          <cell r="C249" t="str">
            <v>OP VPK</v>
          </cell>
          <cell r="D249">
            <v>1</v>
          </cell>
          <cell r="E249">
            <v>13862.967419999999</v>
          </cell>
          <cell r="F249">
            <v>89.513189999997849</v>
          </cell>
          <cell r="G249">
            <v>13773.454230000001</v>
          </cell>
          <cell r="H249">
            <v>75</v>
          </cell>
          <cell r="I249">
            <v>2738.4072999999999</v>
          </cell>
          <cell r="J249">
            <v>3900.4762000000001</v>
          </cell>
          <cell r="K249">
            <v>3601.9136399999998</v>
          </cell>
          <cell r="L249">
            <v>3547.1702799999998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 t="str">
            <v>Zlepšení dostupnosti pohraniční oblasti modernizací silnice v úseku Sciboryce Wielkie - Hněvošice</v>
          </cell>
          <cell r="B250" t="str">
            <v>2876</v>
          </cell>
          <cell r="C250" t="str">
            <v>OPPS ČR-PL</v>
          </cell>
          <cell r="D250">
            <v>0.9</v>
          </cell>
          <cell r="E250">
            <v>9526.6</v>
          </cell>
          <cell r="F250">
            <v>902.05000000000109</v>
          </cell>
          <cell r="G250">
            <v>8624.5499999999993</v>
          </cell>
          <cell r="H250">
            <v>1.45</v>
          </cell>
          <cell r="I250">
            <v>3.75</v>
          </cell>
          <cell r="J250">
            <v>0</v>
          </cell>
          <cell r="K250">
            <v>0</v>
          </cell>
          <cell r="L250">
            <v>24.86</v>
          </cell>
          <cell r="M250">
            <v>61.39</v>
          </cell>
          <cell r="N250">
            <v>8993.5399999999991</v>
          </cell>
          <cell r="O250">
            <v>441.61</v>
          </cell>
          <cell r="P250">
            <v>0</v>
          </cell>
        </row>
        <row r="251">
          <cell r="A251" t="str">
            <v>Zlepšení podmínek pro praktické vyučování žáků v technicky zaměřených oborech středních vzdělání v Ostravě</v>
          </cell>
          <cell r="B251">
            <v>2713</v>
          </cell>
          <cell r="C251" t="str">
            <v>ROP</v>
          </cell>
          <cell r="D251">
            <v>0.85</v>
          </cell>
          <cell r="E251">
            <v>22081.907009999995</v>
          </cell>
          <cell r="F251">
            <v>3692.6350399999938</v>
          </cell>
          <cell r="G251">
            <v>18389.271970000002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424.86899999999997</v>
          </cell>
          <cell r="M251">
            <v>3759.9082799999996</v>
          </cell>
          <cell r="N251">
            <v>13537.232319999999</v>
          </cell>
          <cell r="O251">
            <v>4359.8974099999996</v>
          </cell>
          <cell r="P251">
            <v>0</v>
          </cell>
        </row>
        <row r="252">
          <cell r="A252" t="str">
            <v>Zpřístupnění území NKP Důl Hlubina</v>
          </cell>
          <cell r="B252" t="str">
            <v>2559</v>
          </cell>
          <cell r="C252" t="str">
            <v>ROP</v>
          </cell>
          <cell r="D252">
            <v>0.85</v>
          </cell>
          <cell r="E252">
            <v>2701.9651999999996</v>
          </cell>
          <cell r="F252">
            <v>820.32395999999972</v>
          </cell>
          <cell r="G252">
            <v>1881.6412399999999</v>
          </cell>
          <cell r="H252">
            <v>0</v>
          </cell>
          <cell r="I252">
            <v>0</v>
          </cell>
          <cell r="J252">
            <v>0</v>
          </cell>
          <cell r="K252">
            <v>206.68199999999999</v>
          </cell>
          <cell r="L252">
            <v>2495.2831999999999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</row>
        <row r="253">
          <cell r="A253" t="str">
            <v>Zpřístupnění územně plánovací dokumentace prostřednictvím webových technologií</v>
          </cell>
          <cell r="B253" t="str">
            <v>2295</v>
          </cell>
          <cell r="C253" t="str">
            <v>EHP / Norska</v>
          </cell>
          <cell r="D253">
            <v>0.9</v>
          </cell>
          <cell r="E253">
            <v>7668.8789999999999</v>
          </cell>
          <cell r="F253">
            <v>1039.5929000000006</v>
          </cell>
          <cell r="G253">
            <v>6629.2860999999994</v>
          </cell>
          <cell r="H253">
            <v>6573.3876</v>
          </cell>
          <cell r="I253">
            <v>1095.4913999999999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 t="str">
            <v>Zvýšení uplatnitelnosti mladých lidí na evropském trhu práce (Amélioration de l´employabilité des jeunes sur le marché de travail européen)</v>
          </cell>
          <cell r="B254">
            <v>3057</v>
          </cell>
          <cell r="C254" t="str">
            <v>Comenius</v>
          </cell>
          <cell r="D254">
            <v>1</v>
          </cell>
          <cell r="E254">
            <v>546.54999999999995</v>
          </cell>
          <cell r="F254">
            <v>0</v>
          </cell>
          <cell r="G254">
            <v>546.55349999999999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217.48174</v>
          </cell>
          <cell r="N254">
            <v>304.28068000000002</v>
          </cell>
          <cell r="O254">
            <v>0</v>
          </cell>
          <cell r="P254">
            <v>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2"/>
      <sheetName val="seznam projektů"/>
      <sheetName val="List3"/>
    </sheetNames>
    <sheetDataSet>
      <sheetData sheetId="0"/>
      <sheetData sheetId="1"/>
      <sheetData sheetId="2"/>
      <sheetData sheetId="3">
        <row r="2">
          <cell r="A2" t="str">
            <v>Zateplení areálu Gymnázia a Střední průmyslové školy elektrotechniky a informatiky ve Frenštátě pod Radhoštěm na ul. Křižíkova</v>
          </cell>
          <cell r="B2">
            <v>34328995.580880001</v>
          </cell>
          <cell r="C2">
            <v>21585421.208599761</v>
          </cell>
          <cell r="D2">
            <v>12743574.37228024</v>
          </cell>
          <cell r="E2">
            <v>34328.99558088</v>
          </cell>
          <cell r="F2">
            <v>21585.421208599761</v>
          </cell>
          <cell r="G2">
            <v>12743.57437228024</v>
          </cell>
        </row>
        <row r="3">
          <cell r="A3" t="str">
            <v>Zateplení budovy dílen Gymnázia a Střední odborné školy v Rýmařově-Jamarticích</v>
          </cell>
          <cell r="B3">
            <v>4882881</v>
          </cell>
          <cell r="C3">
            <v>1267323.75</v>
          </cell>
          <cell r="D3">
            <v>3615557.25</v>
          </cell>
          <cell r="E3">
            <v>4882.8810000000003</v>
          </cell>
          <cell r="F3">
            <v>1267.32375</v>
          </cell>
          <cell r="G3">
            <v>3615.5572499999998</v>
          </cell>
        </row>
        <row r="4">
          <cell r="A4" t="str">
            <v>Zateplení budovy Odborného učiliště a Praktické školy v Hlučíně na ul. ČSA</v>
          </cell>
          <cell r="B4">
            <v>3723677.9580000001</v>
          </cell>
          <cell r="C4">
            <v>2544067.35</v>
          </cell>
          <cell r="D4">
            <v>1179610.608</v>
          </cell>
          <cell r="E4">
            <v>3723.6779580000002</v>
          </cell>
          <cell r="F4">
            <v>2544.0673500000003</v>
          </cell>
          <cell r="G4">
            <v>1179.610608</v>
          </cell>
        </row>
        <row r="5">
          <cell r="A5" t="str">
            <v>Zateplení Dětského domova na ulici Čelakovského v Havířově - Podlesí</v>
          </cell>
          <cell r="B5">
            <v>3670626.96</v>
          </cell>
          <cell r="C5">
            <v>2218580</v>
          </cell>
          <cell r="D5">
            <v>1452046.96</v>
          </cell>
          <cell r="E5">
            <v>3670.6269600000001</v>
          </cell>
          <cell r="F5">
            <v>2218.58</v>
          </cell>
          <cell r="G5">
            <v>1452.0469599999999</v>
          </cell>
        </row>
        <row r="6">
          <cell r="A6" t="str">
            <v>Zateplení Gymnázia Havířov-Podlesí</v>
          </cell>
          <cell r="B6">
            <v>17528062.952399999</v>
          </cell>
          <cell r="C6">
            <v>9278954.6354999989</v>
          </cell>
          <cell r="D6">
            <v>8249108.3169</v>
          </cell>
          <cell r="E6">
            <v>17528.0629524</v>
          </cell>
          <cell r="F6">
            <v>9278.9546354999984</v>
          </cell>
          <cell r="G6">
            <v>8249.1083168999994</v>
          </cell>
        </row>
        <row r="7">
          <cell r="A7" t="str">
            <v>Zateplení Gymnázia Mikuláše Koperníka v Bílovci</v>
          </cell>
          <cell r="B7">
            <v>28596668.100000001</v>
          </cell>
          <cell r="C7">
            <v>8784935.7749999985</v>
          </cell>
          <cell r="D7">
            <v>19811732.325000003</v>
          </cell>
          <cell r="E7">
            <v>28596.668100000003</v>
          </cell>
          <cell r="F7">
            <v>8784.9357749999981</v>
          </cell>
          <cell r="G7">
            <v>19811.732325000004</v>
          </cell>
        </row>
        <row r="8">
          <cell r="A8" t="str">
            <v>Zateplení Gymnázia v Ostravě-Zábřehu na ul. Volgogradská</v>
          </cell>
          <cell r="B8">
            <v>32435936.056524001</v>
          </cell>
          <cell r="C8">
            <v>9013985.2778580002</v>
          </cell>
          <cell r="D8">
            <v>23421950.778666001</v>
          </cell>
          <cell r="E8">
            <v>32435.936056524002</v>
          </cell>
          <cell r="F8">
            <v>9013.9852778580007</v>
          </cell>
          <cell r="G8">
            <v>23421.950778666</v>
          </cell>
        </row>
        <row r="9">
          <cell r="A9" t="str">
            <v>Zateplení Gymnázia ve Frýdlantu nad Ostravicí</v>
          </cell>
          <cell r="B9">
            <v>3635744.1119999997</v>
          </cell>
          <cell r="C9">
            <v>2429776.7999999998</v>
          </cell>
          <cell r="D9">
            <v>1205967.3119999999</v>
          </cell>
          <cell r="E9">
            <v>3635.7441119999999</v>
          </cell>
          <cell r="F9">
            <v>2429.7767999999996</v>
          </cell>
          <cell r="G9">
            <v>1205.967312</v>
          </cell>
        </row>
        <row r="10">
          <cell r="A10" t="str">
            <v>Zateplení Matičního gymnázia v Ostravě</v>
          </cell>
          <cell r="B10">
            <v>17906792.904000003</v>
          </cell>
          <cell r="C10">
            <v>9915462</v>
          </cell>
          <cell r="D10">
            <v>7991330.9040000029</v>
          </cell>
          <cell r="E10">
            <v>17906.792904000002</v>
          </cell>
          <cell r="F10">
            <v>9915.4619999999995</v>
          </cell>
          <cell r="G10">
            <v>7991.3309040000031</v>
          </cell>
        </row>
        <row r="11">
          <cell r="A11" t="str">
            <v>Zateplení Obchodní akademie v Ostravě-Porubě</v>
          </cell>
          <cell r="B11">
            <v>11606078.483999999</v>
          </cell>
          <cell r="C11">
            <v>5984777</v>
          </cell>
          <cell r="D11">
            <v>5621301.4839999992</v>
          </cell>
          <cell r="E11">
            <v>11606.078484</v>
          </cell>
          <cell r="F11">
            <v>5984.777</v>
          </cell>
          <cell r="G11">
            <v>5621.3014839999996</v>
          </cell>
        </row>
        <row r="12">
          <cell r="A12" t="str">
            <v>Zateplení objektu dílen Střední školy elektrotechnické v Ostravě</v>
          </cell>
          <cell r="B12">
            <v>6718206.6151199993</v>
          </cell>
          <cell r="C12">
            <v>4772505.4739999995</v>
          </cell>
          <cell r="D12">
            <v>1945701.1411199998</v>
          </cell>
          <cell r="E12">
            <v>6718.2066151199997</v>
          </cell>
          <cell r="F12">
            <v>4772.5054739999996</v>
          </cell>
          <cell r="G12">
            <v>1945.7011411199999</v>
          </cell>
        </row>
        <row r="13">
          <cell r="A13" t="str">
            <v>Zateplení SOŠ a SOU podnikání a služeb v Jablunkově - budova na ulici Školní</v>
          </cell>
          <cell r="B13">
            <v>8838354.4048800003</v>
          </cell>
          <cell r="C13">
            <v>6550813.0709999995</v>
          </cell>
          <cell r="D13">
            <v>2287541.3338800007</v>
          </cell>
          <cell r="E13">
            <v>8838.3544048799995</v>
          </cell>
          <cell r="F13">
            <v>6550.8130709999996</v>
          </cell>
          <cell r="G13">
            <v>2287.5413338800008</v>
          </cell>
        </row>
        <row r="14">
          <cell r="A14" t="str">
            <v>Zateplení SOŠ a SOU podnikání a služeb v Jablunkově - budova na ulici Zahradní</v>
          </cell>
          <cell r="B14">
            <v>6453221.1744000008</v>
          </cell>
          <cell r="C14">
            <v>4686854.5350000001</v>
          </cell>
          <cell r="D14">
            <v>1766366.6394000007</v>
          </cell>
          <cell r="E14">
            <v>6453.2211744000006</v>
          </cell>
          <cell r="F14">
            <v>4686.8545350000004</v>
          </cell>
          <cell r="G14">
            <v>1766.3666394000006</v>
          </cell>
        </row>
        <row r="15">
          <cell r="A15" t="str">
            <v>Zateplení sportovního centra Střední školy a Základní školy v Havířově - Šumbarku</v>
          </cell>
          <cell r="B15">
            <v>15855840</v>
          </cell>
          <cell r="C15">
            <v>10323720</v>
          </cell>
          <cell r="D15">
            <v>5532120</v>
          </cell>
          <cell r="E15">
            <v>15855.84</v>
          </cell>
          <cell r="F15">
            <v>10323.719999999999</v>
          </cell>
          <cell r="G15">
            <v>5532.12</v>
          </cell>
        </row>
        <row r="16">
          <cell r="A16" t="str">
            <v>Zateplení Sportovního gymnázia Dany a Emila Zátopkových v Ostravě</v>
          </cell>
          <cell r="B16">
            <v>29877225.378000002</v>
          </cell>
          <cell r="C16">
            <v>10155189.168409999</v>
          </cell>
          <cell r="D16">
            <v>19722036.209590003</v>
          </cell>
          <cell r="E16">
            <v>29877.225378000003</v>
          </cell>
          <cell r="F16">
            <v>10155.189168409999</v>
          </cell>
          <cell r="G16">
            <v>19722.036209590002</v>
          </cell>
        </row>
        <row r="17">
          <cell r="A17" t="str">
            <v>Zateplení Střední odborné školy  v Českém Těšíně (budova na ul. Tyršova)</v>
          </cell>
          <cell r="B17">
            <v>47665540</v>
          </cell>
          <cell r="C17">
            <v>18851728.004999999</v>
          </cell>
          <cell r="D17">
            <v>28813811.995000001</v>
          </cell>
          <cell r="E17">
            <v>47665.54</v>
          </cell>
          <cell r="F17">
            <v>18851.728004999997</v>
          </cell>
          <cell r="G17">
            <v>28813.811995</v>
          </cell>
        </row>
        <row r="18">
          <cell r="A18" t="str">
            <v>Zateplení Střední odborné školy v Bruntále</v>
          </cell>
          <cell r="B18">
            <v>42017976</v>
          </cell>
          <cell r="C18">
            <v>26157780</v>
          </cell>
          <cell r="D18">
            <v>15860196</v>
          </cell>
          <cell r="E18">
            <v>42017.976000000002</v>
          </cell>
          <cell r="F18">
            <v>26157.78</v>
          </cell>
          <cell r="G18">
            <v>15860.196</v>
          </cell>
        </row>
        <row r="19">
          <cell r="A19" t="str">
            <v>Zateplení Střední průmyslové školy a Obchodní akademie v Bruntále (areál na ul. Kavalcova)</v>
          </cell>
          <cell r="B19">
            <v>40277590.11276</v>
          </cell>
          <cell r="C19">
            <v>26442781.528074227</v>
          </cell>
          <cell r="D19">
            <v>13834808.584685773</v>
          </cell>
          <cell r="E19">
            <v>40277.590112760001</v>
          </cell>
          <cell r="F19">
            <v>26442.781528074229</v>
          </cell>
          <cell r="G19">
            <v>13834.808584685772</v>
          </cell>
        </row>
        <row r="20">
          <cell r="A20" t="str">
            <v>Zateplení Střední školy technické a dopravní v Ostravě-Vítkovicích</v>
          </cell>
          <cell r="B20">
            <v>91370250</v>
          </cell>
          <cell r="C20">
            <v>38375505</v>
          </cell>
          <cell r="D20">
            <v>52994745</v>
          </cell>
          <cell r="E20">
            <v>91370.25</v>
          </cell>
          <cell r="F20">
            <v>38375.504999999997</v>
          </cell>
          <cell r="G20">
            <v>52994.745000000003</v>
          </cell>
        </row>
        <row r="21">
          <cell r="A21" t="str">
            <v>Zateplení Střední školy techniky a služeb v Karviné</v>
          </cell>
          <cell r="B21">
            <v>54918620</v>
          </cell>
          <cell r="C21">
            <v>19497456</v>
          </cell>
          <cell r="D21">
            <v>35421164</v>
          </cell>
          <cell r="E21">
            <v>54918.62</v>
          </cell>
          <cell r="F21">
            <v>19497.455999999998</v>
          </cell>
          <cell r="G21">
            <v>35421.163999999997</v>
          </cell>
        </row>
        <row r="22">
          <cell r="A22" t="str">
            <v>Zateplení Střední školy zahradnické v Ostravě - SPV na ulici U Hrůbků</v>
          </cell>
          <cell r="B22">
            <v>13816025.8236</v>
          </cell>
          <cell r="C22">
            <v>10603795.194630001</v>
          </cell>
          <cell r="D22">
            <v>3212230.628969999</v>
          </cell>
          <cell r="E22">
            <v>13816.025823599999</v>
          </cell>
          <cell r="F22">
            <v>10603.79519463</v>
          </cell>
          <cell r="G22">
            <v>3212.2306289699991</v>
          </cell>
        </row>
        <row r="23">
          <cell r="A23" t="str">
            <v>Zateplení Střední zdravotnické školy a Vyšší odborné školy zdravotnické v Ostravě (areál na ul. 1. máje)</v>
          </cell>
          <cell r="B23">
            <v>18223645.440000001</v>
          </cell>
          <cell r="C23">
            <v>11281620</v>
          </cell>
          <cell r="D23">
            <v>6942025.4400000013</v>
          </cell>
          <cell r="E23">
            <v>18223.64544</v>
          </cell>
          <cell r="F23">
            <v>11281.62</v>
          </cell>
          <cell r="G23">
            <v>6942.0254400000013</v>
          </cell>
        </row>
        <row r="24">
          <cell r="A24" t="str">
            <v>Zateplení tělocvičny Wichterlova gymnázia v Ostravě-Porubě</v>
          </cell>
          <cell r="B24">
            <v>5512178.3917200007</v>
          </cell>
          <cell r="C24">
            <v>3609731.1690000002</v>
          </cell>
          <cell r="D24">
            <v>1902447.2227200004</v>
          </cell>
          <cell r="E24">
            <v>5512.1783917200009</v>
          </cell>
          <cell r="F24">
            <v>3609.7311690000001</v>
          </cell>
          <cell r="G24">
            <v>1902.4472227200004</v>
          </cell>
        </row>
        <row r="25">
          <cell r="A25" t="str">
            <v>Zateplení Všeobecného a sportovního gymnázia v Bruntále</v>
          </cell>
          <cell r="B25">
            <v>22123119.73872</v>
          </cell>
          <cell r="C25">
            <v>8511978.8397599999</v>
          </cell>
          <cell r="D25">
            <v>13611140.89896</v>
          </cell>
          <cell r="E25">
            <v>22123.119738720001</v>
          </cell>
          <cell r="F25">
            <v>8511.9788397600005</v>
          </cell>
          <cell r="G25">
            <v>13611.14089896</v>
          </cell>
        </row>
        <row r="26">
          <cell r="A26" t="str">
            <v>Zateplení vybraných budov Střední školy zemědělství a služeb ve Městě Albrechtice</v>
          </cell>
          <cell r="B26">
            <v>20583010.287840001</v>
          </cell>
          <cell r="C26">
            <v>9538174.7613900006</v>
          </cell>
          <cell r="D26">
            <v>11044835.526450001</v>
          </cell>
          <cell r="E26">
            <v>20583.010287840003</v>
          </cell>
          <cell r="F26">
            <v>9538.1747613900006</v>
          </cell>
          <cell r="G26">
            <v>11044.835526450001</v>
          </cell>
        </row>
        <row r="27">
          <cell r="A27" t="str">
            <v>Zateplení vybraných budov Vyšší odborné školy, Střední odborné školy a Středního odborného učiliště v Kopřivnici</v>
          </cell>
          <cell r="B27">
            <v>25449060.001965601</v>
          </cell>
          <cell r="C27">
            <v>15522421.501619998</v>
          </cell>
          <cell r="D27">
            <v>9926638.5003456026</v>
          </cell>
          <cell r="E27">
            <v>25449.060001965601</v>
          </cell>
          <cell r="F27">
            <v>15522.421501619998</v>
          </cell>
          <cell r="G27">
            <v>9926.6385003456035</v>
          </cell>
        </row>
        <row r="28">
          <cell r="A28" t="str">
            <v>Zateplení vybraných objektů Gymnázia a Střední odborné školy v Rýmařově</v>
          </cell>
          <cell r="B28">
            <v>13142465.77644</v>
          </cell>
          <cell r="C28">
            <v>8180025.0700000003</v>
          </cell>
          <cell r="D28">
            <v>4962440.7064399999</v>
          </cell>
          <cell r="E28">
            <v>13142.46577644</v>
          </cell>
          <cell r="F28">
            <v>8180.0250700000006</v>
          </cell>
          <cell r="G28">
            <v>4962.4407064400002</v>
          </cell>
        </row>
        <row r="29">
          <cell r="A29" t="str">
            <v>Zateplení vybraných objektů Střední odborné školy dopravy a cestovního ruchu v Krnově</v>
          </cell>
          <cell r="B29">
            <v>10167914.156400001</v>
          </cell>
          <cell r="C29">
            <v>7335018.0881999992</v>
          </cell>
          <cell r="D29">
            <v>2832896.0682000015</v>
          </cell>
          <cell r="E29">
            <v>10167.9141564</v>
          </cell>
          <cell r="F29">
            <v>7335.0180881999995</v>
          </cell>
          <cell r="G29">
            <v>2832.8960682000015</v>
          </cell>
        </row>
        <row r="30">
          <cell r="A30" t="str">
            <v>Zateplení Základní školy v Ostravě-Zábřehu na ul. Kpt. Vajdy</v>
          </cell>
          <cell r="B30">
            <v>23938646.451720003</v>
          </cell>
          <cell r="C30">
            <v>16172277.89562</v>
          </cell>
          <cell r="D30">
            <v>7766368.5561000034</v>
          </cell>
          <cell r="E30">
            <v>23938.646451720004</v>
          </cell>
          <cell r="F30">
            <v>16172.27789562</v>
          </cell>
          <cell r="G30">
            <v>7766.3685561000038</v>
          </cell>
        </row>
        <row r="31">
          <cell r="A31" t="str">
            <v>Zateplení Základní umělecké školy Viléma Petrželky v Ostravě-Hrabůvce</v>
          </cell>
          <cell r="B31">
            <v>4759800.9458999997</v>
          </cell>
          <cell r="C31">
            <v>2765850.3675000002</v>
          </cell>
          <cell r="D31">
            <v>1993950.5783999995</v>
          </cell>
          <cell r="E31">
            <v>4759.8009458999995</v>
          </cell>
          <cell r="F31">
            <v>2765.8503675000002</v>
          </cell>
          <cell r="G31">
            <v>1993.9505783999996</v>
          </cell>
        </row>
        <row r="32">
          <cell r="A32" t="str">
            <v>Zateplení ZUŠ Leoše Janáčka ve Frýdlantu nad Ostravicí</v>
          </cell>
          <cell r="B32">
            <v>5490505.1100899996</v>
          </cell>
          <cell r="C32">
            <v>3354902.1742499992</v>
          </cell>
          <cell r="D32">
            <v>2135602.9358400004</v>
          </cell>
          <cell r="E32">
            <v>5490.50511009</v>
          </cell>
          <cell r="F32">
            <v>3354.902174249999</v>
          </cell>
          <cell r="G32">
            <v>2135.6029358400006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3"/>
  <sheetViews>
    <sheetView tabSelected="1" workbookViewId="0">
      <selection activeCell="M3" sqref="M3"/>
    </sheetView>
  </sheetViews>
  <sheetFormatPr defaultRowHeight="15" x14ac:dyDescent="0.25"/>
  <cols>
    <col min="1" max="1" width="66" customWidth="1"/>
    <col min="2" max="2" width="12.140625" bestFit="1" customWidth="1"/>
    <col min="3" max="3" width="16.28515625" bestFit="1" customWidth="1"/>
    <col min="4" max="4" width="11.140625" bestFit="1" customWidth="1"/>
    <col min="5" max="5" width="16" customWidth="1"/>
    <col min="6" max="6" width="15.28515625" customWidth="1"/>
    <col min="7" max="7" width="14.28515625" customWidth="1"/>
    <col min="8" max="8" width="15.140625" customWidth="1"/>
    <col min="9" max="9" width="13.85546875" customWidth="1"/>
    <col min="10" max="10" width="15" customWidth="1"/>
    <col min="11" max="11" width="15.42578125" customWidth="1"/>
    <col min="12" max="12" width="15.7109375" customWidth="1"/>
    <col min="13" max="13" width="14.5703125" customWidth="1"/>
  </cols>
  <sheetData>
    <row r="1" spans="1:13" ht="15.75" thickBot="1" x14ac:dyDescent="0.3">
      <c r="A1" s="48" t="s">
        <v>188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x14ac:dyDescent="0.25">
      <c r="E2" s="45" t="s">
        <v>191</v>
      </c>
      <c r="F2" s="46"/>
      <c r="G2" s="47"/>
      <c r="H2" s="45" t="s">
        <v>169</v>
      </c>
      <c r="I2" s="46"/>
      <c r="J2" s="47"/>
      <c r="K2" s="45" t="s">
        <v>173</v>
      </c>
      <c r="L2" s="46"/>
      <c r="M2" s="47"/>
    </row>
    <row r="3" spans="1:13" ht="60" x14ac:dyDescent="0.25">
      <c r="A3" s="8" t="s">
        <v>168</v>
      </c>
      <c r="B3" s="4" t="s">
        <v>171</v>
      </c>
      <c r="C3" s="4" t="s">
        <v>172</v>
      </c>
      <c r="D3" s="42" t="s">
        <v>175</v>
      </c>
      <c r="E3" s="7" t="s">
        <v>170</v>
      </c>
      <c r="F3" s="5" t="s">
        <v>189</v>
      </c>
      <c r="G3" s="6" t="s">
        <v>190</v>
      </c>
      <c r="H3" s="7" t="s">
        <v>170</v>
      </c>
      <c r="I3" s="5" t="s">
        <v>189</v>
      </c>
      <c r="J3" s="6" t="s">
        <v>190</v>
      </c>
      <c r="K3" s="7" t="s">
        <v>170</v>
      </c>
      <c r="L3" s="5" t="s">
        <v>189</v>
      </c>
      <c r="M3" s="6" t="s">
        <v>190</v>
      </c>
    </row>
    <row r="4" spans="1:13" x14ac:dyDescent="0.25">
      <c r="A4" s="10" t="s">
        <v>88</v>
      </c>
      <c r="B4" s="11" t="s">
        <v>2</v>
      </c>
      <c r="C4" s="11" t="s">
        <v>89</v>
      </c>
      <c r="D4" s="43" t="s">
        <v>19</v>
      </c>
      <c r="E4" s="12">
        <v>9700</v>
      </c>
      <c r="F4" s="13">
        <v>1700</v>
      </c>
      <c r="G4" s="14">
        <v>8000</v>
      </c>
      <c r="H4" s="12">
        <f>VLOOKUP(A4,'[1]2007 - 2013'!$A$5:$P$254,5,FALSE)</f>
        <v>3000.4152300000005</v>
      </c>
      <c r="I4" s="13">
        <f>VLOOKUP(A4,'[1]2007 - 2013'!$A$5:$P$254,6,FALSE)</f>
        <v>269.71650000000045</v>
      </c>
      <c r="J4" s="14">
        <f>VLOOKUP(A4,'[1]2007 - 2013'!$A$5:$P$254,7,FALSE)</f>
        <v>2730.6987300000001</v>
      </c>
      <c r="K4" s="15">
        <f t="shared" ref="K4:K35" si="0">E4-H4</f>
        <v>6699.5847699999995</v>
      </c>
      <c r="L4" s="16">
        <f t="shared" ref="L4:L35" si="1">F4-I4</f>
        <v>1430.2834999999995</v>
      </c>
      <c r="M4" s="17">
        <f t="shared" ref="M4:M35" si="2">G4-J4</f>
        <v>5269.3012699999999</v>
      </c>
    </row>
    <row r="5" spans="1:13" x14ac:dyDescent="0.25">
      <c r="A5" s="10" t="s">
        <v>90</v>
      </c>
      <c r="B5" s="11" t="s">
        <v>2</v>
      </c>
      <c r="C5" s="11" t="s">
        <v>89</v>
      </c>
      <c r="D5" s="43" t="s">
        <v>19</v>
      </c>
      <c r="E5" s="12">
        <v>23000</v>
      </c>
      <c r="F5" s="13">
        <v>6000</v>
      </c>
      <c r="G5" s="14">
        <v>17000</v>
      </c>
      <c r="H5" s="12">
        <f>VLOOKUP(A5,'[1]2007 - 2013'!$A$5:$P$254,5,FALSE)</f>
        <v>21614.557989999998</v>
      </c>
      <c r="I5" s="13">
        <f>VLOOKUP(A5,'[1]2007 - 2013'!$A$5:$P$254,6,FALSE)</f>
        <v>3242.7013599999991</v>
      </c>
      <c r="J5" s="14">
        <f>VLOOKUP(A5,'[1]2007 - 2013'!$A$5:$P$254,7,FALSE)</f>
        <v>18371.856629999998</v>
      </c>
      <c r="K5" s="15">
        <f t="shared" si="0"/>
        <v>1385.4420100000025</v>
      </c>
      <c r="L5" s="16">
        <f t="shared" si="1"/>
        <v>2757.2986400000009</v>
      </c>
      <c r="M5" s="17">
        <f t="shared" si="2"/>
        <v>-1371.8566299999984</v>
      </c>
    </row>
    <row r="6" spans="1:13" x14ac:dyDescent="0.25">
      <c r="A6" s="10" t="s">
        <v>96</v>
      </c>
      <c r="B6" s="11" t="s">
        <v>2</v>
      </c>
      <c r="C6" s="11" t="s">
        <v>89</v>
      </c>
      <c r="D6" s="43" t="s">
        <v>19</v>
      </c>
      <c r="E6" s="12">
        <v>5000</v>
      </c>
      <c r="F6" s="13">
        <v>920</v>
      </c>
      <c r="G6" s="14">
        <v>4080</v>
      </c>
      <c r="H6" s="12">
        <f>VLOOKUP(A6,'[1]2007 - 2013'!$A$5:$P$254,5,FALSE)</f>
        <v>4191.2545099999998</v>
      </c>
      <c r="I6" s="13">
        <f>VLOOKUP(A6,'[1]2007 - 2013'!$A$5:$P$254,6,FALSE)</f>
        <v>628.79529000000002</v>
      </c>
      <c r="J6" s="14">
        <f>VLOOKUP(A6,'[1]2007 - 2013'!$A$5:$P$254,7,FALSE)</f>
        <v>3562.4592199999997</v>
      </c>
      <c r="K6" s="15">
        <f t="shared" si="0"/>
        <v>808.74549000000025</v>
      </c>
      <c r="L6" s="16">
        <f t="shared" si="1"/>
        <v>291.20470999999998</v>
      </c>
      <c r="M6" s="17">
        <f t="shared" si="2"/>
        <v>517.54078000000027</v>
      </c>
    </row>
    <row r="7" spans="1:13" x14ac:dyDescent="0.25">
      <c r="A7" s="10" t="s">
        <v>143</v>
      </c>
      <c r="B7" s="11" t="s">
        <v>2</v>
      </c>
      <c r="C7" s="11" t="s">
        <v>89</v>
      </c>
      <c r="D7" s="43" t="s">
        <v>19</v>
      </c>
      <c r="E7" s="12">
        <v>23000</v>
      </c>
      <c r="F7" s="13">
        <v>3960</v>
      </c>
      <c r="G7" s="14">
        <v>19040</v>
      </c>
      <c r="H7" s="12">
        <f>VLOOKUP(A7,'[1]2007 - 2013'!$A$5:$P$254,5,FALSE)</f>
        <v>17475.560119999998</v>
      </c>
      <c r="I7" s="13">
        <f>VLOOKUP(A7,'[1]2007 - 2013'!$A$5:$P$254,6,FALSE)</f>
        <v>3506.9998999999971</v>
      </c>
      <c r="J7" s="14">
        <f>VLOOKUP(A7,'[1]2007 - 2013'!$A$5:$P$254,7,FALSE)</f>
        <v>13968.560220000001</v>
      </c>
      <c r="K7" s="15">
        <f t="shared" si="0"/>
        <v>5524.4398800000017</v>
      </c>
      <c r="L7" s="16">
        <f t="shared" si="1"/>
        <v>453.00010000000293</v>
      </c>
      <c r="M7" s="17">
        <f t="shared" si="2"/>
        <v>5071.4397799999988</v>
      </c>
    </row>
    <row r="8" spans="1:13" x14ac:dyDescent="0.25">
      <c r="A8" s="10" t="s">
        <v>21</v>
      </c>
      <c r="B8" s="11" t="s">
        <v>6</v>
      </c>
      <c r="C8" s="11" t="s">
        <v>22</v>
      </c>
      <c r="D8" s="43" t="s">
        <v>19</v>
      </c>
      <c r="E8" s="12">
        <v>39333</v>
      </c>
      <c r="F8" s="13">
        <v>11800</v>
      </c>
      <c r="G8" s="14">
        <v>27533</v>
      </c>
      <c r="H8" s="12">
        <f>VLOOKUP(A8,'[1]2007 - 2013'!$A$5:$P$254,5,FALSE)</f>
        <v>13356.1</v>
      </c>
      <c r="I8" s="13">
        <f>VLOOKUP(A8,'[1]2007 - 2013'!$A$5:$P$254,6,FALSE)</f>
        <v>4497.3600000000006</v>
      </c>
      <c r="J8" s="14">
        <f>VLOOKUP(A8,'[1]2007 - 2013'!$A$5:$P$254,7,FALSE)</f>
        <v>8858.74</v>
      </c>
      <c r="K8" s="15">
        <f t="shared" si="0"/>
        <v>25976.9</v>
      </c>
      <c r="L8" s="16">
        <f t="shared" si="1"/>
        <v>7302.6399999999994</v>
      </c>
      <c r="M8" s="17">
        <f t="shared" si="2"/>
        <v>18674.260000000002</v>
      </c>
    </row>
    <row r="9" spans="1:13" x14ac:dyDescent="0.25">
      <c r="A9" s="10" t="s">
        <v>23</v>
      </c>
      <c r="B9" s="11" t="s">
        <v>6</v>
      </c>
      <c r="C9" s="11" t="s">
        <v>22</v>
      </c>
      <c r="D9" s="43" t="s">
        <v>19</v>
      </c>
      <c r="E9" s="12">
        <v>554882</v>
      </c>
      <c r="F9" s="13">
        <f>E9*0.15</f>
        <v>83232.3</v>
      </c>
      <c r="G9" s="14">
        <f>E9*0.85</f>
        <v>471649.7</v>
      </c>
      <c r="H9" s="12">
        <f>VLOOKUP(A9,'[1]2007 - 2013'!$A$5:$P$254,5,FALSE)</f>
        <v>78060.42</v>
      </c>
      <c r="I9" s="13">
        <f>VLOOKUP(A9,'[1]2007 - 2013'!$A$5:$P$254,6,FALSE)</f>
        <v>13459.049999999996</v>
      </c>
      <c r="J9" s="14">
        <f>VLOOKUP(A9,'[1]2007 - 2013'!$A$5:$P$254,7,FALSE)</f>
        <v>64601.37</v>
      </c>
      <c r="K9" s="15">
        <f t="shared" si="0"/>
        <v>476821.58</v>
      </c>
      <c r="L9" s="16">
        <f t="shared" si="1"/>
        <v>69773.25</v>
      </c>
      <c r="M9" s="17">
        <f t="shared" si="2"/>
        <v>407048.33</v>
      </c>
    </row>
    <row r="10" spans="1:13" x14ac:dyDescent="0.25">
      <c r="A10" s="10" t="s">
        <v>24</v>
      </c>
      <c r="B10" s="11" t="s">
        <v>6</v>
      </c>
      <c r="C10" s="11" t="s">
        <v>22</v>
      </c>
      <c r="D10" s="43" t="s">
        <v>19</v>
      </c>
      <c r="E10" s="12">
        <v>100179</v>
      </c>
      <c r="F10" s="13">
        <f>E10*0.15</f>
        <v>15026.849999999999</v>
      </c>
      <c r="G10" s="14">
        <f>E10*0.85</f>
        <v>85152.15</v>
      </c>
      <c r="H10" s="12">
        <f>VLOOKUP(A10,'[1]2007 - 2013'!$A$5:$P$254,5,FALSE)</f>
        <v>45725.13</v>
      </c>
      <c r="I10" s="13">
        <f>VLOOKUP(A10,'[1]2007 - 2013'!$A$5:$P$254,6,FALSE)</f>
        <v>1270.4499999999971</v>
      </c>
      <c r="J10" s="14">
        <f>VLOOKUP(A10,'[1]2007 - 2013'!$A$5:$P$254,7,FALSE)</f>
        <v>44454.68</v>
      </c>
      <c r="K10" s="15">
        <f t="shared" si="0"/>
        <v>54453.87</v>
      </c>
      <c r="L10" s="16">
        <f t="shared" si="1"/>
        <v>13756.400000000001</v>
      </c>
      <c r="M10" s="17">
        <f t="shared" si="2"/>
        <v>40697.469999999994</v>
      </c>
    </row>
    <row r="11" spans="1:13" x14ac:dyDescent="0.25">
      <c r="A11" s="10" t="s">
        <v>25</v>
      </c>
      <c r="B11" s="11" t="s">
        <v>6</v>
      </c>
      <c r="C11" s="11" t="s">
        <v>22</v>
      </c>
      <c r="D11" s="43" t="s">
        <v>19</v>
      </c>
      <c r="E11" s="12">
        <v>245000</v>
      </c>
      <c r="F11" s="13">
        <v>73500</v>
      </c>
      <c r="G11" s="14">
        <v>171500</v>
      </c>
      <c r="H11" s="12">
        <f>VLOOKUP(A11,'[1]2007 - 2013'!$A$5:$P$254,5,FALSE)</f>
        <v>92828.64</v>
      </c>
      <c r="I11" s="13">
        <f>VLOOKUP(A11,'[1]2007 - 2013'!$A$5:$P$254,6,FALSE)</f>
        <v>16582.440000000002</v>
      </c>
      <c r="J11" s="14">
        <f>VLOOKUP(A11,'[1]2007 - 2013'!$A$5:$P$254,7,FALSE)</f>
        <v>76246.2</v>
      </c>
      <c r="K11" s="15">
        <f t="shared" si="0"/>
        <v>152171.35999999999</v>
      </c>
      <c r="L11" s="16">
        <f t="shared" si="1"/>
        <v>56917.56</v>
      </c>
      <c r="M11" s="17">
        <f t="shared" si="2"/>
        <v>95253.8</v>
      </c>
    </row>
    <row r="12" spans="1:13" ht="30" x14ac:dyDescent="0.25">
      <c r="A12" s="10" t="s">
        <v>26</v>
      </c>
      <c r="B12" s="11" t="s">
        <v>6</v>
      </c>
      <c r="C12" s="11" t="s">
        <v>22</v>
      </c>
      <c r="D12" s="43" t="s">
        <v>27</v>
      </c>
      <c r="E12" s="12">
        <v>27500</v>
      </c>
      <c r="F12" s="13">
        <f>E12*0.1</f>
        <v>2750</v>
      </c>
      <c r="G12" s="14">
        <f>E12*0.9</f>
        <v>24750</v>
      </c>
      <c r="H12" s="12">
        <f>VLOOKUP(A12,'[1]2007 - 2013'!$A$5:$P$254,5,FALSE)</f>
        <v>9526.6</v>
      </c>
      <c r="I12" s="13">
        <f>VLOOKUP(A12,'[1]2007 - 2013'!$A$5:$P$254,6,FALSE)</f>
        <v>902.05000000000109</v>
      </c>
      <c r="J12" s="14">
        <f>VLOOKUP(A12,'[1]2007 - 2013'!$A$5:$P$254,7,FALSE)</f>
        <v>8624.5499999999993</v>
      </c>
      <c r="K12" s="15">
        <f t="shared" si="0"/>
        <v>17973.400000000001</v>
      </c>
      <c r="L12" s="16">
        <f t="shared" si="1"/>
        <v>1847.9499999999989</v>
      </c>
      <c r="M12" s="17">
        <f t="shared" si="2"/>
        <v>16125.45</v>
      </c>
    </row>
    <row r="13" spans="1:13" ht="30" x14ac:dyDescent="0.25">
      <c r="A13" s="10" t="s">
        <v>78</v>
      </c>
      <c r="B13" s="11" t="s">
        <v>6</v>
      </c>
      <c r="C13" s="18" t="s">
        <v>22</v>
      </c>
      <c r="D13" s="43" t="s">
        <v>19</v>
      </c>
      <c r="E13" s="12">
        <v>223000</v>
      </c>
      <c r="F13" s="13">
        <v>72000</v>
      </c>
      <c r="G13" s="14">
        <v>151000</v>
      </c>
      <c r="H13" s="12">
        <f>VLOOKUP(A13,'[1]2007 - 2013'!$A$5:$P$254,5,FALSE)</f>
        <v>117440.09970000001</v>
      </c>
      <c r="I13" s="13">
        <f>VLOOKUP(A13,'[1]2007 - 2013'!$A$5:$P$254,6,FALSE)</f>
        <v>61030.628140000015</v>
      </c>
      <c r="J13" s="14">
        <f>VLOOKUP(A13,'[1]2007 - 2013'!$A$5:$P$254,7,FALSE)</f>
        <v>56409.471559999991</v>
      </c>
      <c r="K13" s="15">
        <f t="shared" si="0"/>
        <v>105559.90029999999</v>
      </c>
      <c r="L13" s="16">
        <f t="shared" si="1"/>
        <v>10969.371859999985</v>
      </c>
      <c r="M13" s="17">
        <f t="shared" si="2"/>
        <v>94590.528440000009</v>
      </c>
    </row>
    <row r="14" spans="1:13" x14ac:dyDescent="0.25">
      <c r="A14" s="10" t="s">
        <v>79</v>
      </c>
      <c r="B14" s="11" t="s">
        <v>6</v>
      </c>
      <c r="C14" s="11" t="s">
        <v>22</v>
      </c>
      <c r="D14" s="43" t="s">
        <v>19</v>
      </c>
      <c r="E14" s="12">
        <v>286543</v>
      </c>
      <c r="F14" s="13">
        <v>85963</v>
      </c>
      <c r="G14" s="14">
        <v>200580</v>
      </c>
      <c r="H14" s="12">
        <f>VLOOKUP(A14,'[1]2007 - 2013'!$A$5:$P$254,5,FALSE)</f>
        <v>232762.68000000002</v>
      </c>
      <c r="I14" s="13">
        <f>VLOOKUP(A14,'[1]2007 - 2013'!$A$5:$P$254,6,FALSE)</f>
        <v>39650.850000000035</v>
      </c>
      <c r="J14" s="14">
        <f>VLOOKUP(A14,'[1]2007 - 2013'!$A$5:$P$254,7,FALSE)</f>
        <v>193111.83</v>
      </c>
      <c r="K14" s="15">
        <f t="shared" si="0"/>
        <v>53780.319999999978</v>
      </c>
      <c r="L14" s="16">
        <f t="shared" si="1"/>
        <v>46312.149999999965</v>
      </c>
      <c r="M14" s="17">
        <f t="shared" si="2"/>
        <v>7468.1700000000128</v>
      </c>
    </row>
    <row r="15" spans="1:13" x14ac:dyDescent="0.25">
      <c r="A15" s="10" t="s">
        <v>80</v>
      </c>
      <c r="B15" s="11" t="s">
        <v>6</v>
      </c>
      <c r="C15" s="11" t="s">
        <v>22</v>
      </c>
      <c r="D15" s="43" t="s">
        <v>19</v>
      </c>
      <c r="E15" s="12">
        <v>186401</v>
      </c>
      <c r="F15" s="13">
        <f>E15*0.3</f>
        <v>55920.299999999996</v>
      </c>
      <c r="G15" s="14">
        <f>E15*0.7</f>
        <v>130480.7</v>
      </c>
      <c r="H15" s="12">
        <f>VLOOKUP(A15,'[1]2007 - 2013'!$A$5:$P$254,5,FALSE)</f>
        <v>93248.21</v>
      </c>
      <c r="I15" s="13">
        <f>VLOOKUP(A15,'[1]2007 - 2013'!$A$5:$P$254,6,FALSE)</f>
        <v>17884.510000000009</v>
      </c>
      <c r="J15" s="14">
        <f>VLOOKUP(A15,'[1]2007 - 2013'!$A$5:$P$254,7,FALSE)</f>
        <v>75363.7</v>
      </c>
      <c r="K15" s="15">
        <f t="shared" si="0"/>
        <v>93152.79</v>
      </c>
      <c r="L15" s="16">
        <f t="shared" si="1"/>
        <v>38035.789999999986</v>
      </c>
      <c r="M15" s="17">
        <f t="shared" si="2"/>
        <v>55117</v>
      </c>
    </row>
    <row r="16" spans="1:13" x14ac:dyDescent="0.25">
      <c r="A16" s="10" t="s">
        <v>81</v>
      </c>
      <c r="B16" s="11" t="s">
        <v>6</v>
      </c>
      <c r="C16" s="11" t="s">
        <v>22</v>
      </c>
      <c r="D16" s="43" t="s">
        <v>19</v>
      </c>
      <c r="E16" s="12">
        <v>295172</v>
      </c>
      <c r="F16" s="19">
        <f>E16*0.15</f>
        <v>44275.799999999996</v>
      </c>
      <c r="G16" s="20">
        <f>E16*0.85</f>
        <v>250896.19999999998</v>
      </c>
      <c r="H16" s="12">
        <f>VLOOKUP(A16,'[1]2007 - 2013'!$A$5:$P$254,5,FALSE)</f>
        <v>154617.93000000002</v>
      </c>
      <c r="I16" s="13">
        <f>VLOOKUP(A16,'[1]2007 - 2013'!$A$5:$P$254,6,FALSE)</f>
        <v>25484.150000000023</v>
      </c>
      <c r="J16" s="14">
        <f>VLOOKUP(A16,'[1]2007 - 2013'!$A$5:$P$254,7,FALSE)</f>
        <v>129133.78</v>
      </c>
      <c r="K16" s="15">
        <f t="shared" si="0"/>
        <v>140554.06999999998</v>
      </c>
      <c r="L16" s="16">
        <f t="shared" si="1"/>
        <v>18791.649999999972</v>
      </c>
      <c r="M16" s="17">
        <f t="shared" si="2"/>
        <v>121762.41999999998</v>
      </c>
    </row>
    <row r="17" spans="1:13" x14ac:dyDescent="0.25">
      <c r="A17" s="10" t="s">
        <v>82</v>
      </c>
      <c r="B17" s="11" t="s">
        <v>6</v>
      </c>
      <c r="C17" s="11" t="s">
        <v>22</v>
      </c>
      <c r="D17" s="43" t="s">
        <v>19</v>
      </c>
      <c r="E17" s="12">
        <v>52200</v>
      </c>
      <c r="F17" s="19">
        <f>E17*0.3+5703</f>
        <v>21363</v>
      </c>
      <c r="G17" s="20">
        <f>E17*0.7-5703</f>
        <v>30837</v>
      </c>
      <c r="H17" s="12">
        <f>VLOOKUP(A17,'[1]2007 - 2013'!$A$5:$P$254,5,FALSE)</f>
        <v>49240.51</v>
      </c>
      <c r="I17" s="13">
        <f>VLOOKUP(A17,'[1]2007 - 2013'!$A$5:$P$254,6,FALSE)</f>
        <v>20168.469999999998</v>
      </c>
      <c r="J17" s="14">
        <f>VLOOKUP(A17,'[1]2007 - 2013'!$A$5:$P$254,7,FALSE)</f>
        <v>29072.040000000005</v>
      </c>
      <c r="K17" s="15">
        <f t="shared" si="0"/>
        <v>2959.489999999998</v>
      </c>
      <c r="L17" s="16">
        <f t="shared" si="1"/>
        <v>1194.5300000000025</v>
      </c>
      <c r="M17" s="17">
        <f t="shared" si="2"/>
        <v>1764.9599999999955</v>
      </c>
    </row>
    <row r="18" spans="1:13" x14ac:dyDescent="0.25">
      <c r="A18" s="10" t="s">
        <v>91</v>
      </c>
      <c r="B18" s="11" t="s">
        <v>6</v>
      </c>
      <c r="C18" s="11" t="s">
        <v>22</v>
      </c>
      <c r="D18" s="43" t="s">
        <v>19</v>
      </c>
      <c r="E18" s="12">
        <v>262623</v>
      </c>
      <c r="F18" s="19">
        <v>78787</v>
      </c>
      <c r="G18" s="20">
        <v>183836</v>
      </c>
      <c r="H18" s="12">
        <f>VLOOKUP(A18,'[1]2007 - 2013'!$A$5:$P$254,5,FALSE)</f>
        <v>143456.97999999998</v>
      </c>
      <c r="I18" s="13">
        <f>VLOOKUP(A18,'[1]2007 - 2013'!$A$5:$P$254,6,FALSE)</f>
        <v>25832.569999999978</v>
      </c>
      <c r="J18" s="14">
        <f>VLOOKUP(A18,'[1]2007 - 2013'!$A$5:$P$254,7,FALSE)</f>
        <v>117624.41</v>
      </c>
      <c r="K18" s="15">
        <f t="shared" si="0"/>
        <v>119166.02000000002</v>
      </c>
      <c r="L18" s="16">
        <f t="shared" si="1"/>
        <v>52954.430000000022</v>
      </c>
      <c r="M18" s="17">
        <f t="shared" si="2"/>
        <v>66211.59</v>
      </c>
    </row>
    <row r="19" spans="1:13" x14ac:dyDescent="0.25">
      <c r="A19" s="10" t="s">
        <v>92</v>
      </c>
      <c r="B19" s="11" t="s">
        <v>6</v>
      </c>
      <c r="C19" s="11" t="s">
        <v>22</v>
      </c>
      <c r="D19" s="43" t="s">
        <v>19</v>
      </c>
      <c r="E19" s="12">
        <v>141766.6</v>
      </c>
      <c r="F19" s="19">
        <v>44629.98</v>
      </c>
      <c r="G19" s="20">
        <v>97136.62</v>
      </c>
      <c r="H19" s="12">
        <f>VLOOKUP(A19,'[1]2007 - 2013'!$A$5:$P$254,5,FALSE)</f>
        <v>65187.600000000006</v>
      </c>
      <c r="I19" s="13">
        <f>VLOOKUP(A19,'[1]2007 - 2013'!$A$5:$P$254,6,FALSE)</f>
        <v>31687.060000000005</v>
      </c>
      <c r="J19" s="14">
        <f>VLOOKUP(A19,'[1]2007 - 2013'!$A$5:$P$254,7,FALSE)</f>
        <v>33500.54</v>
      </c>
      <c r="K19" s="15">
        <f t="shared" si="0"/>
        <v>76579</v>
      </c>
      <c r="L19" s="16">
        <f t="shared" si="1"/>
        <v>12942.919999999998</v>
      </c>
      <c r="M19" s="17">
        <f t="shared" si="2"/>
        <v>63636.079999999994</v>
      </c>
    </row>
    <row r="20" spans="1:13" x14ac:dyDescent="0.25">
      <c r="A20" s="10" t="s">
        <v>93</v>
      </c>
      <c r="B20" s="11" t="s">
        <v>6</v>
      </c>
      <c r="C20" s="11" t="s">
        <v>22</v>
      </c>
      <c r="D20" s="43" t="s">
        <v>19</v>
      </c>
      <c r="E20" s="12">
        <v>196694</v>
      </c>
      <c r="F20" s="19">
        <v>61808.2</v>
      </c>
      <c r="G20" s="20">
        <v>134885.79999999999</v>
      </c>
      <c r="H20" s="12">
        <f>VLOOKUP(A20,'[1]2007 - 2013'!$A$5:$P$254,5,FALSE)</f>
        <v>110079.48</v>
      </c>
      <c r="I20" s="13">
        <f>VLOOKUP(A20,'[1]2007 - 2013'!$A$5:$P$254,6,FALSE)</f>
        <v>20068.839999999997</v>
      </c>
      <c r="J20" s="14">
        <f>VLOOKUP(A20,'[1]2007 - 2013'!$A$5:$P$254,7,FALSE)</f>
        <v>90010.64</v>
      </c>
      <c r="K20" s="15">
        <f t="shared" si="0"/>
        <v>86614.52</v>
      </c>
      <c r="L20" s="16">
        <f t="shared" si="1"/>
        <v>41739.360000000001</v>
      </c>
      <c r="M20" s="17">
        <f t="shared" si="2"/>
        <v>44875.159999999989</v>
      </c>
    </row>
    <row r="21" spans="1:13" x14ac:dyDescent="0.25">
      <c r="A21" s="10" t="s">
        <v>94</v>
      </c>
      <c r="B21" s="11" t="s">
        <v>6</v>
      </c>
      <c r="C21" s="11" t="s">
        <v>22</v>
      </c>
      <c r="D21" s="43" t="s">
        <v>19</v>
      </c>
      <c r="E21" s="12">
        <v>221647.19</v>
      </c>
      <c r="F21" s="19">
        <v>69808.09</v>
      </c>
      <c r="G21" s="20">
        <v>151839.1</v>
      </c>
      <c r="H21" s="12">
        <f>VLOOKUP(A21,'[1]2007 - 2013'!$A$5:$P$254,5,FALSE)</f>
        <v>97495.840000000011</v>
      </c>
      <c r="I21" s="13">
        <f>VLOOKUP(A21,'[1]2007 - 2013'!$A$5:$P$254,6,FALSE)</f>
        <v>16273.419999999998</v>
      </c>
      <c r="J21" s="14">
        <f>VLOOKUP(A21,'[1]2007 - 2013'!$A$5:$P$254,7,FALSE)</f>
        <v>81222.420000000013</v>
      </c>
      <c r="K21" s="15">
        <f t="shared" si="0"/>
        <v>124151.34999999999</v>
      </c>
      <c r="L21" s="16">
        <f t="shared" si="1"/>
        <v>53534.67</v>
      </c>
      <c r="M21" s="17">
        <f t="shared" si="2"/>
        <v>70616.679999999993</v>
      </c>
    </row>
    <row r="22" spans="1:13" x14ac:dyDescent="0.25">
      <c r="A22" s="10" t="s">
        <v>133</v>
      </c>
      <c r="B22" s="11" t="s">
        <v>6</v>
      </c>
      <c r="C22" s="11" t="s">
        <v>22</v>
      </c>
      <c r="D22" s="43" t="s">
        <v>19</v>
      </c>
      <c r="E22" s="12">
        <v>120183</v>
      </c>
      <c r="F22" s="19">
        <v>36055</v>
      </c>
      <c r="G22" s="20">
        <v>84128</v>
      </c>
      <c r="H22" s="12">
        <f>VLOOKUP(A22,'[1]2007 - 2013'!$A$5:$P$254,5,FALSE)</f>
        <v>97414.58</v>
      </c>
      <c r="I22" s="13">
        <f>VLOOKUP(A22,'[1]2007 - 2013'!$A$5:$P$254,6,FALSE)</f>
        <v>24127.979999999996</v>
      </c>
      <c r="J22" s="14">
        <f>VLOOKUP(A22,'[1]2007 - 2013'!$A$5:$P$254,7,FALSE)</f>
        <v>73286.600000000006</v>
      </c>
      <c r="K22" s="15">
        <f t="shared" si="0"/>
        <v>22768.42</v>
      </c>
      <c r="L22" s="16">
        <f t="shared" si="1"/>
        <v>11927.020000000004</v>
      </c>
      <c r="M22" s="17">
        <f t="shared" si="2"/>
        <v>10841.399999999994</v>
      </c>
    </row>
    <row r="23" spans="1:13" x14ac:dyDescent="0.25">
      <c r="A23" s="10" t="s">
        <v>134</v>
      </c>
      <c r="B23" s="11" t="s">
        <v>6</v>
      </c>
      <c r="C23" s="11" t="s">
        <v>22</v>
      </c>
      <c r="D23" s="43" t="s">
        <v>19</v>
      </c>
      <c r="E23" s="12">
        <v>345713</v>
      </c>
      <c r="F23" s="13">
        <v>103714</v>
      </c>
      <c r="G23" s="14">
        <v>241999</v>
      </c>
      <c r="H23" s="12">
        <f>VLOOKUP(A23,'[1]2007 - 2013'!$A$5:$P$254,5,FALSE)</f>
        <v>275398.01999999996</v>
      </c>
      <c r="I23" s="13">
        <f>VLOOKUP(A23,'[1]2007 - 2013'!$A$5:$P$254,6,FALSE)</f>
        <v>49698.259999999951</v>
      </c>
      <c r="J23" s="14">
        <f>VLOOKUP(A23,'[1]2007 - 2013'!$A$5:$P$254,7,FALSE)</f>
        <v>225699.76</v>
      </c>
      <c r="K23" s="15">
        <f t="shared" si="0"/>
        <v>70314.98000000004</v>
      </c>
      <c r="L23" s="16">
        <f t="shared" si="1"/>
        <v>54015.740000000049</v>
      </c>
      <c r="M23" s="17">
        <f t="shared" si="2"/>
        <v>16299.239999999991</v>
      </c>
    </row>
    <row r="24" spans="1:13" x14ac:dyDescent="0.25">
      <c r="A24" s="10" t="s">
        <v>135</v>
      </c>
      <c r="B24" s="11" t="s">
        <v>6</v>
      </c>
      <c r="C24" s="11" t="s">
        <v>22</v>
      </c>
      <c r="D24" s="43" t="s">
        <v>19</v>
      </c>
      <c r="E24" s="12">
        <v>238664</v>
      </c>
      <c r="F24" s="13">
        <f>E24*0.3</f>
        <v>71599.199999999997</v>
      </c>
      <c r="G24" s="14">
        <f>E24*0.7</f>
        <v>167064.79999999999</v>
      </c>
      <c r="H24" s="12">
        <f>VLOOKUP(A24,'[1]2007 - 2013'!$A$5:$P$254,5,FALSE)</f>
        <v>125383.76999999999</v>
      </c>
      <c r="I24" s="13">
        <f>VLOOKUP(A24,'[1]2007 - 2013'!$A$5:$P$254,6,FALSE)</f>
        <v>37660.75999999998</v>
      </c>
      <c r="J24" s="14">
        <f>VLOOKUP(A24,'[1]2007 - 2013'!$A$5:$P$254,7,FALSE)</f>
        <v>87723.010000000009</v>
      </c>
      <c r="K24" s="15">
        <f t="shared" si="0"/>
        <v>113280.23000000001</v>
      </c>
      <c r="L24" s="16">
        <f t="shared" si="1"/>
        <v>33938.440000000017</v>
      </c>
      <c r="M24" s="17">
        <f t="shared" si="2"/>
        <v>79341.789999999979</v>
      </c>
    </row>
    <row r="25" spans="1:13" x14ac:dyDescent="0.25">
      <c r="A25" s="10" t="s">
        <v>136</v>
      </c>
      <c r="B25" s="11" t="s">
        <v>6</v>
      </c>
      <c r="C25" s="11" t="s">
        <v>22</v>
      </c>
      <c r="D25" s="43" t="s">
        <v>19</v>
      </c>
      <c r="E25" s="12">
        <v>130000</v>
      </c>
      <c r="F25" s="13">
        <f>E25*0.3+2000</f>
        <v>41000</v>
      </c>
      <c r="G25" s="14">
        <f>E25*0.7-2000</f>
        <v>89000</v>
      </c>
      <c r="H25" s="12">
        <f>VLOOKUP(A25,'[1]2007 - 2013'!$A$5:$P$254,5,FALSE)</f>
        <v>63143.189999999995</v>
      </c>
      <c r="I25" s="13">
        <f>VLOOKUP(A25,'[1]2007 - 2013'!$A$5:$P$254,6,FALSE)</f>
        <v>11388.629999999997</v>
      </c>
      <c r="J25" s="14">
        <f>VLOOKUP(A25,'[1]2007 - 2013'!$A$5:$P$254,7,FALSE)</f>
        <v>51754.559999999998</v>
      </c>
      <c r="K25" s="15">
        <f t="shared" si="0"/>
        <v>66856.81</v>
      </c>
      <c r="L25" s="16">
        <f t="shared" si="1"/>
        <v>29611.370000000003</v>
      </c>
      <c r="M25" s="17">
        <f t="shared" si="2"/>
        <v>37245.440000000002</v>
      </c>
    </row>
    <row r="26" spans="1:13" x14ac:dyDescent="0.25">
      <c r="A26" s="10" t="s">
        <v>137</v>
      </c>
      <c r="B26" s="11" t="s">
        <v>6</v>
      </c>
      <c r="C26" s="11" t="s">
        <v>22</v>
      </c>
      <c r="D26" s="43" t="s">
        <v>19</v>
      </c>
      <c r="E26" s="12">
        <v>91237</v>
      </c>
      <c r="F26" s="13">
        <f>E26*0.3+2001</f>
        <v>29372.1</v>
      </c>
      <c r="G26" s="14">
        <f>E26*0.7-2001</f>
        <v>61864.899999999994</v>
      </c>
      <c r="H26" s="12">
        <f>VLOOKUP(A26,'[1]2007 - 2013'!$A$5:$P$254,5,FALSE)</f>
        <v>66229.040000000008</v>
      </c>
      <c r="I26" s="13">
        <f>VLOOKUP(A26,'[1]2007 - 2013'!$A$5:$P$254,6,FALSE)</f>
        <v>25354.80000000001</v>
      </c>
      <c r="J26" s="14">
        <f>VLOOKUP(A26,'[1]2007 - 2013'!$A$5:$P$254,7,FALSE)</f>
        <v>40874.239999999998</v>
      </c>
      <c r="K26" s="15">
        <f t="shared" si="0"/>
        <v>25007.959999999992</v>
      </c>
      <c r="L26" s="16">
        <f t="shared" si="1"/>
        <v>4017.2999999999884</v>
      </c>
      <c r="M26" s="17">
        <f t="shared" si="2"/>
        <v>20990.659999999996</v>
      </c>
    </row>
    <row r="27" spans="1:13" x14ac:dyDescent="0.25">
      <c r="A27" s="10" t="s">
        <v>160</v>
      </c>
      <c r="B27" s="11" t="s">
        <v>6</v>
      </c>
      <c r="C27" s="18" t="s">
        <v>22</v>
      </c>
      <c r="D27" s="43" t="s">
        <v>19</v>
      </c>
      <c r="E27" s="12">
        <v>270000</v>
      </c>
      <c r="F27" s="21">
        <v>40585</v>
      </c>
      <c r="G27" s="22">
        <v>229415</v>
      </c>
      <c r="H27" s="12">
        <f>VLOOKUP(A27,'[1]2007 - 2013'!$A$5:$P$254,5,FALSE)</f>
        <v>259922.44660999998</v>
      </c>
      <c r="I27" s="13">
        <f>VLOOKUP(A27,'[1]2007 - 2013'!$A$5:$P$254,6,FALSE)</f>
        <v>60422.729509999976</v>
      </c>
      <c r="J27" s="14">
        <f>VLOOKUP(A27,'[1]2007 - 2013'!$A$5:$P$254,7,FALSE)</f>
        <v>199499.71710000001</v>
      </c>
      <c r="K27" s="15">
        <f t="shared" si="0"/>
        <v>10077.553390000015</v>
      </c>
      <c r="L27" s="16">
        <f t="shared" si="1"/>
        <v>-19837.729509999976</v>
      </c>
      <c r="M27" s="17">
        <f t="shared" si="2"/>
        <v>29915.282899999991</v>
      </c>
    </row>
    <row r="28" spans="1:13" x14ac:dyDescent="0.25">
      <c r="A28" s="10" t="s">
        <v>161</v>
      </c>
      <c r="B28" s="11" t="s">
        <v>6</v>
      </c>
      <c r="C28" s="11" t="s">
        <v>22</v>
      </c>
      <c r="D28" s="43" t="s">
        <v>162</v>
      </c>
      <c r="E28" s="12">
        <v>600000</v>
      </c>
      <c r="F28" s="21">
        <v>112878</v>
      </c>
      <c r="G28" s="22">
        <v>487122</v>
      </c>
      <c r="H28" s="12">
        <f>VLOOKUP(A28,'[1]2007 - 2013'!$A$5:$P$254,5,FALSE)</f>
        <v>528465.45000000007</v>
      </c>
      <c r="I28" s="13">
        <f>VLOOKUP(A28,'[1]2007 - 2013'!$A$5:$P$254,6,FALSE)</f>
        <v>92795.760000000068</v>
      </c>
      <c r="J28" s="14">
        <f>VLOOKUP(A28,'[1]2007 - 2013'!$A$5:$P$254,7,FALSE)</f>
        <v>435669.69</v>
      </c>
      <c r="K28" s="15">
        <f t="shared" si="0"/>
        <v>71534.54999999993</v>
      </c>
      <c r="L28" s="16">
        <f t="shared" si="1"/>
        <v>20082.239999999932</v>
      </c>
      <c r="M28" s="17">
        <f t="shared" si="2"/>
        <v>51452.31</v>
      </c>
    </row>
    <row r="29" spans="1:13" ht="30" x14ac:dyDescent="0.25">
      <c r="A29" s="10" t="s">
        <v>163</v>
      </c>
      <c r="B29" s="11" t="s">
        <v>6</v>
      </c>
      <c r="C29" s="11" t="s">
        <v>22</v>
      </c>
      <c r="D29" s="43" t="s">
        <v>19</v>
      </c>
      <c r="E29" s="12">
        <v>23600</v>
      </c>
      <c r="F29" s="13">
        <v>11856</v>
      </c>
      <c r="G29" s="14">
        <v>11744</v>
      </c>
      <c r="H29" s="12">
        <f>VLOOKUP(A29,'[1]2007 - 2013'!$A$5:$P$254,5,FALSE)</f>
        <v>21384.73</v>
      </c>
      <c r="I29" s="13">
        <f>VLOOKUP(A29,'[1]2007 - 2013'!$A$5:$P$254,6,FALSE)</f>
        <v>11142.039999999999</v>
      </c>
      <c r="J29" s="14">
        <f>VLOOKUP(A29,'[1]2007 - 2013'!$A$5:$P$254,7,FALSE)</f>
        <v>10242.69</v>
      </c>
      <c r="K29" s="15">
        <f t="shared" si="0"/>
        <v>2215.2700000000004</v>
      </c>
      <c r="L29" s="16">
        <f t="shared" si="1"/>
        <v>713.96000000000095</v>
      </c>
      <c r="M29" s="17">
        <f t="shared" si="2"/>
        <v>1501.3099999999995</v>
      </c>
    </row>
    <row r="30" spans="1:13" ht="30" x14ac:dyDescent="0.25">
      <c r="A30" s="10" t="s">
        <v>164</v>
      </c>
      <c r="B30" s="11" t="s">
        <v>6</v>
      </c>
      <c r="C30" s="11" t="s">
        <v>22</v>
      </c>
      <c r="D30" s="43" t="s">
        <v>19</v>
      </c>
      <c r="E30" s="12">
        <v>9000</v>
      </c>
      <c r="F30" s="13">
        <v>7166</v>
      </c>
      <c r="G30" s="14">
        <v>1834</v>
      </c>
      <c r="H30" s="12">
        <f>VLOOKUP(A30,'[1]2007 - 2013'!$A$5:$P$254,5,FALSE)</f>
        <v>8675.98</v>
      </c>
      <c r="I30" s="13">
        <f>VLOOKUP(A30,'[1]2007 - 2013'!$A$5:$P$254,6,FALSE)</f>
        <v>8675.98</v>
      </c>
      <c r="J30" s="14">
        <f>VLOOKUP(A30,'[1]2007 - 2013'!$A$5:$P$254,7,FALSE)</f>
        <v>0</v>
      </c>
      <c r="K30" s="15">
        <f t="shared" si="0"/>
        <v>324.02000000000044</v>
      </c>
      <c r="L30" s="16">
        <f t="shared" si="1"/>
        <v>-1509.9799999999996</v>
      </c>
      <c r="M30" s="17">
        <f t="shared" si="2"/>
        <v>1834</v>
      </c>
    </row>
    <row r="31" spans="1:13" x14ac:dyDescent="0.25">
      <c r="A31" s="10" t="s">
        <v>165</v>
      </c>
      <c r="B31" s="11" t="s">
        <v>6</v>
      </c>
      <c r="C31" s="11" t="s">
        <v>22</v>
      </c>
      <c r="D31" s="43" t="s">
        <v>19</v>
      </c>
      <c r="E31" s="23">
        <v>140000</v>
      </c>
      <c r="F31" s="21">
        <v>21085</v>
      </c>
      <c r="G31" s="22">
        <v>118915</v>
      </c>
      <c r="H31" s="12">
        <f>VLOOKUP(A31,'[1]2007 - 2013'!$A$5:$P$254,5,FALSE)</f>
        <v>81556.350000000006</v>
      </c>
      <c r="I31" s="13">
        <f>VLOOKUP(A31,'[1]2007 - 2013'!$A$5:$P$254,6,FALSE)</f>
        <v>35718.240000000005</v>
      </c>
      <c r="J31" s="14">
        <f>VLOOKUP(A31,'[1]2007 - 2013'!$A$5:$P$254,7,FALSE)</f>
        <v>45838.11</v>
      </c>
      <c r="K31" s="15">
        <f t="shared" si="0"/>
        <v>58443.649999999994</v>
      </c>
      <c r="L31" s="16">
        <f t="shared" si="1"/>
        <v>-14633.240000000005</v>
      </c>
      <c r="M31" s="17">
        <f t="shared" si="2"/>
        <v>73076.89</v>
      </c>
    </row>
    <row r="32" spans="1:13" x14ac:dyDescent="0.25">
      <c r="A32" s="1" t="s">
        <v>4</v>
      </c>
      <c r="B32" s="11" t="s">
        <v>6</v>
      </c>
      <c r="C32" s="11" t="s">
        <v>7</v>
      </c>
      <c r="D32" s="43" t="s">
        <v>5</v>
      </c>
      <c r="E32" s="12">
        <v>8934</v>
      </c>
      <c r="F32" s="13">
        <f>SUM(E32-G32)</f>
        <v>4011</v>
      </c>
      <c r="G32" s="14">
        <v>4923</v>
      </c>
      <c r="H32" s="12">
        <f>VLOOKUP(A32,'[1]2007 - 2013'!$A$5:$P$254,5,FALSE)</f>
        <v>6845.6245900000004</v>
      </c>
      <c r="I32" s="13">
        <f>VLOOKUP(A32,'[1]2007 - 2013'!$A$5:$P$254,6,FALSE)</f>
        <v>2540.3133900000003</v>
      </c>
      <c r="J32" s="14">
        <f>VLOOKUP(A32,'[1]2007 - 2013'!$A$5:$P$254,7,FALSE)</f>
        <v>4305.3112000000001</v>
      </c>
      <c r="K32" s="15">
        <f t="shared" si="0"/>
        <v>2088.3754099999996</v>
      </c>
      <c r="L32" s="16">
        <f t="shared" si="1"/>
        <v>1470.6866099999997</v>
      </c>
      <c r="M32" s="17">
        <f t="shared" si="2"/>
        <v>617.6887999999999</v>
      </c>
    </row>
    <row r="33" spans="1:13" x14ac:dyDescent="0.25">
      <c r="A33" s="10" t="s">
        <v>57</v>
      </c>
      <c r="B33" s="11" t="s">
        <v>6</v>
      </c>
      <c r="C33" s="11" t="s">
        <v>7</v>
      </c>
      <c r="D33" s="43" t="s">
        <v>31</v>
      </c>
      <c r="E33" s="12">
        <v>154323.5</v>
      </c>
      <c r="F33" s="13">
        <f>E33*0.15</f>
        <v>23148.524999999998</v>
      </c>
      <c r="G33" s="14">
        <f>E33*0.85</f>
        <v>131174.97500000001</v>
      </c>
      <c r="H33" s="12">
        <f>VLOOKUP(A33,'[1]2007 - 2013'!$A$5:$P$254,5,FALSE)</f>
        <v>126195.84679</v>
      </c>
      <c r="I33" s="13">
        <f>VLOOKUP(A33,'[1]2007 - 2013'!$A$5:$P$254,6,FALSE)</f>
        <v>20778.413430000001</v>
      </c>
      <c r="J33" s="14">
        <f>VLOOKUP(A33,'[1]2007 - 2013'!$A$5:$P$254,7,FALSE)</f>
        <v>105417.43336</v>
      </c>
      <c r="K33" s="15">
        <f t="shared" si="0"/>
        <v>28127.653210000004</v>
      </c>
      <c r="L33" s="16">
        <f t="shared" si="1"/>
        <v>2370.1115699999973</v>
      </c>
      <c r="M33" s="17">
        <f t="shared" si="2"/>
        <v>25757.54164000001</v>
      </c>
    </row>
    <row r="34" spans="1:13" x14ac:dyDescent="0.25">
      <c r="A34" s="9" t="s">
        <v>58</v>
      </c>
      <c r="B34" s="11" t="s">
        <v>6</v>
      </c>
      <c r="C34" s="11" t="s">
        <v>7</v>
      </c>
      <c r="D34" s="43" t="s">
        <v>31</v>
      </c>
      <c r="E34" s="12">
        <v>32000</v>
      </c>
      <c r="F34" s="13">
        <v>5975</v>
      </c>
      <c r="G34" s="14">
        <f>E34-F34</f>
        <v>26025</v>
      </c>
      <c r="H34" s="12">
        <f>VLOOKUP(A34,'[1]2007 - 2013'!$A$5:$P$254,5,FALSE)</f>
        <v>27151.69916</v>
      </c>
      <c r="I34" s="13">
        <f>VLOOKUP(A34,'[1]2007 - 2013'!$A$5:$P$254,6,FALSE)</f>
        <v>6873.5206099999996</v>
      </c>
      <c r="J34" s="14">
        <f>VLOOKUP(A34,'[1]2007 - 2013'!$A$5:$P$254,7,FALSE)</f>
        <v>20278.178550000001</v>
      </c>
      <c r="K34" s="15">
        <f t="shared" si="0"/>
        <v>4848.3008399999999</v>
      </c>
      <c r="L34" s="16">
        <f t="shared" si="1"/>
        <v>-898.52060999999958</v>
      </c>
      <c r="M34" s="17">
        <f t="shared" si="2"/>
        <v>5746.8214499999995</v>
      </c>
    </row>
    <row r="35" spans="1:13" ht="30" x14ac:dyDescent="0.25">
      <c r="A35" s="1" t="s">
        <v>87</v>
      </c>
      <c r="B35" s="11" t="s">
        <v>2</v>
      </c>
      <c r="C35" s="11" t="s">
        <v>7</v>
      </c>
      <c r="D35" s="43" t="s">
        <v>86</v>
      </c>
      <c r="E35" s="12">
        <v>10200</v>
      </c>
      <c r="F35" s="13">
        <v>1700</v>
      </c>
      <c r="G35" s="14">
        <v>8500</v>
      </c>
      <c r="H35" s="12">
        <f>VLOOKUP(A35,'[1]2007 - 2013'!$A$5:$P$254,5,FALSE)</f>
        <v>4257.80314</v>
      </c>
      <c r="I35" s="13">
        <f>VLOOKUP(A35,'[1]2007 - 2013'!$A$5:$P$254,6,FALSE)</f>
        <v>660.06326999999965</v>
      </c>
      <c r="J35" s="14">
        <f>VLOOKUP(A35,'[1]2007 - 2013'!$A$5:$P$254,7,FALSE)</f>
        <v>3597.7398700000003</v>
      </c>
      <c r="K35" s="15">
        <f t="shared" si="0"/>
        <v>5942.19686</v>
      </c>
      <c r="L35" s="16">
        <f t="shared" si="1"/>
        <v>1039.9367300000004</v>
      </c>
      <c r="M35" s="17">
        <f t="shared" si="2"/>
        <v>4902.2601299999997</v>
      </c>
    </row>
    <row r="36" spans="1:13" x14ac:dyDescent="0.25">
      <c r="A36" s="10" t="s">
        <v>129</v>
      </c>
      <c r="B36" s="11" t="s">
        <v>2</v>
      </c>
      <c r="C36" s="11" t="s">
        <v>7</v>
      </c>
      <c r="D36" s="43" t="s">
        <v>86</v>
      </c>
      <c r="E36" s="12">
        <v>10200</v>
      </c>
      <c r="F36" s="13">
        <v>1700</v>
      </c>
      <c r="G36" s="14">
        <v>8500</v>
      </c>
      <c r="H36" s="12">
        <f>VLOOKUP(A36,'[1]2007 - 2013'!$A$5:$P$254,5,FALSE)</f>
        <v>5529.3263700000007</v>
      </c>
      <c r="I36" s="13">
        <f>VLOOKUP(A36,'[1]2007 - 2013'!$A$5:$P$254,6,FALSE)</f>
        <v>829.62542000000121</v>
      </c>
      <c r="J36" s="14">
        <f>VLOOKUP(A36,'[1]2007 - 2013'!$A$5:$P$254,7,FALSE)</f>
        <v>4699.7009499999995</v>
      </c>
      <c r="K36" s="15">
        <f t="shared" ref="K36:K67" si="3">E36-H36</f>
        <v>4670.6736299999993</v>
      </c>
      <c r="L36" s="16">
        <f t="shared" ref="L36:L67" si="4">F36-I36</f>
        <v>870.37457999999879</v>
      </c>
      <c r="M36" s="17">
        <f t="shared" ref="M36:M67" si="5">G36-J36</f>
        <v>3800.2990500000005</v>
      </c>
    </row>
    <row r="37" spans="1:13" x14ac:dyDescent="0.25">
      <c r="A37" s="24" t="s">
        <v>70</v>
      </c>
      <c r="B37" s="11" t="s">
        <v>6</v>
      </c>
      <c r="C37" s="11" t="s">
        <v>71</v>
      </c>
      <c r="D37" s="43" t="s">
        <v>19</v>
      </c>
      <c r="E37" s="12">
        <v>385000</v>
      </c>
      <c r="F37" s="13">
        <f t="shared" ref="F37:F43" si="6">E37-G37</f>
        <v>57750</v>
      </c>
      <c r="G37" s="14">
        <v>327250</v>
      </c>
      <c r="H37" s="12">
        <f>VLOOKUP(A37,'[1]2007 - 2013'!$A$5:$P$254,5,FALSE)</f>
        <v>249852.10597999996</v>
      </c>
      <c r="I37" s="13">
        <f>VLOOKUP(A37,'[1]2007 - 2013'!$A$5:$P$254,6,FALSE)</f>
        <v>57213.267209999962</v>
      </c>
      <c r="J37" s="14">
        <f>VLOOKUP(A37,'[1]2007 - 2013'!$A$5:$P$254,7,FALSE)</f>
        <v>192638.83877</v>
      </c>
      <c r="K37" s="15">
        <f t="shared" si="3"/>
        <v>135147.89402000004</v>
      </c>
      <c r="L37" s="16">
        <f t="shared" si="4"/>
        <v>536.73279000003822</v>
      </c>
      <c r="M37" s="17">
        <f t="shared" si="5"/>
        <v>134611.16123</v>
      </c>
    </row>
    <row r="38" spans="1:13" ht="30" x14ac:dyDescent="0.25">
      <c r="A38" s="24" t="s">
        <v>72</v>
      </c>
      <c r="B38" s="11" t="s">
        <v>6</v>
      </c>
      <c r="C38" s="11" t="s">
        <v>71</v>
      </c>
      <c r="D38" s="43" t="s">
        <v>19</v>
      </c>
      <c r="E38" s="12">
        <v>42500</v>
      </c>
      <c r="F38" s="13">
        <f t="shared" si="6"/>
        <v>6375</v>
      </c>
      <c r="G38" s="14">
        <v>36125</v>
      </c>
      <c r="H38" s="12">
        <f>VLOOKUP(A38,'[1]2007 - 2013'!$A$5:$P$254,5,FALSE)</f>
        <v>27983.084889999998</v>
      </c>
      <c r="I38" s="13">
        <f>VLOOKUP(A38,'[1]2007 - 2013'!$A$5:$P$254,6,FALSE)</f>
        <v>4836.4974699999984</v>
      </c>
      <c r="J38" s="14">
        <f>VLOOKUP(A38,'[1]2007 - 2013'!$A$5:$P$254,7,FALSE)</f>
        <v>23146.58742</v>
      </c>
      <c r="K38" s="15">
        <f t="shared" si="3"/>
        <v>14516.915110000002</v>
      </c>
      <c r="L38" s="16">
        <f t="shared" si="4"/>
        <v>1538.5025300000016</v>
      </c>
      <c r="M38" s="17">
        <f t="shared" si="5"/>
        <v>12978.41258</v>
      </c>
    </row>
    <row r="39" spans="1:13" x14ac:dyDescent="0.25">
      <c r="A39" s="24" t="s">
        <v>73</v>
      </c>
      <c r="B39" s="11" t="s">
        <v>6</v>
      </c>
      <c r="C39" s="11" t="s">
        <v>71</v>
      </c>
      <c r="D39" s="43" t="s">
        <v>19</v>
      </c>
      <c r="E39" s="12">
        <v>275000</v>
      </c>
      <c r="F39" s="13">
        <f t="shared" si="6"/>
        <v>50500</v>
      </c>
      <c r="G39" s="14">
        <v>224500</v>
      </c>
      <c r="H39" s="12">
        <f>VLOOKUP(A39,'[1]2007 - 2013'!$A$5:$P$254,5,FALSE)</f>
        <v>268812.40753999999</v>
      </c>
      <c r="I39" s="13">
        <f>VLOOKUP(A39,'[1]2007 - 2013'!$A$5:$P$254,6,FALSE)</f>
        <v>81897.916529999988</v>
      </c>
      <c r="J39" s="14">
        <f>VLOOKUP(A39,'[1]2007 - 2013'!$A$5:$P$254,7,FALSE)</f>
        <v>186914.49101</v>
      </c>
      <c r="K39" s="15">
        <f t="shared" si="3"/>
        <v>6187.5924600000144</v>
      </c>
      <c r="L39" s="16">
        <f t="shared" si="4"/>
        <v>-31397.916529999988</v>
      </c>
      <c r="M39" s="17">
        <f t="shared" si="5"/>
        <v>37585.508990000002</v>
      </c>
    </row>
    <row r="40" spans="1:13" x14ac:dyDescent="0.25">
      <c r="A40" s="10" t="s">
        <v>107</v>
      </c>
      <c r="B40" s="11" t="s">
        <v>6</v>
      </c>
      <c r="C40" s="11" t="s">
        <v>71</v>
      </c>
      <c r="D40" s="43" t="s">
        <v>19</v>
      </c>
      <c r="E40" s="12">
        <v>193052.5</v>
      </c>
      <c r="F40" s="16">
        <f t="shared" si="6"/>
        <v>29212.869999999995</v>
      </c>
      <c r="G40" s="14">
        <v>163839.63</v>
      </c>
      <c r="H40" s="12">
        <f>VLOOKUP(A40,'[1]2007 - 2013'!$A$5:$P$254,5,FALSE)</f>
        <v>192173.16800000001</v>
      </c>
      <c r="I40" s="13">
        <f>VLOOKUP(A40,'[1]2007 - 2013'!$A$5:$P$254,6,FALSE)</f>
        <v>19.964999999996508</v>
      </c>
      <c r="J40" s="14">
        <f>VLOOKUP(A40,'[1]2007 - 2013'!$A$5:$P$254,7,FALSE)</f>
        <v>192153.20300000001</v>
      </c>
      <c r="K40" s="15">
        <f t="shared" si="3"/>
        <v>879.33199999999488</v>
      </c>
      <c r="L40" s="16">
        <f t="shared" si="4"/>
        <v>29192.904999999999</v>
      </c>
      <c r="M40" s="17">
        <f t="shared" si="5"/>
        <v>-28313.573000000004</v>
      </c>
    </row>
    <row r="41" spans="1:13" x14ac:dyDescent="0.25">
      <c r="A41" s="24" t="s">
        <v>108</v>
      </c>
      <c r="B41" s="11" t="s">
        <v>6</v>
      </c>
      <c r="C41" s="11" t="s">
        <v>71</v>
      </c>
      <c r="D41" s="43" t="s">
        <v>19</v>
      </c>
      <c r="E41" s="12">
        <v>143500</v>
      </c>
      <c r="F41" s="13">
        <f t="shared" si="6"/>
        <v>21525</v>
      </c>
      <c r="G41" s="14">
        <v>121975</v>
      </c>
      <c r="H41" s="12">
        <f>VLOOKUP(A41,'[1]2007 - 2013'!$A$5:$P$254,5,FALSE)</f>
        <v>122949.84050000001</v>
      </c>
      <c r="I41" s="13">
        <f>VLOOKUP(A41,'[1]2007 - 2013'!$A$5:$P$254,6,FALSE)</f>
        <v>30.25</v>
      </c>
      <c r="J41" s="14">
        <f>VLOOKUP(A41,'[1]2007 - 2013'!$A$5:$P$254,7,FALSE)</f>
        <v>122919.59050000001</v>
      </c>
      <c r="K41" s="15">
        <f t="shared" si="3"/>
        <v>20550.159499999994</v>
      </c>
      <c r="L41" s="16">
        <f t="shared" si="4"/>
        <v>21494.75</v>
      </c>
      <c r="M41" s="17">
        <f t="shared" si="5"/>
        <v>-944.5905000000057</v>
      </c>
    </row>
    <row r="42" spans="1:13" x14ac:dyDescent="0.25">
      <c r="A42" s="24" t="s">
        <v>109</v>
      </c>
      <c r="B42" s="11" t="s">
        <v>6</v>
      </c>
      <c r="C42" s="11" t="s">
        <v>71</v>
      </c>
      <c r="D42" s="43" t="s">
        <v>19</v>
      </c>
      <c r="E42" s="12">
        <v>120500</v>
      </c>
      <c r="F42" s="13">
        <f t="shared" si="6"/>
        <v>18075</v>
      </c>
      <c r="G42" s="14">
        <v>102425</v>
      </c>
      <c r="H42" s="12">
        <f>VLOOKUP(A42,'[1]2007 - 2013'!$A$5:$P$254,5,FALSE)</f>
        <v>110807.93699999999</v>
      </c>
      <c r="I42" s="13">
        <f>VLOOKUP(A42,'[1]2007 - 2013'!$A$5:$P$254,6,FALSE)</f>
        <v>1646.9030499999935</v>
      </c>
      <c r="J42" s="14">
        <f>VLOOKUP(A42,'[1]2007 - 2013'!$A$5:$P$254,7,FALSE)</f>
        <v>109161.03395</v>
      </c>
      <c r="K42" s="15">
        <f t="shared" si="3"/>
        <v>9692.0630000000092</v>
      </c>
      <c r="L42" s="16">
        <f t="shared" si="4"/>
        <v>16428.096950000006</v>
      </c>
      <c r="M42" s="17">
        <f t="shared" si="5"/>
        <v>-6736.0339499999973</v>
      </c>
    </row>
    <row r="43" spans="1:13" x14ac:dyDescent="0.25">
      <c r="A43" s="24" t="s">
        <v>110</v>
      </c>
      <c r="B43" s="11" t="s">
        <v>6</v>
      </c>
      <c r="C43" s="11" t="s">
        <v>71</v>
      </c>
      <c r="D43" s="43" t="s">
        <v>19</v>
      </c>
      <c r="E43" s="12">
        <v>108400</v>
      </c>
      <c r="F43" s="25">
        <f t="shared" si="6"/>
        <v>16260</v>
      </c>
      <c r="G43" s="14">
        <v>92140</v>
      </c>
      <c r="H43" s="12">
        <f>VLOOKUP(A43,'[1]2007 - 2013'!$A$5:$P$254,5,FALSE)</f>
        <v>105184.6345</v>
      </c>
      <c r="I43" s="13">
        <f>VLOOKUP(A43,'[1]2007 - 2013'!$A$5:$P$254,6,FALSE)</f>
        <v>777.69518999999855</v>
      </c>
      <c r="J43" s="14">
        <f>VLOOKUP(A43,'[1]2007 - 2013'!$A$5:$P$254,7,FALSE)</f>
        <v>104406.93931</v>
      </c>
      <c r="K43" s="15">
        <f t="shared" si="3"/>
        <v>3215.3654999999999</v>
      </c>
      <c r="L43" s="16">
        <f t="shared" si="4"/>
        <v>15482.304810000001</v>
      </c>
      <c r="M43" s="17">
        <f t="shared" si="5"/>
        <v>-12266.939310000002</v>
      </c>
    </row>
    <row r="44" spans="1:13" x14ac:dyDescent="0.25">
      <c r="A44" s="24" t="s">
        <v>149</v>
      </c>
      <c r="B44" s="11" t="s">
        <v>6</v>
      </c>
      <c r="C44" s="11" t="s">
        <v>71</v>
      </c>
      <c r="D44" s="43" t="s">
        <v>5</v>
      </c>
      <c r="E44" s="12">
        <v>10500</v>
      </c>
      <c r="F44" s="13">
        <v>1140</v>
      </c>
      <c r="G44" s="14">
        <v>9360</v>
      </c>
      <c r="H44" s="12">
        <f>VLOOKUP(A44,'[1]2007 - 2013'!$A$5:$P$254,5,FALSE)</f>
        <v>8476.754930000001</v>
      </c>
      <c r="I44" s="13">
        <f>VLOOKUP(A44,'[1]2007 - 2013'!$A$5:$P$254,6,FALSE)</f>
        <v>1297.1363300000012</v>
      </c>
      <c r="J44" s="14">
        <f>VLOOKUP(A44,'[1]2007 - 2013'!$A$5:$P$254,7,FALSE)</f>
        <v>7179.6185999999998</v>
      </c>
      <c r="K44" s="15">
        <f t="shared" si="3"/>
        <v>2023.245069999999</v>
      </c>
      <c r="L44" s="16">
        <f t="shared" si="4"/>
        <v>-157.13633000000118</v>
      </c>
      <c r="M44" s="17">
        <f t="shared" si="5"/>
        <v>2180.3814000000002</v>
      </c>
    </row>
    <row r="45" spans="1:13" ht="13.5" customHeight="1" x14ac:dyDescent="0.25">
      <c r="A45" s="10" t="s">
        <v>60</v>
      </c>
      <c r="B45" s="11" t="s">
        <v>6</v>
      </c>
      <c r="C45" s="11" t="s">
        <v>61</v>
      </c>
      <c r="D45" s="43" t="s">
        <v>19</v>
      </c>
      <c r="E45" s="12">
        <v>10000</v>
      </c>
      <c r="F45" s="13">
        <v>1585</v>
      </c>
      <c r="G45" s="14">
        <v>8415</v>
      </c>
      <c r="H45" s="12">
        <f>VLOOKUP(A45,'[1]2007 - 2013'!$A$5:$P$254,5,FALSE)</f>
        <v>5494.3761599999998</v>
      </c>
      <c r="I45" s="13">
        <f>VLOOKUP(A45,'[1]2007 - 2013'!$A$5:$P$254,6,FALSE)</f>
        <v>828.15228000000025</v>
      </c>
      <c r="J45" s="14">
        <f>VLOOKUP(A45,'[1]2007 - 2013'!$A$5:$P$254,7,FALSE)</f>
        <v>4666.2238799999996</v>
      </c>
      <c r="K45" s="15">
        <f t="shared" si="3"/>
        <v>4505.6238400000002</v>
      </c>
      <c r="L45" s="16">
        <f t="shared" si="4"/>
        <v>756.84771999999975</v>
      </c>
      <c r="M45" s="17">
        <f t="shared" si="5"/>
        <v>3748.7761200000004</v>
      </c>
    </row>
    <row r="46" spans="1:13" ht="16.5" customHeight="1" x14ac:dyDescent="0.25">
      <c r="A46" s="10" t="s">
        <v>95</v>
      </c>
      <c r="B46" s="11" t="s">
        <v>6</v>
      </c>
      <c r="C46" s="11" t="s">
        <v>61</v>
      </c>
      <c r="D46" s="43" t="s">
        <v>19</v>
      </c>
      <c r="E46" s="12">
        <v>58000</v>
      </c>
      <c r="F46" s="13">
        <v>8700</v>
      </c>
      <c r="G46" s="14">
        <v>49300</v>
      </c>
      <c r="H46" s="12">
        <f>VLOOKUP(A46,'[1]2007 - 2013'!$A$5:$P$254,5,FALSE)</f>
        <v>51472.672280000006</v>
      </c>
      <c r="I46" s="13">
        <f>VLOOKUP(A46,'[1]2007 - 2013'!$A$5:$P$254,6,FALSE)</f>
        <v>25452.399920000007</v>
      </c>
      <c r="J46" s="14">
        <f>VLOOKUP(A46,'[1]2007 - 2013'!$A$5:$P$254,7,FALSE)</f>
        <v>26020.272359999999</v>
      </c>
      <c r="K46" s="15">
        <f t="shared" si="3"/>
        <v>6527.3277199999939</v>
      </c>
      <c r="L46" s="16">
        <f t="shared" si="4"/>
        <v>-16752.399920000007</v>
      </c>
      <c r="M46" s="17">
        <f t="shared" si="5"/>
        <v>23279.727640000001</v>
      </c>
    </row>
    <row r="47" spans="1:13" x14ac:dyDescent="0.25">
      <c r="A47" s="10" t="s">
        <v>83</v>
      </c>
      <c r="B47" s="11" t="s">
        <v>2</v>
      </c>
      <c r="C47" s="11" t="s">
        <v>84</v>
      </c>
      <c r="D47" s="44" t="s">
        <v>27</v>
      </c>
      <c r="E47" s="12">
        <v>3000</v>
      </c>
      <c r="F47" s="13">
        <v>480</v>
      </c>
      <c r="G47" s="14">
        <v>2520</v>
      </c>
      <c r="H47" s="12">
        <f>VLOOKUP(A47,'[1]2007 - 2013'!$A$5:$P$254,5,FALSE)</f>
        <v>2701.8025799999996</v>
      </c>
      <c r="I47" s="13">
        <f>VLOOKUP(A47,'[1]2007 - 2013'!$A$5:$P$254,6,FALSE)</f>
        <v>131.44620999999916</v>
      </c>
      <c r="J47" s="14">
        <f>VLOOKUP(A47,'[1]2007 - 2013'!$A$5:$P$254,7,FALSE)</f>
        <v>2570.3563700000004</v>
      </c>
      <c r="K47" s="15">
        <f t="shared" si="3"/>
        <v>298.19742000000042</v>
      </c>
      <c r="L47" s="16">
        <f t="shared" si="4"/>
        <v>348.55379000000084</v>
      </c>
      <c r="M47" s="17">
        <f t="shared" si="5"/>
        <v>-50.356370000000425</v>
      </c>
    </row>
    <row r="48" spans="1:13" x14ac:dyDescent="0.25">
      <c r="A48" s="10" t="s">
        <v>97</v>
      </c>
      <c r="B48" s="11" t="s">
        <v>2</v>
      </c>
      <c r="C48" s="11" t="s">
        <v>84</v>
      </c>
      <c r="D48" s="44" t="s">
        <v>86</v>
      </c>
      <c r="E48" s="12">
        <v>10200</v>
      </c>
      <c r="F48" s="13">
        <v>200</v>
      </c>
      <c r="G48" s="14">
        <v>10000</v>
      </c>
      <c r="H48" s="12">
        <f>VLOOKUP(A48,'[1]2007 - 2013'!$A$5:$P$254,5,FALSE)</f>
        <v>7219.12626</v>
      </c>
      <c r="I48" s="13">
        <f>VLOOKUP(A48,'[1]2007 - 2013'!$A$5:$P$254,6,FALSE)</f>
        <v>9.9999997473787516E-6</v>
      </c>
      <c r="J48" s="14">
        <f>VLOOKUP(A48,'[1]2007 - 2013'!$A$5:$P$254,7,FALSE)</f>
        <v>7219.1262500000003</v>
      </c>
      <c r="K48" s="15">
        <f t="shared" si="3"/>
        <v>2980.87374</v>
      </c>
      <c r="L48" s="16">
        <f t="shared" si="4"/>
        <v>199.99999000000025</v>
      </c>
      <c r="M48" s="17">
        <f t="shared" si="5"/>
        <v>2780.8737499999997</v>
      </c>
    </row>
    <row r="49" spans="1:13" x14ac:dyDescent="0.25">
      <c r="A49" s="10" t="s">
        <v>144</v>
      </c>
      <c r="B49" s="11" t="s">
        <v>2</v>
      </c>
      <c r="C49" s="11" t="s">
        <v>84</v>
      </c>
      <c r="D49" s="44" t="s">
        <v>86</v>
      </c>
      <c r="E49" s="12">
        <v>9700</v>
      </c>
      <c r="F49" s="13">
        <v>200</v>
      </c>
      <c r="G49" s="14">
        <v>9500</v>
      </c>
      <c r="H49" s="12">
        <f>VLOOKUP(A49,'[1]2007 - 2013'!$A$5:$P$254,5,FALSE)</f>
        <v>7188.9942300000002</v>
      </c>
      <c r="I49" s="13">
        <f>VLOOKUP(A49,'[1]2007 - 2013'!$A$5:$P$254,6,FALSE)</f>
        <v>3.8067100000007486</v>
      </c>
      <c r="J49" s="14">
        <f>VLOOKUP(A49,'[1]2007 - 2013'!$A$5:$P$254,7,FALSE)</f>
        <v>7185.1875199999995</v>
      </c>
      <c r="K49" s="15">
        <f t="shared" si="3"/>
        <v>2511.0057699999998</v>
      </c>
      <c r="L49" s="16">
        <f t="shared" si="4"/>
        <v>196.19328999999925</v>
      </c>
      <c r="M49" s="17">
        <f t="shared" si="5"/>
        <v>2314.8124800000005</v>
      </c>
    </row>
    <row r="50" spans="1:13" x14ac:dyDescent="0.25">
      <c r="A50" s="10" t="s">
        <v>30</v>
      </c>
      <c r="B50" s="11" t="s">
        <v>6</v>
      </c>
      <c r="C50" s="11" t="s">
        <v>32</v>
      </c>
      <c r="D50" s="43" t="s">
        <v>31</v>
      </c>
      <c r="E50" s="12">
        <v>17000</v>
      </c>
      <c r="F50" s="13">
        <v>5100</v>
      </c>
      <c r="G50" s="14">
        <v>11900</v>
      </c>
      <c r="H50" s="12">
        <f>VLOOKUP(A50,'[1]2007 - 2013'!$A$5:$P$254,5,FALSE)</f>
        <v>10081.939339999999</v>
      </c>
      <c r="I50" s="13">
        <f>VLOOKUP(A50,'[1]2007 - 2013'!$A$5:$P$254,6,FALSE)</f>
        <v>0.14944999999897846</v>
      </c>
      <c r="J50" s="14">
        <f>VLOOKUP(A50,'[1]2007 - 2013'!$A$5:$P$254,7,FALSE)</f>
        <v>10081.78989</v>
      </c>
      <c r="K50" s="15">
        <f t="shared" si="3"/>
        <v>6918.060660000001</v>
      </c>
      <c r="L50" s="16">
        <f t="shared" si="4"/>
        <v>5099.850550000001</v>
      </c>
      <c r="M50" s="17">
        <f t="shared" si="5"/>
        <v>1818.21011</v>
      </c>
    </row>
    <row r="51" spans="1:13" x14ac:dyDescent="0.25">
      <c r="A51" s="10" t="s">
        <v>33</v>
      </c>
      <c r="B51" s="11" t="s">
        <v>6</v>
      </c>
      <c r="C51" s="11" t="s">
        <v>32</v>
      </c>
      <c r="D51" s="43" t="s">
        <v>19</v>
      </c>
      <c r="E51" s="12">
        <v>39000</v>
      </c>
      <c r="F51" s="13">
        <v>10440</v>
      </c>
      <c r="G51" s="14">
        <v>28560</v>
      </c>
      <c r="H51" s="12">
        <f>VLOOKUP(A51,'[1]2007 - 2013'!$A$5:$P$254,5,FALSE)</f>
        <v>11095.700499999999</v>
      </c>
      <c r="I51" s="13">
        <f>VLOOKUP(A51,'[1]2007 - 2013'!$A$5:$P$254,6,FALSE)</f>
        <v>1675.2468999999983</v>
      </c>
      <c r="J51" s="14">
        <f>VLOOKUP(A51,'[1]2007 - 2013'!$A$5:$P$254,7,FALSE)</f>
        <v>9420.4536000000007</v>
      </c>
      <c r="K51" s="15">
        <f t="shared" si="3"/>
        <v>27904.299500000001</v>
      </c>
      <c r="L51" s="16">
        <f t="shared" si="4"/>
        <v>8764.7531000000017</v>
      </c>
      <c r="M51" s="17">
        <f t="shared" si="5"/>
        <v>19139.546399999999</v>
      </c>
    </row>
    <row r="52" spans="1:13" x14ac:dyDescent="0.25">
      <c r="A52" s="10" t="s">
        <v>34</v>
      </c>
      <c r="B52" s="11" t="s">
        <v>6</v>
      </c>
      <c r="C52" s="11" t="s">
        <v>32</v>
      </c>
      <c r="D52" s="43" t="s">
        <v>19</v>
      </c>
      <c r="E52" s="12">
        <v>10000</v>
      </c>
      <c r="F52" s="13">
        <v>1925</v>
      </c>
      <c r="G52" s="14">
        <v>8075</v>
      </c>
      <c r="H52" s="12">
        <f>VLOOKUP(A52,'[1]2007 - 2013'!$A$5:$P$254,5,FALSE)</f>
        <v>8762.5800399999989</v>
      </c>
      <c r="I52" s="13">
        <f>VLOOKUP(A52,'[1]2007 - 2013'!$A$5:$P$254,6,FALSE)</f>
        <v>12.558599999998478</v>
      </c>
      <c r="J52" s="14">
        <f>VLOOKUP(A52,'[1]2007 - 2013'!$A$5:$P$254,7,FALSE)</f>
        <v>8750.0214400000004</v>
      </c>
      <c r="K52" s="15">
        <f t="shared" si="3"/>
        <v>1237.4199600000011</v>
      </c>
      <c r="L52" s="16">
        <f t="shared" si="4"/>
        <v>1912.4414000000015</v>
      </c>
      <c r="M52" s="17">
        <f t="shared" si="5"/>
        <v>-675.02144000000044</v>
      </c>
    </row>
    <row r="53" spans="1:13" ht="30" x14ac:dyDescent="0.25">
      <c r="A53" s="10" t="s">
        <v>62</v>
      </c>
      <c r="B53" s="11" t="s">
        <v>6</v>
      </c>
      <c r="C53" s="11" t="s">
        <v>32</v>
      </c>
      <c r="D53" s="43" t="s">
        <v>19</v>
      </c>
      <c r="E53" s="12">
        <v>41000</v>
      </c>
      <c r="F53" s="13">
        <v>10400</v>
      </c>
      <c r="G53" s="14">
        <v>30600</v>
      </c>
      <c r="H53" s="12">
        <f>VLOOKUP(A53,'[1]2007 - 2013'!$A$5:$P$254,5,FALSE)</f>
        <v>26118.796599999998</v>
      </c>
      <c r="I53" s="13">
        <f>VLOOKUP(A53,'[1]2007 - 2013'!$A$5:$P$254,6,FALSE)</f>
        <v>8752.9513699999989</v>
      </c>
      <c r="J53" s="14">
        <f>VLOOKUP(A53,'[1]2007 - 2013'!$A$5:$P$254,7,FALSE)</f>
        <v>17365.845229999999</v>
      </c>
      <c r="K53" s="15">
        <f t="shared" si="3"/>
        <v>14881.203400000002</v>
      </c>
      <c r="L53" s="16">
        <f t="shared" si="4"/>
        <v>1647.0486300000011</v>
      </c>
      <c r="M53" s="17">
        <f t="shared" si="5"/>
        <v>13234.154770000001</v>
      </c>
    </row>
    <row r="54" spans="1:13" x14ac:dyDescent="0.25">
      <c r="A54" s="26" t="s">
        <v>63</v>
      </c>
      <c r="B54" s="11" t="s">
        <v>6</v>
      </c>
      <c r="C54" s="11" t="s">
        <v>32</v>
      </c>
      <c r="D54" s="43" t="s">
        <v>19</v>
      </c>
      <c r="E54" s="12">
        <v>11200</v>
      </c>
      <c r="F54" s="13">
        <v>2700</v>
      </c>
      <c r="G54" s="14">
        <v>8500</v>
      </c>
      <c r="H54" s="12">
        <f>VLOOKUP(A54,'[1]2007 - 2013'!$A$5:$P$254,5,FALSE)</f>
        <v>10821.374460000001</v>
      </c>
      <c r="I54" s="13">
        <f>VLOOKUP(A54,'[1]2007 - 2013'!$A$5:$P$254,6,FALSE)</f>
        <v>3153.9519800000007</v>
      </c>
      <c r="J54" s="14">
        <f>VLOOKUP(A54,'[1]2007 - 2013'!$A$5:$P$254,7,FALSE)</f>
        <v>7667.4224800000002</v>
      </c>
      <c r="K54" s="15">
        <f t="shared" si="3"/>
        <v>378.62553999999909</v>
      </c>
      <c r="L54" s="16">
        <f t="shared" si="4"/>
        <v>-453.95198000000073</v>
      </c>
      <c r="M54" s="17">
        <f t="shared" si="5"/>
        <v>832.57751999999982</v>
      </c>
    </row>
    <row r="55" spans="1:13" ht="30" x14ac:dyDescent="0.25">
      <c r="A55" s="10" t="s">
        <v>74</v>
      </c>
      <c r="B55" s="11" t="s">
        <v>6</v>
      </c>
      <c r="C55" s="11" t="s">
        <v>32</v>
      </c>
      <c r="D55" s="44" t="s">
        <v>19</v>
      </c>
      <c r="E55" s="12">
        <v>25000</v>
      </c>
      <c r="F55" s="13">
        <v>3750</v>
      </c>
      <c r="G55" s="14">
        <v>21250</v>
      </c>
      <c r="H55" s="12">
        <f>VLOOKUP(A55,'[1]2007 - 2013'!$A$5:$P$254,5,FALSE)</f>
        <v>17617.517480000002</v>
      </c>
      <c r="I55" s="13">
        <f>VLOOKUP(A55,'[1]2007 - 2013'!$A$5:$P$254,6,FALSE)</f>
        <v>5378.7579900000019</v>
      </c>
      <c r="J55" s="14">
        <f>VLOOKUP(A55,'[1]2007 - 2013'!$A$5:$P$254,7,FALSE)</f>
        <v>12238.75949</v>
      </c>
      <c r="K55" s="15">
        <f t="shared" si="3"/>
        <v>7382.4825199999977</v>
      </c>
      <c r="L55" s="16">
        <f t="shared" si="4"/>
        <v>-1628.7579900000019</v>
      </c>
      <c r="M55" s="17">
        <f t="shared" si="5"/>
        <v>9011.2405099999996</v>
      </c>
    </row>
    <row r="56" spans="1:13" x14ac:dyDescent="0.25">
      <c r="A56" s="10" t="s">
        <v>100</v>
      </c>
      <c r="B56" s="11" t="s">
        <v>6</v>
      </c>
      <c r="C56" s="11" t="s">
        <v>32</v>
      </c>
      <c r="D56" s="44" t="s">
        <v>19</v>
      </c>
      <c r="E56" s="12">
        <v>38100</v>
      </c>
      <c r="F56" s="13">
        <v>5715</v>
      </c>
      <c r="G56" s="14">
        <v>32385</v>
      </c>
      <c r="H56" s="12">
        <f>VLOOKUP(A56,'[1]2007 - 2013'!$A$5:$P$254,5,FALSE)</f>
        <v>32895.722139999998</v>
      </c>
      <c r="I56" s="13">
        <f>VLOOKUP(A56,'[1]2007 - 2013'!$A$5:$P$254,6,FALSE)</f>
        <v>10217.238799999999</v>
      </c>
      <c r="J56" s="14">
        <f>VLOOKUP(A56,'[1]2007 - 2013'!$A$5:$P$254,7,FALSE)</f>
        <v>22678.483339999999</v>
      </c>
      <c r="K56" s="15">
        <f t="shared" si="3"/>
        <v>5204.277860000002</v>
      </c>
      <c r="L56" s="16">
        <f t="shared" si="4"/>
        <v>-4502.2387999999992</v>
      </c>
      <c r="M56" s="17">
        <f t="shared" si="5"/>
        <v>9706.5166600000011</v>
      </c>
    </row>
    <row r="57" spans="1:13" x14ac:dyDescent="0.25">
      <c r="A57" s="10" t="s">
        <v>101</v>
      </c>
      <c r="B57" s="11" t="s">
        <v>6</v>
      </c>
      <c r="C57" s="11" t="s">
        <v>32</v>
      </c>
      <c r="D57" s="43" t="s">
        <v>19</v>
      </c>
      <c r="E57" s="12">
        <v>30700</v>
      </c>
      <c r="F57" s="13">
        <v>8600</v>
      </c>
      <c r="G57" s="14">
        <v>22100</v>
      </c>
      <c r="H57" s="12">
        <f>VLOOKUP(A57,'[1]2007 - 2013'!$A$5:$P$254,5,FALSE)</f>
        <v>26840.403979999999</v>
      </c>
      <c r="I57" s="13">
        <f>VLOOKUP(A57,'[1]2007 - 2013'!$A$5:$P$254,6,FALSE)</f>
        <v>6163.81394</v>
      </c>
      <c r="J57" s="14">
        <f>VLOOKUP(A57,'[1]2007 - 2013'!$A$5:$P$254,7,FALSE)</f>
        <v>20676.590039999999</v>
      </c>
      <c r="K57" s="15">
        <f t="shared" si="3"/>
        <v>3859.5960200000009</v>
      </c>
      <c r="L57" s="16">
        <f t="shared" si="4"/>
        <v>2436.18606</v>
      </c>
      <c r="M57" s="17">
        <f t="shared" si="5"/>
        <v>1423.4099600000009</v>
      </c>
    </row>
    <row r="58" spans="1:13" x14ac:dyDescent="0.25">
      <c r="A58" s="10" t="s">
        <v>106</v>
      </c>
      <c r="B58" s="11" t="s">
        <v>6</v>
      </c>
      <c r="C58" s="11" t="s">
        <v>32</v>
      </c>
      <c r="D58" s="43" t="s">
        <v>19</v>
      </c>
      <c r="E58" s="12">
        <v>10000</v>
      </c>
      <c r="F58" s="13">
        <v>1585</v>
      </c>
      <c r="G58" s="14">
        <v>8415</v>
      </c>
      <c r="H58" s="12">
        <f>VLOOKUP(A58,'[1]2007 - 2013'!$A$5:$P$254,5,FALSE)</f>
        <v>7670.3685000000005</v>
      </c>
      <c r="I58" s="13">
        <f>VLOOKUP(A58,'[1]2007 - 2013'!$A$5:$P$254,6,FALSE)</f>
        <v>312.18000000000029</v>
      </c>
      <c r="J58" s="14">
        <f>VLOOKUP(A58,'[1]2007 - 2013'!$A$5:$P$254,7,FALSE)</f>
        <v>7358.1885000000002</v>
      </c>
      <c r="K58" s="15">
        <f t="shared" si="3"/>
        <v>2329.6314999999995</v>
      </c>
      <c r="L58" s="16">
        <f t="shared" si="4"/>
        <v>1272.8199999999997</v>
      </c>
      <c r="M58" s="17">
        <f t="shared" si="5"/>
        <v>1056.8114999999998</v>
      </c>
    </row>
    <row r="59" spans="1:13" x14ac:dyDescent="0.25">
      <c r="A59" s="10" t="s">
        <v>139</v>
      </c>
      <c r="B59" s="11" t="s">
        <v>6</v>
      </c>
      <c r="C59" s="11" t="s">
        <v>32</v>
      </c>
      <c r="D59" s="43" t="s">
        <v>31</v>
      </c>
      <c r="E59" s="12">
        <v>76000</v>
      </c>
      <c r="F59" s="13">
        <v>18000</v>
      </c>
      <c r="G59" s="14">
        <v>58000</v>
      </c>
      <c r="H59" s="12">
        <f>VLOOKUP(A59,'[1]2007 - 2013'!$A$5:$P$254,5,FALSE)</f>
        <v>58412.026189999997</v>
      </c>
      <c r="I59" s="13">
        <f>VLOOKUP(A59,'[1]2007 - 2013'!$A$5:$P$254,6,FALSE)</f>
        <v>5638.8624499999933</v>
      </c>
      <c r="J59" s="14">
        <f>VLOOKUP(A59,'[1]2007 - 2013'!$A$5:$P$254,7,FALSE)</f>
        <v>52773.163740000004</v>
      </c>
      <c r="K59" s="15">
        <f t="shared" si="3"/>
        <v>17587.973810000003</v>
      </c>
      <c r="L59" s="16">
        <f t="shared" si="4"/>
        <v>12361.137550000007</v>
      </c>
      <c r="M59" s="17">
        <f t="shared" si="5"/>
        <v>5226.8362599999964</v>
      </c>
    </row>
    <row r="60" spans="1:13" x14ac:dyDescent="0.25">
      <c r="A60" s="10" t="s">
        <v>140</v>
      </c>
      <c r="B60" s="11" t="s">
        <v>6</v>
      </c>
      <c r="C60" s="11" t="s">
        <v>32</v>
      </c>
      <c r="D60" s="43" t="s">
        <v>31</v>
      </c>
      <c r="E60" s="12">
        <v>35000</v>
      </c>
      <c r="F60" s="13">
        <v>5000</v>
      </c>
      <c r="G60" s="14">
        <v>30000</v>
      </c>
      <c r="H60" s="12">
        <f>VLOOKUP(A60,'[1]2007 - 2013'!$A$5:$P$254,5,FALSE)</f>
        <v>25771.699390000002</v>
      </c>
      <c r="I60" s="13">
        <f>VLOOKUP(A60,'[1]2007 - 2013'!$A$5:$P$254,6,FALSE)</f>
        <v>4609.3676400000004</v>
      </c>
      <c r="J60" s="14">
        <f>VLOOKUP(A60,'[1]2007 - 2013'!$A$5:$P$254,7,FALSE)</f>
        <v>21162.331750000001</v>
      </c>
      <c r="K60" s="15">
        <f t="shared" si="3"/>
        <v>9228.3006099999984</v>
      </c>
      <c r="L60" s="16">
        <f t="shared" si="4"/>
        <v>390.63235999999961</v>
      </c>
      <c r="M60" s="17">
        <f t="shared" si="5"/>
        <v>8837.6682499999988</v>
      </c>
    </row>
    <row r="61" spans="1:13" x14ac:dyDescent="0.25">
      <c r="A61" s="10" t="s">
        <v>141</v>
      </c>
      <c r="B61" s="11" t="s">
        <v>6</v>
      </c>
      <c r="C61" s="11" t="s">
        <v>32</v>
      </c>
      <c r="D61" s="43" t="s">
        <v>19</v>
      </c>
      <c r="E61" s="12">
        <v>39245</v>
      </c>
      <c r="F61" s="13">
        <v>12045</v>
      </c>
      <c r="G61" s="14">
        <v>27200</v>
      </c>
      <c r="H61" s="12">
        <f>VLOOKUP(A61,'[1]2007 - 2013'!$A$5:$P$254,5,FALSE)</f>
        <v>34164.700709999997</v>
      </c>
      <c r="I61" s="13">
        <f>VLOOKUP(A61,'[1]2007 - 2013'!$A$5:$P$254,6,FALSE)</f>
        <v>11038.399119999995</v>
      </c>
      <c r="J61" s="14">
        <f>VLOOKUP(A61,'[1]2007 - 2013'!$A$5:$P$254,7,FALSE)</f>
        <v>23126.301590000003</v>
      </c>
      <c r="K61" s="15">
        <f t="shared" si="3"/>
        <v>5080.2992900000027</v>
      </c>
      <c r="L61" s="16">
        <f t="shared" si="4"/>
        <v>1006.6008800000054</v>
      </c>
      <c r="M61" s="17">
        <f t="shared" si="5"/>
        <v>4073.6984099999972</v>
      </c>
    </row>
    <row r="62" spans="1:13" x14ac:dyDescent="0.25">
      <c r="A62" s="10" t="s">
        <v>150</v>
      </c>
      <c r="B62" s="11" t="s">
        <v>6</v>
      </c>
      <c r="C62" s="11" t="s">
        <v>32</v>
      </c>
      <c r="D62" s="43" t="s">
        <v>19</v>
      </c>
      <c r="E62" s="12">
        <v>21500</v>
      </c>
      <c r="F62" s="13">
        <v>4500</v>
      </c>
      <c r="G62" s="14">
        <v>17000</v>
      </c>
      <c r="H62" s="12">
        <f>VLOOKUP(A62,'[1]2007 - 2013'!$A$5:$P$254,5,FALSE)</f>
        <v>20322.2012</v>
      </c>
      <c r="I62" s="13">
        <f>VLOOKUP(A62,'[1]2007 - 2013'!$A$5:$P$254,6,FALSE)</f>
        <v>4752.9273299999986</v>
      </c>
      <c r="J62" s="14">
        <f>VLOOKUP(A62,'[1]2007 - 2013'!$A$5:$P$254,7,FALSE)</f>
        <v>15569.273870000001</v>
      </c>
      <c r="K62" s="15">
        <f t="shared" si="3"/>
        <v>1177.7988000000005</v>
      </c>
      <c r="L62" s="16">
        <f t="shared" si="4"/>
        <v>-252.92732999999862</v>
      </c>
      <c r="M62" s="17">
        <f t="shared" si="5"/>
        <v>1430.7261299999991</v>
      </c>
    </row>
    <row r="63" spans="1:13" x14ac:dyDescent="0.25">
      <c r="A63" s="10" t="s">
        <v>155</v>
      </c>
      <c r="B63" s="11" t="s">
        <v>6</v>
      </c>
      <c r="C63" s="11" t="s">
        <v>32</v>
      </c>
      <c r="D63" s="44" t="s">
        <v>19</v>
      </c>
      <c r="E63" s="12">
        <v>10230</v>
      </c>
      <c r="F63" s="13">
        <v>1730</v>
      </c>
      <c r="G63" s="27">
        <v>8500</v>
      </c>
      <c r="H63" s="12">
        <f>VLOOKUP(A63,'[1]2007 - 2013'!$A$5:$P$254,5,FALSE)</f>
        <v>5775.4225100000003</v>
      </c>
      <c r="I63" s="13">
        <f>VLOOKUP(A63,'[1]2007 - 2013'!$A$5:$P$254,6,FALSE)</f>
        <v>1255.65535</v>
      </c>
      <c r="J63" s="14">
        <f>VLOOKUP(A63,'[1]2007 - 2013'!$A$5:$P$254,7,FALSE)</f>
        <v>4519.7671600000003</v>
      </c>
      <c r="K63" s="15">
        <f t="shared" si="3"/>
        <v>4454.5774899999997</v>
      </c>
      <c r="L63" s="16">
        <f t="shared" si="4"/>
        <v>474.34465</v>
      </c>
      <c r="M63" s="17">
        <f t="shared" si="5"/>
        <v>3980.2328399999997</v>
      </c>
    </row>
    <row r="64" spans="1:13" x14ac:dyDescent="0.25">
      <c r="A64" s="10" t="s">
        <v>156</v>
      </c>
      <c r="B64" s="11" t="s">
        <v>6</v>
      </c>
      <c r="C64" s="11" t="s">
        <v>32</v>
      </c>
      <c r="D64" s="44" t="s">
        <v>19</v>
      </c>
      <c r="E64" s="12">
        <v>28500</v>
      </c>
      <c r="F64" s="13">
        <v>7250</v>
      </c>
      <c r="G64" s="14">
        <v>21250</v>
      </c>
      <c r="H64" s="12">
        <f>VLOOKUP(A64,'[1]2007 - 2013'!$A$5:$P$254,5,FALSE)</f>
        <v>27573.29567</v>
      </c>
      <c r="I64" s="13">
        <f>VLOOKUP(A64,'[1]2007 - 2013'!$A$5:$P$254,6,FALSE)</f>
        <v>7686.828889999997</v>
      </c>
      <c r="J64" s="14">
        <f>VLOOKUP(A64,'[1]2007 - 2013'!$A$5:$P$254,7,FALSE)</f>
        <v>19886.466780000002</v>
      </c>
      <c r="K64" s="15">
        <f t="shared" si="3"/>
        <v>926.70433000000048</v>
      </c>
      <c r="L64" s="16">
        <f t="shared" si="4"/>
        <v>-436.82888999999705</v>
      </c>
      <c r="M64" s="17">
        <f t="shared" si="5"/>
        <v>1363.5332199999975</v>
      </c>
    </row>
    <row r="65" spans="1:13" x14ac:dyDescent="0.25">
      <c r="A65" s="10" t="s">
        <v>157</v>
      </c>
      <c r="B65" s="11" t="s">
        <v>6</v>
      </c>
      <c r="C65" s="11" t="s">
        <v>32</v>
      </c>
      <c r="D65" s="44" t="s">
        <v>19</v>
      </c>
      <c r="E65" s="12">
        <v>26106</v>
      </c>
      <c r="F65" s="13">
        <v>3915.9</v>
      </c>
      <c r="G65" s="14">
        <v>22190.1</v>
      </c>
      <c r="H65" s="12">
        <f>VLOOKUP(A65,'[1]2007 - 2013'!$A$5:$P$254,5,FALSE)</f>
        <v>24357.206869999998</v>
      </c>
      <c r="I65" s="13">
        <f>VLOOKUP(A65,'[1]2007 - 2013'!$A$5:$P$254,6,FALSE)</f>
        <v>6905.3547599999984</v>
      </c>
      <c r="J65" s="14">
        <f>VLOOKUP(A65,'[1]2007 - 2013'!$A$5:$P$254,7,FALSE)</f>
        <v>17451.85211</v>
      </c>
      <c r="K65" s="15">
        <f t="shared" si="3"/>
        <v>1748.7931300000018</v>
      </c>
      <c r="L65" s="16">
        <f t="shared" si="4"/>
        <v>-2989.4547599999983</v>
      </c>
      <c r="M65" s="17">
        <f t="shared" si="5"/>
        <v>4738.2478899999987</v>
      </c>
    </row>
    <row r="66" spans="1:13" x14ac:dyDescent="0.25">
      <c r="A66" s="10" t="s">
        <v>85</v>
      </c>
      <c r="B66" s="11" t="s">
        <v>2</v>
      </c>
      <c r="C66" s="11" t="s">
        <v>32</v>
      </c>
      <c r="D66" s="43" t="s">
        <v>86</v>
      </c>
      <c r="E66" s="12">
        <v>10000</v>
      </c>
      <c r="F66" s="13">
        <v>100</v>
      </c>
      <c r="G66" s="14">
        <v>9900</v>
      </c>
      <c r="H66" s="12">
        <f>VLOOKUP(A66,'[1]2007 - 2013'!$A$5:$P$254,5,FALSE)</f>
        <v>5561.3623600000001</v>
      </c>
      <c r="I66" s="13">
        <f>VLOOKUP(A66,'[1]2007 - 2013'!$A$5:$P$254,6,FALSE)</f>
        <v>6.9278100000001359</v>
      </c>
      <c r="J66" s="14">
        <f>VLOOKUP(A66,'[1]2007 - 2013'!$A$5:$P$254,7,FALSE)</f>
        <v>5554.4345499999999</v>
      </c>
      <c r="K66" s="15">
        <f t="shared" si="3"/>
        <v>4438.6376399999999</v>
      </c>
      <c r="L66" s="16">
        <f t="shared" si="4"/>
        <v>93.072189999999864</v>
      </c>
      <c r="M66" s="17">
        <f t="shared" si="5"/>
        <v>4345.5654500000001</v>
      </c>
    </row>
    <row r="67" spans="1:13" ht="30" x14ac:dyDescent="0.25">
      <c r="A67" s="10" t="s">
        <v>98</v>
      </c>
      <c r="B67" s="11" t="s">
        <v>2</v>
      </c>
      <c r="C67" s="11" t="s">
        <v>32</v>
      </c>
      <c r="D67" s="44" t="s">
        <v>86</v>
      </c>
      <c r="E67" s="12">
        <v>15200</v>
      </c>
      <c r="F67" s="13">
        <v>200</v>
      </c>
      <c r="G67" s="14">
        <v>15000</v>
      </c>
      <c r="H67" s="12">
        <f>VLOOKUP(A67,'[1]2007 - 2013'!$A$5:$P$254,5,FALSE)</f>
        <v>9750.1674299999995</v>
      </c>
      <c r="I67" s="13">
        <f>VLOOKUP(A67,'[1]2007 - 2013'!$A$5:$P$254,6,FALSE)</f>
        <v>33.136909999999261</v>
      </c>
      <c r="J67" s="14">
        <f>VLOOKUP(A67,'[1]2007 - 2013'!$A$5:$P$254,7,FALSE)</f>
        <v>9717.0305200000003</v>
      </c>
      <c r="K67" s="15">
        <f t="shared" si="3"/>
        <v>5449.8325700000005</v>
      </c>
      <c r="L67" s="16">
        <f t="shared" si="4"/>
        <v>166.86309000000074</v>
      </c>
      <c r="M67" s="17">
        <f t="shared" si="5"/>
        <v>5282.9694799999997</v>
      </c>
    </row>
    <row r="68" spans="1:13" x14ac:dyDescent="0.25">
      <c r="A68" s="10" t="s">
        <v>126</v>
      </c>
      <c r="B68" s="11" t="s">
        <v>2</v>
      </c>
      <c r="C68" s="11" t="s">
        <v>32</v>
      </c>
      <c r="D68" s="43" t="s">
        <v>86</v>
      </c>
      <c r="E68" s="12">
        <v>15700</v>
      </c>
      <c r="F68" s="13">
        <v>200</v>
      </c>
      <c r="G68" s="14">
        <v>15500</v>
      </c>
      <c r="H68" s="12">
        <f>VLOOKUP(A68,'[1]2007 - 2013'!$A$5:$P$254,5,FALSE)</f>
        <v>5929.8187600000001</v>
      </c>
      <c r="I68" s="13">
        <f>VLOOKUP(A68,'[1]2007 - 2013'!$A$5:$P$254,6,FALSE)</f>
        <v>0</v>
      </c>
      <c r="J68" s="14">
        <f>VLOOKUP(A68,'[1]2007 - 2013'!$A$5:$P$254,7,FALSE)</f>
        <v>5929.8187599999992</v>
      </c>
      <c r="K68" s="15">
        <f t="shared" ref="K68:K99" si="7">E68-H68</f>
        <v>9770.1812399999999</v>
      </c>
      <c r="L68" s="16">
        <f t="shared" ref="L68:L99" si="8">F68-I68</f>
        <v>200</v>
      </c>
      <c r="M68" s="17">
        <f t="shared" ref="M68:M99" si="9">G68-J68</f>
        <v>9570.1812400000017</v>
      </c>
    </row>
    <row r="69" spans="1:13" x14ac:dyDescent="0.25">
      <c r="A69" s="10" t="s">
        <v>127</v>
      </c>
      <c r="B69" s="11" t="s">
        <v>2</v>
      </c>
      <c r="C69" s="11" t="s">
        <v>32</v>
      </c>
      <c r="D69" s="44" t="s">
        <v>86</v>
      </c>
      <c r="E69" s="12">
        <v>221000</v>
      </c>
      <c r="F69" s="13">
        <v>1000</v>
      </c>
      <c r="G69" s="14">
        <v>220000</v>
      </c>
      <c r="H69" s="12">
        <f>VLOOKUP(A69,'[1]2007 - 2013'!$A$5:$P$254,5,FALSE)</f>
        <v>197179.62489000001</v>
      </c>
      <c r="I69" s="13">
        <f>VLOOKUP(A69,'[1]2007 - 2013'!$A$5:$P$254,6,FALSE)</f>
        <v>0.17595999999321066</v>
      </c>
      <c r="J69" s="14">
        <f>VLOOKUP(A69,'[1]2007 - 2013'!$A$5:$P$254,7,FALSE)</f>
        <v>197179.44893000001</v>
      </c>
      <c r="K69" s="15">
        <f t="shared" si="7"/>
        <v>23820.375109999994</v>
      </c>
      <c r="L69" s="16">
        <f t="shared" si="8"/>
        <v>999.82404000000679</v>
      </c>
      <c r="M69" s="17">
        <f t="shared" si="9"/>
        <v>22820.551069999987</v>
      </c>
    </row>
    <row r="70" spans="1:13" x14ac:dyDescent="0.25">
      <c r="A70" s="10" t="s">
        <v>128</v>
      </c>
      <c r="B70" s="11" t="s">
        <v>2</v>
      </c>
      <c r="C70" s="11" t="s">
        <v>32</v>
      </c>
      <c r="D70" s="43" t="s">
        <v>86</v>
      </c>
      <c r="E70" s="12">
        <v>9600</v>
      </c>
      <c r="F70" s="13">
        <v>500</v>
      </c>
      <c r="G70" s="14">
        <v>9100</v>
      </c>
      <c r="H70" s="12">
        <f>VLOOKUP(A70,'[1]2007 - 2013'!$A$5:$P$254,5,FALSE)</f>
        <v>5744.26872</v>
      </c>
      <c r="I70" s="13">
        <f>VLOOKUP(A70,'[1]2007 - 2013'!$A$5:$P$254,6,FALSE)</f>
        <v>456.60000000000036</v>
      </c>
      <c r="J70" s="14">
        <f>VLOOKUP(A70,'[1]2007 - 2013'!$A$5:$P$254,7,FALSE)</f>
        <v>5287.6687199999997</v>
      </c>
      <c r="K70" s="15">
        <f t="shared" si="7"/>
        <v>3855.73128</v>
      </c>
      <c r="L70" s="16">
        <f t="shared" si="8"/>
        <v>43.399999999999636</v>
      </c>
      <c r="M70" s="17">
        <f t="shared" si="9"/>
        <v>3812.3312800000003</v>
      </c>
    </row>
    <row r="71" spans="1:13" ht="45" x14ac:dyDescent="0.25">
      <c r="A71" s="10" t="s">
        <v>130</v>
      </c>
      <c r="B71" s="11" t="s">
        <v>2</v>
      </c>
      <c r="C71" s="11" t="s">
        <v>32</v>
      </c>
      <c r="D71" s="44" t="s">
        <v>86</v>
      </c>
      <c r="E71" s="12">
        <v>15200</v>
      </c>
      <c r="F71" s="13">
        <v>200</v>
      </c>
      <c r="G71" s="14">
        <v>15000</v>
      </c>
      <c r="H71" s="12">
        <f>VLOOKUP(A71,'[1]2007 - 2013'!$A$5:$P$254,5,FALSE)</f>
        <v>7815.2017699999997</v>
      </c>
      <c r="I71" s="13">
        <f>VLOOKUP(A71,'[1]2007 - 2013'!$A$5:$P$254,6,FALSE)</f>
        <v>2.5158799999990151</v>
      </c>
      <c r="J71" s="14">
        <f>VLOOKUP(A71,'[1]2007 - 2013'!$A$5:$P$254,7,FALSE)</f>
        <v>7812.6858900000007</v>
      </c>
      <c r="K71" s="15">
        <f t="shared" si="7"/>
        <v>7384.7982300000003</v>
      </c>
      <c r="L71" s="16">
        <f t="shared" si="8"/>
        <v>197.48412000000098</v>
      </c>
      <c r="M71" s="17">
        <f t="shared" si="9"/>
        <v>7187.3141099999993</v>
      </c>
    </row>
    <row r="72" spans="1:13" x14ac:dyDescent="0.25">
      <c r="A72" s="10" t="s">
        <v>131</v>
      </c>
      <c r="B72" s="11" t="s">
        <v>2</v>
      </c>
      <c r="C72" s="11" t="s">
        <v>32</v>
      </c>
      <c r="D72" s="44" t="s">
        <v>86</v>
      </c>
      <c r="E72" s="12">
        <v>12000</v>
      </c>
      <c r="F72" s="13">
        <v>100</v>
      </c>
      <c r="G72" s="14">
        <v>11900</v>
      </c>
      <c r="H72" s="12">
        <f>VLOOKUP(A72,'[1]2007 - 2013'!$A$5:$P$254,5,FALSE)</f>
        <v>6800.1752699999997</v>
      </c>
      <c r="I72" s="13">
        <f>VLOOKUP(A72,'[1]2007 - 2013'!$A$5:$P$254,6,FALSE)</f>
        <v>20.082800000000134</v>
      </c>
      <c r="J72" s="14">
        <f>VLOOKUP(A72,'[1]2007 - 2013'!$A$5:$P$254,7,FALSE)</f>
        <v>6780.0924699999996</v>
      </c>
      <c r="K72" s="15">
        <f t="shared" si="7"/>
        <v>5199.8247300000003</v>
      </c>
      <c r="L72" s="16">
        <f t="shared" si="8"/>
        <v>79.917199999999866</v>
      </c>
      <c r="M72" s="17">
        <f t="shared" si="9"/>
        <v>5119.9075300000004</v>
      </c>
    </row>
    <row r="73" spans="1:13" x14ac:dyDescent="0.25">
      <c r="A73" s="10" t="s">
        <v>145</v>
      </c>
      <c r="B73" s="11" t="s">
        <v>2</v>
      </c>
      <c r="C73" s="11" t="s">
        <v>32</v>
      </c>
      <c r="D73" s="44" t="s">
        <v>86</v>
      </c>
      <c r="E73" s="12">
        <v>15200</v>
      </c>
      <c r="F73" s="13">
        <v>200</v>
      </c>
      <c r="G73" s="14">
        <v>15000</v>
      </c>
      <c r="H73" s="12">
        <f>VLOOKUP(A73,'[1]2007 - 2013'!$A$5:$P$254,5,FALSE)</f>
        <v>2454.5047999999997</v>
      </c>
      <c r="I73" s="13">
        <f>VLOOKUP(A73,'[1]2007 - 2013'!$A$5:$P$254,6,FALSE)</f>
        <v>7.5599999999667489E-2</v>
      </c>
      <c r="J73" s="14">
        <f>VLOOKUP(A73,'[1]2007 - 2013'!$A$5:$P$254,7,FALSE)</f>
        <v>2454.4292</v>
      </c>
      <c r="K73" s="15">
        <f t="shared" si="7"/>
        <v>12745.495200000001</v>
      </c>
      <c r="L73" s="16">
        <f t="shared" si="8"/>
        <v>199.92440000000033</v>
      </c>
      <c r="M73" s="17">
        <f t="shared" si="9"/>
        <v>12545.5708</v>
      </c>
    </row>
    <row r="74" spans="1:13" ht="30" x14ac:dyDescent="0.25">
      <c r="A74" s="10" t="s">
        <v>146</v>
      </c>
      <c r="B74" s="11" t="s">
        <v>2</v>
      </c>
      <c r="C74" s="11" t="s">
        <v>32</v>
      </c>
      <c r="D74" s="44" t="s">
        <v>86</v>
      </c>
      <c r="E74" s="12">
        <v>40200</v>
      </c>
      <c r="F74" s="13">
        <v>200</v>
      </c>
      <c r="G74" s="14">
        <v>40000</v>
      </c>
      <c r="H74" s="12">
        <f>VLOOKUP(A74,'[1]2007 - 2013'!$A$5:$P$254,5,FALSE)</f>
        <v>28792.60399</v>
      </c>
      <c r="I74" s="13">
        <f>VLOOKUP(A74,'[1]2007 - 2013'!$A$5:$P$254,6,FALSE)</f>
        <v>0.3636000000005879</v>
      </c>
      <c r="J74" s="14">
        <f>VLOOKUP(A74,'[1]2007 - 2013'!$A$5:$P$254,7,FALSE)</f>
        <v>28792.240389999999</v>
      </c>
      <c r="K74" s="15">
        <f t="shared" si="7"/>
        <v>11407.39601</v>
      </c>
      <c r="L74" s="16">
        <f t="shared" si="8"/>
        <v>199.63639999999941</v>
      </c>
      <c r="M74" s="17">
        <f t="shared" si="9"/>
        <v>11207.759610000001</v>
      </c>
    </row>
    <row r="75" spans="1:13" x14ac:dyDescent="0.25">
      <c r="A75" s="10" t="s">
        <v>147</v>
      </c>
      <c r="B75" s="11" t="s">
        <v>2</v>
      </c>
      <c r="C75" s="11" t="s">
        <v>32</v>
      </c>
      <c r="D75" s="44" t="s">
        <v>86</v>
      </c>
      <c r="E75" s="12">
        <v>30100</v>
      </c>
      <c r="F75" s="13">
        <v>100</v>
      </c>
      <c r="G75" s="14">
        <v>30000</v>
      </c>
      <c r="H75" s="12">
        <f>VLOOKUP(A75,'[1]2007 - 2013'!$A$5:$P$254,5,FALSE)</f>
        <v>10128.85167</v>
      </c>
      <c r="I75" s="13">
        <f>VLOOKUP(A75,'[1]2007 - 2013'!$A$5:$P$254,6,FALSE)</f>
        <v>0</v>
      </c>
      <c r="J75" s="14">
        <f>VLOOKUP(A75,'[1]2007 - 2013'!$A$5:$P$254,7,FALSE)</f>
        <v>10128.85167</v>
      </c>
      <c r="K75" s="15">
        <f t="shared" si="7"/>
        <v>19971.14833</v>
      </c>
      <c r="L75" s="16">
        <f t="shared" si="8"/>
        <v>100</v>
      </c>
      <c r="M75" s="17">
        <f t="shared" si="9"/>
        <v>19871.14833</v>
      </c>
    </row>
    <row r="76" spans="1:13" x14ac:dyDescent="0.25">
      <c r="A76" s="10" t="s">
        <v>8</v>
      </c>
      <c r="B76" s="11" t="s">
        <v>6</v>
      </c>
      <c r="C76" s="11" t="s">
        <v>3</v>
      </c>
      <c r="D76" s="43" t="s">
        <v>5</v>
      </c>
      <c r="E76" s="12">
        <v>47665.54</v>
      </c>
      <c r="F76" s="13">
        <v>28813.811995</v>
      </c>
      <c r="G76" s="14">
        <v>18851.728004999997</v>
      </c>
      <c r="H76" s="12">
        <f>VLOOKUP(A76,'[1]2007 - 2013'!$A$5:$P$254,5,FALSE)</f>
        <v>32374.314010000002</v>
      </c>
      <c r="I76" s="13">
        <f>VLOOKUP(A76,'[1]2007 - 2013'!$A$5:$P$254,6,FALSE)</f>
        <v>16201.161030000001</v>
      </c>
      <c r="J76" s="14">
        <f>VLOOKUP(A76,'[1]2007 - 2013'!$A$5:$P$254,7,FALSE)</f>
        <v>16173.152980000001</v>
      </c>
      <c r="K76" s="15">
        <f t="shared" si="7"/>
        <v>15291.225989999999</v>
      </c>
      <c r="L76" s="16">
        <f t="shared" si="8"/>
        <v>12612.650964999999</v>
      </c>
      <c r="M76" s="17">
        <f t="shared" si="9"/>
        <v>2678.5750249999965</v>
      </c>
    </row>
    <row r="77" spans="1:13" x14ac:dyDescent="0.25">
      <c r="A77" s="10" t="s">
        <v>9</v>
      </c>
      <c r="B77" s="11" t="s">
        <v>6</v>
      </c>
      <c r="C77" s="11" t="s">
        <v>3</v>
      </c>
      <c r="D77" s="43" t="s">
        <v>5</v>
      </c>
      <c r="E77" s="12">
        <f>VLOOKUP(A77,[2]List3!$A$2:$G$32,5,FALSE)</f>
        <v>5512.1783917200009</v>
      </c>
      <c r="F77" s="13">
        <f>VLOOKUP(A77,[2]List3!$A$2:$G$32,7,FALSE)</f>
        <v>1902.4472227200004</v>
      </c>
      <c r="G77" s="14">
        <f>VLOOKUP(A77,[2]List3!$A$2:$G$32,6,FALSE)</f>
        <v>3609.7311690000001</v>
      </c>
      <c r="H77" s="12">
        <f>VLOOKUP(A77,'[1]2007 - 2013'!$A$5:$P$254,5,FALSE)</f>
        <v>3037.7506800000001</v>
      </c>
      <c r="I77" s="13">
        <f>VLOOKUP(A77,'[1]2007 - 2013'!$A$5:$P$254,6,FALSE)</f>
        <v>897.81136000000015</v>
      </c>
      <c r="J77" s="14">
        <f>VLOOKUP(A77,'[1]2007 - 2013'!$A$5:$P$254,7,FALSE)</f>
        <v>2139.93932</v>
      </c>
      <c r="K77" s="15">
        <f t="shared" si="7"/>
        <v>2474.4277117200008</v>
      </c>
      <c r="L77" s="16">
        <f t="shared" si="8"/>
        <v>1004.6358627200002</v>
      </c>
      <c r="M77" s="17">
        <f t="shared" si="9"/>
        <v>1469.7918490000002</v>
      </c>
    </row>
    <row r="78" spans="1:13" x14ac:dyDescent="0.25">
      <c r="A78" s="10" t="s">
        <v>10</v>
      </c>
      <c r="B78" s="11" t="s">
        <v>6</v>
      </c>
      <c r="C78" s="11" t="s">
        <v>3</v>
      </c>
      <c r="D78" s="43" t="s">
        <v>5</v>
      </c>
      <c r="E78" s="12">
        <f>VLOOKUP(A78,[2]List3!$A$2:$G$32,5,FALSE)</f>
        <v>17906.792904000002</v>
      </c>
      <c r="F78" s="13">
        <f>VLOOKUP(A78,[2]List3!$A$2:$G$32,7,FALSE)</f>
        <v>7991.3309040000031</v>
      </c>
      <c r="G78" s="14">
        <f>VLOOKUP(A78,[2]List3!$A$2:$G$32,6,FALSE)</f>
        <v>9915.4619999999995</v>
      </c>
      <c r="H78" s="12">
        <f>VLOOKUP(A78,'[1]2007 - 2013'!$A$5:$P$254,5,FALSE)</f>
        <v>23176.278869999998</v>
      </c>
      <c r="I78" s="13">
        <f>VLOOKUP(A78,'[1]2007 - 2013'!$A$5:$P$254,6,FALSE)</f>
        <v>13033.628989999997</v>
      </c>
      <c r="J78" s="14">
        <f>VLOOKUP(A78,'[1]2007 - 2013'!$A$5:$P$254,7,FALSE)</f>
        <v>10142.649880000001</v>
      </c>
      <c r="K78" s="15">
        <f t="shared" si="7"/>
        <v>-5269.4859659999966</v>
      </c>
      <c r="L78" s="16">
        <f t="shared" si="8"/>
        <v>-5042.2980859999943</v>
      </c>
      <c r="M78" s="17">
        <f t="shared" si="9"/>
        <v>-227.18788000000131</v>
      </c>
    </row>
    <row r="79" spans="1:13" ht="30" x14ac:dyDescent="0.25">
      <c r="A79" s="10" t="s">
        <v>11</v>
      </c>
      <c r="B79" s="11" t="s">
        <v>6</v>
      </c>
      <c r="C79" s="11" t="s">
        <v>3</v>
      </c>
      <c r="D79" s="43" t="s">
        <v>5</v>
      </c>
      <c r="E79" s="12">
        <v>13142.46577644</v>
      </c>
      <c r="F79" s="13">
        <v>4962.4407064400002</v>
      </c>
      <c r="G79" s="14">
        <v>8180.0250700000006</v>
      </c>
      <c r="H79" s="12">
        <f>VLOOKUP(A79,'[1]2007 - 2013'!$A$5:$P$254,5,FALSE)</f>
        <v>13002.04653</v>
      </c>
      <c r="I79" s="13">
        <f>VLOOKUP(A79,'[1]2007 - 2013'!$A$5:$P$254,6,FALSE)</f>
        <v>4127.2214499999991</v>
      </c>
      <c r="J79" s="14">
        <f>VLOOKUP(A79,'[1]2007 - 2013'!$A$5:$P$254,7,FALSE)</f>
        <v>8874.8250800000005</v>
      </c>
      <c r="K79" s="15">
        <f t="shared" si="7"/>
        <v>140.41924644000028</v>
      </c>
      <c r="L79" s="16">
        <f t="shared" si="8"/>
        <v>835.21925644000112</v>
      </c>
      <c r="M79" s="17">
        <f t="shared" si="9"/>
        <v>-694.80000999999993</v>
      </c>
    </row>
    <row r="80" spans="1:13" x14ac:dyDescent="0.25">
      <c r="A80" s="10" t="s">
        <v>12</v>
      </c>
      <c r="B80" s="11" t="s">
        <v>6</v>
      </c>
      <c r="C80" s="11" t="s">
        <v>3</v>
      </c>
      <c r="D80" s="43" t="s">
        <v>5</v>
      </c>
      <c r="E80" s="12">
        <v>4882.8810000000003</v>
      </c>
      <c r="F80" s="13">
        <v>3615.5572499999998</v>
      </c>
      <c r="G80" s="14">
        <v>1267.32375</v>
      </c>
      <c r="H80" s="12">
        <f>VLOOKUP(A80,'[1]2007 - 2013'!$A$5:$P$254,5,FALSE)</f>
        <v>4762.6725299999998</v>
      </c>
      <c r="I80" s="13">
        <f>VLOOKUP(A80,'[1]2007 - 2013'!$A$5:$P$254,6,FALSE)</f>
        <v>3224.1675500000001</v>
      </c>
      <c r="J80" s="14">
        <f>VLOOKUP(A80,'[1]2007 - 2013'!$A$5:$P$254,7,FALSE)</f>
        <v>1538.5049799999999</v>
      </c>
      <c r="K80" s="15">
        <f t="shared" si="7"/>
        <v>120.20847000000049</v>
      </c>
      <c r="L80" s="16">
        <f t="shared" si="8"/>
        <v>391.38969999999972</v>
      </c>
      <c r="M80" s="17">
        <f t="shared" si="9"/>
        <v>-271.18122999999991</v>
      </c>
    </row>
    <row r="81" spans="1:13" x14ac:dyDescent="0.25">
      <c r="A81" s="10" t="s">
        <v>13</v>
      </c>
      <c r="B81" s="11" t="s">
        <v>6</v>
      </c>
      <c r="C81" s="11" t="s">
        <v>3</v>
      </c>
      <c r="D81" s="43" t="s">
        <v>5</v>
      </c>
      <c r="E81" s="12">
        <f>VLOOKUP(A81,[2]List3!$A$2:$G$32,5,FALSE)</f>
        <v>28596.668100000003</v>
      </c>
      <c r="F81" s="13">
        <f>VLOOKUP(A81,[2]List3!$A$2:$G$32,7,FALSE)</f>
        <v>19811.732325000004</v>
      </c>
      <c r="G81" s="14">
        <f>VLOOKUP(A81,[2]List3!$A$2:$G$32,6,FALSE)</f>
        <v>8784.9357749999981</v>
      </c>
      <c r="H81" s="12">
        <f>VLOOKUP(A81,'[1]2007 - 2013'!$A$5:$P$254,5,FALSE)</f>
        <v>19333.63003</v>
      </c>
      <c r="I81" s="13">
        <f>VLOOKUP(A81,'[1]2007 - 2013'!$A$5:$P$254,6,FALSE)</f>
        <v>4843.0694600000006</v>
      </c>
      <c r="J81" s="14">
        <f>VLOOKUP(A81,'[1]2007 - 2013'!$A$5:$P$254,7,FALSE)</f>
        <v>14490.56057</v>
      </c>
      <c r="K81" s="15">
        <f t="shared" si="7"/>
        <v>9263.0380700000023</v>
      </c>
      <c r="L81" s="16">
        <f t="shared" si="8"/>
        <v>14968.662865000004</v>
      </c>
      <c r="M81" s="17">
        <f t="shared" si="9"/>
        <v>-5705.6247950000015</v>
      </c>
    </row>
    <row r="82" spans="1:13" x14ac:dyDescent="0.25">
      <c r="A82" s="10" t="s">
        <v>14</v>
      </c>
      <c r="B82" s="11" t="s">
        <v>6</v>
      </c>
      <c r="C82" s="11" t="s">
        <v>3</v>
      </c>
      <c r="D82" s="43" t="s">
        <v>5</v>
      </c>
      <c r="E82" s="12">
        <f>VLOOKUP(A82,[2]List3!$A$2:$G$32,5,FALSE)</f>
        <v>11606.078484</v>
      </c>
      <c r="F82" s="13">
        <f>VLOOKUP(A82,[2]List3!$A$2:$G$32,7,FALSE)</f>
        <v>5621.3014839999996</v>
      </c>
      <c r="G82" s="14">
        <f>VLOOKUP(A82,[2]List3!$A$2:$G$32,6,FALSE)</f>
        <v>5984.777</v>
      </c>
      <c r="H82" s="12">
        <f>VLOOKUP(A82,'[1]2007 - 2013'!$A$5:$P$254,5,FALSE)</f>
        <v>12047.998580000001</v>
      </c>
      <c r="I82" s="13">
        <f>VLOOKUP(A82,'[1]2007 - 2013'!$A$5:$P$254,6,FALSE)</f>
        <v>5744.2963800000016</v>
      </c>
      <c r="J82" s="14">
        <f>VLOOKUP(A82,'[1]2007 - 2013'!$A$5:$P$254,7,FALSE)</f>
        <v>6303.7021999999997</v>
      </c>
      <c r="K82" s="15">
        <f t="shared" si="7"/>
        <v>-441.92009600000165</v>
      </c>
      <c r="L82" s="16">
        <f t="shared" si="8"/>
        <v>-122.99489600000197</v>
      </c>
      <c r="M82" s="17">
        <f t="shared" si="9"/>
        <v>-318.92519999999968</v>
      </c>
    </row>
    <row r="83" spans="1:13" ht="30" x14ac:dyDescent="0.25">
      <c r="A83" s="10" t="s">
        <v>15</v>
      </c>
      <c r="B83" s="11" t="s">
        <v>6</v>
      </c>
      <c r="C83" s="11" t="s">
        <v>3</v>
      </c>
      <c r="D83" s="43" t="s">
        <v>5</v>
      </c>
      <c r="E83" s="12">
        <f>VLOOKUP(A83,[2]List3!$A$2:$G$32,5,FALSE)</f>
        <v>4759.8009458999995</v>
      </c>
      <c r="F83" s="13">
        <f>VLOOKUP(A83,[2]List3!$A$2:$G$32,7,FALSE)</f>
        <v>1993.9505783999996</v>
      </c>
      <c r="G83" s="14">
        <f>VLOOKUP(A83,[2]List3!$A$2:$G$32,6,FALSE)</f>
        <v>2765.8503675000002</v>
      </c>
      <c r="H83" s="12">
        <f>VLOOKUP(A83,'[1]2007 - 2013'!$A$5:$P$254,5,FALSE)</f>
        <v>5519.1468399999994</v>
      </c>
      <c r="I83" s="13">
        <f>VLOOKUP(A83,'[1]2007 - 2013'!$A$5:$P$254,6,FALSE)</f>
        <v>2231.3253799999993</v>
      </c>
      <c r="J83" s="14">
        <f>VLOOKUP(A83,'[1]2007 - 2013'!$A$5:$P$254,7,FALSE)</f>
        <v>3287.8214600000001</v>
      </c>
      <c r="K83" s="15">
        <f t="shared" si="7"/>
        <v>-759.3458940999999</v>
      </c>
      <c r="L83" s="16">
        <f t="shared" si="8"/>
        <v>-237.37480159999973</v>
      </c>
      <c r="M83" s="17">
        <f t="shared" si="9"/>
        <v>-521.97109249999994</v>
      </c>
    </row>
    <row r="84" spans="1:13" ht="30" x14ac:dyDescent="0.25">
      <c r="A84" s="10" t="s">
        <v>16</v>
      </c>
      <c r="B84" s="11" t="s">
        <v>6</v>
      </c>
      <c r="C84" s="11" t="s">
        <v>3</v>
      </c>
      <c r="D84" s="43" t="s">
        <v>5</v>
      </c>
      <c r="E84" s="12">
        <f>VLOOKUP(A84,[2]List3!$A$2:$G$32,5,FALSE)</f>
        <v>10167.9141564</v>
      </c>
      <c r="F84" s="13">
        <f>VLOOKUP(A84,[2]List3!$A$2:$G$32,7,FALSE)</f>
        <v>2832.8960682000015</v>
      </c>
      <c r="G84" s="14">
        <f>VLOOKUP(A84,[2]List3!$A$2:$G$32,6,FALSE)</f>
        <v>7335.0180881999995</v>
      </c>
      <c r="H84" s="12">
        <f>VLOOKUP(A84,'[1]2007 - 2013'!$A$5:$P$254,5,FALSE)</f>
        <v>10396.918889999999</v>
      </c>
      <c r="I84" s="13">
        <f>VLOOKUP(A84,'[1]2007 - 2013'!$A$5:$P$254,6,FALSE)</f>
        <v>3912.3784099999993</v>
      </c>
      <c r="J84" s="14">
        <f>VLOOKUP(A84,'[1]2007 - 2013'!$A$5:$P$254,7,FALSE)</f>
        <v>6484.5404799999997</v>
      </c>
      <c r="K84" s="15">
        <f t="shared" si="7"/>
        <v>-229.00473359999887</v>
      </c>
      <c r="L84" s="16">
        <f t="shared" si="8"/>
        <v>-1079.4823417999978</v>
      </c>
      <c r="M84" s="17">
        <f t="shared" si="9"/>
        <v>850.47760819999985</v>
      </c>
    </row>
    <row r="85" spans="1:13" x14ac:dyDescent="0.25">
      <c r="A85" s="10" t="s">
        <v>17</v>
      </c>
      <c r="B85" s="11" t="s">
        <v>6</v>
      </c>
      <c r="C85" s="11" t="s">
        <v>3</v>
      </c>
      <c r="D85" s="43" t="s">
        <v>5</v>
      </c>
      <c r="E85" s="12">
        <f>VLOOKUP(A85,[2]List3!$A$2:$G$32,5,FALSE)</f>
        <v>13816.025823599999</v>
      </c>
      <c r="F85" s="13">
        <f>VLOOKUP(A85,[2]List3!$A$2:$G$32,7,FALSE)</f>
        <v>3212.2306289699991</v>
      </c>
      <c r="G85" s="14">
        <f>VLOOKUP(A85,[2]List3!$A$2:$G$32,6,FALSE)</f>
        <v>10603.79519463</v>
      </c>
      <c r="H85" s="12">
        <f>VLOOKUP(A85,'[1]2007 - 2013'!$A$5:$P$254,5,FALSE)</f>
        <v>11214.453529999999</v>
      </c>
      <c r="I85" s="13">
        <f>VLOOKUP(A85,'[1]2007 - 2013'!$A$5:$P$254,6,FALSE)</f>
        <v>3145.5858599999992</v>
      </c>
      <c r="J85" s="14">
        <f>VLOOKUP(A85,'[1]2007 - 2013'!$A$5:$P$254,7,FALSE)</f>
        <v>8068.8676699999996</v>
      </c>
      <c r="K85" s="15">
        <f t="shared" si="7"/>
        <v>2601.5722936000002</v>
      </c>
      <c r="L85" s="16">
        <f t="shared" si="8"/>
        <v>66.644768969999859</v>
      </c>
      <c r="M85" s="17">
        <f t="shared" si="9"/>
        <v>2534.9275246300003</v>
      </c>
    </row>
    <row r="86" spans="1:13" x14ac:dyDescent="0.25">
      <c r="A86" s="1" t="s">
        <v>18</v>
      </c>
      <c r="B86" s="11" t="s">
        <v>6</v>
      </c>
      <c r="C86" s="11" t="s">
        <v>3</v>
      </c>
      <c r="D86" s="43" t="s">
        <v>19</v>
      </c>
      <c r="E86" s="12">
        <v>10000</v>
      </c>
      <c r="F86" s="13">
        <v>1500</v>
      </c>
      <c r="G86" s="14">
        <v>8500</v>
      </c>
      <c r="H86" s="12">
        <f>VLOOKUP(A86,'[1]2007 - 2013'!$A$5:$P$254,5,FALSE)</f>
        <v>9112.9783000000007</v>
      </c>
      <c r="I86" s="13">
        <f>VLOOKUP(A86,'[1]2007 - 2013'!$A$5:$P$254,6,FALSE)</f>
        <v>1366.946750000001</v>
      </c>
      <c r="J86" s="14">
        <f>VLOOKUP(A86,'[1]2007 - 2013'!$A$5:$P$254,7,FALSE)</f>
        <v>7746.0315499999997</v>
      </c>
      <c r="K86" s="15">
        <f t="shared" si="7"/>
        <v>887.02169999999933</v>
      </c>
      <c r="L86" s="16">
        <f t="shared" si="8"/>
        <v>133.05324999999903</v>
      </c>
      <c r="M86" s="17">
        <f t="shared" si="9"/>
        <v>753.9684500000003</v>
      </c>
    </row>
    <row r="87" spans="1:13" x14ac:dyDescent="0.25">
      <c r="A87" s="2" t="s">
        <v>20</v>
      </c>
      <c r="B87" s="11" t="s">
        <v>6</v>
      </c>
      <c r="C87" s="11" t="s">
        <v>3</v>
      </c>
      <c r="D87" s="43" t="s">
        <v>19</v>
      </c>
      <c r="E87" s="12">
        <v>10000</v>
      </c>
      <c r="F87" s="13">
        <v>1920</v>
      </c>
      <c r="G87" s="14">
        <v>8080</v>
      </c>
      <c r="H87" s="12">
        <f>VLOOKUP(A87,'[1]2007 - 2013'!$A$5:$P$254,5,FALSE)</f>
        <v>9979.7455000000009</v>
      </c>
      <c r="I87" s="13">
        <f>VLOOKUP(A87,'[1]2007 - 2013'!$A$5:$P$254,6,FALSE)</f>
        <v>457.32906000000003</v>
      </c>
      <c r="J87" s="14">
        <f>VLOOKUP(A87,'[1]2007 - 2013'!$A$5:$P$254,7,FALSE)</f>
        <v>9522.4164400000009</v>
      </c>
      <c r="K87" s="15">
        <f t="shared" si="7"/>
        <v>20.254499999999098</v>
      </c>
      <c r="L87" s="16">
        <f t="shared" si="8"/>
        <v>1462.67094</v>
      </c>
      <c r="M87" s="17">
        <f t="shared" si="9"/>
        <v>-1442.4164400000009</v>
      </c>
    </row>
    <row r="88" spans="1:13" x14ac:dyDescent="0.25">
      <c r="A88" s="10" t="s">
        <v>35</v>
      </c>
      <c r="B88" s="11" t="s">
        <v>6</v>
      </c>
      <c r="C88" s="11" t="s">
        <v>3</v>
      </c>
      <c r="D88" s="43" t="s">
        <v>19</v>
      </c>
      <c r="E88" s="12">
        <v>9000</v>
      </c>
      <c r="F88" s="13">
        <v>1350</v>
      </c>
      <c r="G88" s="14">
        <v>7650</v>
      </c>
      <c r="H88" s="12">
        <f>VLOOKUP(A88,'[1]2007 - 2013'!$A$5:$P$254,5,FALSE)</f>
        <v>8383.1479800000016</v>
      </c>
      <c r="I88" s="13">
        <f>VLOOKUP(A88,'[1]2007 - 2013'!$A$5:$P$254,6,FALSE)</f>
        <v>1563.2230100000015</v>
      </c>
      <c r="J88" s="14">
        <f>VLOOKUP(A88,'[1]2007 - 2013'!$A$5:$P$254,7,FALSE)</f>
        <v>6819.92497</v>
      </c>
      <c r="K88" s="15">
        <f t="shared" si="7"/>
        <v>616.85201999999845</v>
      </c>
      <c r="L88" s="16">
        <f t="shared" si="8"/>
        <v>-213.22301000000152</v>
      </c>
      <c r="M88" s="17">
        <f t="shared" si="9"/>
        <v>830.07502999999997</v>
      </c>
    </row>
    <row r="89" spans="1:13" ht="30" x14ac:dyDescent="0.25">
      <c r="A89" s="2" t="s">
        <v>36</v>
      </c>
      <c r="B89" s="11" t="s">
        <v>6</v>
      </c>
      <c r="C89" s="11" t="s">
        <v>3</v>
      </c>
      <c r="D89" s="43" t="s">
        <v>19</v>
      </c>
      <c r="E89" s="12">
        <v>10000</v>
      </c>
      <c r="F89" s="13">
        <v>1920</v>
      </c>
      <c r="G89" s="14">
        <v>8080</v>
      </c>
      <c r="H89" s="12">
        <f>VLOOKUP(A89,'[1]2007 - 2013'!$A$5:$P$254,5,FALSE)</f>
        <v>9131.9067899999991</v>
      </c>
      <c r="I89" s="13">
        <f>VLOOKUP(A89,'[1]2007 - 2013'!$A$5:$P$254,6,FALSE)</f>
        <v>290.39999999999964</v>
      </c>
      <c r="J89" s="14">
        <f>VLOOKUP(A89,'[1]2007 - 2013'!$A$5:$P$254,7,FALSE)</f>
        <v>8841.5067899999995</v>
      </c>
      <c r="K89" s="15">
        <f t="shared" si="7"/>
        <v>868.09321000000091</v>
      </c>
      <c r="L89" s="16">
        <f t="shared" si="8"/>
        <v>1629.6000000000004</v>
      </c>
      <c r="M89" s="17">
        <f t="shared" si="9"/>
        <v>-761.50678999999946</v>
      </c>
    </row>
    <row r="90" spans="1:13" x14ac:dyDescent="0.25">
      <c r="A90" s="1" t="s">
        <v>37</v>
      </c>
      <c r="B90" s="11" t="s">
        <v>6</v>
      </c>
      <c r="C90" s="11" t="s">
        <v>3</v>
      </c>
      <c r="D90" s="43" t="s">
        <v>19</v>
      </c>
      <c r="E90" s="12">
        <v>25000</v>
      </c>
      <c r="F90" s="13">
        <v>3750</v>
      </c>
      <c r="G90" s="14">
        <v>21250</v>
      </c>
      <c r="H90" s="12">
        <f>VLOOKUP(A90,'[1]2007 - 2013'!$A$5:$P$254,5,FALSE)</f>
        <v>20705.049589999999</v>
      </c>
      <c r="I90" s="13">
        <f>VLOOKUP(A90,'[1]2007 - 2013'!$A$5:$P$254,6,FALSE)</f>
        <v>3354.4494999999988</v>
      </c>
      <c r="J90" s="14">
        <f>VLOOKUP(A90,'[1]2007 - 2013'!$A$5:$P$254,7,FALSE)</f>
        <v>17350.60009</v>
      </c>
      <c r="K90" s="15">
        <f t="shared" si="7"/>
        <v>4294.9504100000013</v>
      </c>
      <c r="L90" s="16">
        <f t="shared" si="8"/>
        <v>395.55050000000119</v>
      </c>
      <c r="M90" s="17">
        <f t="shared" si="9"/>
        <v>3899.3999100000001</v>
      </c>
    </row>
    <row r="91" spans="1:13" ht="30" x14ac:dyDescent="0.25">
      <c r="A91" s="1" t="s">
        <v>38</v>
      </c>
      <c r="B91" s="11" t="s">
        <v>6</v>
      </c>
      <c r="C91" s="11" t="s">
        <v>3</v>
      </c>
      <c r="D91" s="43" t="s">
        <v>19</v>
      </c>
      <c r="E91" s="12">
        <v>30000</v>
      </c>
      <c r="F91" s="13">
        <v>4500</v>
      </c>
      <c r="G91" s="14">
        <v>25500</v>
      </c>
      <c r="H91" s="12">
        <f>VLOOKUP(A91,'[1]2007 - 2013'!$A$5:$P$254,5,FALSE)</f>
        <v>22081.907009999995</v>
      </c>
      <c r="I91" s="13">
        <f>VLOOKUP(A91,'[1]2007 - 2013'!$A$5:$P$254,6,FALSE)</f>
        <v>3692.6350399999938</v>
      </c>
      <c r="J91" s="14">
        <f>VLOOKUP(A91,'[1]2007 - 2013'!$A$5:$P$254,7,FALSE)</f>
        <v>18389.271970000002</v>
      </c>
      <c r="K91" s="15">
        <f t="shared" si="7"/>
        <v>7918.0929900000046</v>
      </c>
      <c r="L91" s="16">
        <f t="shared" si="8"/>
        <v>807.36496000000625</v>
      </c>
      <c r="M91" s="17">
        <f t="shared" si="9"/>
        <v>7110.7280299999984</v>
      </c>
    </row>
    <row r="92" spans="1:13" ht="30" x14ac:dyDescent="0.25">
      <c r="A92" s="10" t="s">
        <v>45</v>
      </c>
      <c r="B92" s="11" t="s">
        <v>6</v>
      </c>
      <c r="C92" s="11" t="s">
        <v>3</v>
      </c>
      <c r="D92" s="43" t="s">
        <v>5</v>
      </c>
      <c r="E92" s="12">
        <f>VLOOKUP(A92,[2]List3!$A$2:$G$32,5,FALSE)</f>
        <v>18223.64544</v>
      </c>
      <c r="F92" s="13">
        <f>VLOOKUP(A92,[2]List3!$A$2:$G$32,7,FALSE)</f>
        <v>6942.0254400000013</v>
      </c>
      <c r="G92" s="20">
        <f>VLOOKUP(A92,[2]List3!$A$2:$G$32,6,FALSE)</f>
        <v>11281.62</v>
      </c>
      <c r="H92" s="12">
        <f>VLOOKUP(A92,'[1]2007 - 2013'!$A$5:$P$254,5,FALSE)</f>
        <v>19070.114730000001</v>
      </c>
      <c r="I92" s="13">
        <f>VLOOKUP(A92,'[1]2007 - 2013'!$A$5:$P$254,6,FALSE)</f>
        <v>5256.3808000000008</v>
      </c>
      <c r="J92" s="14">
        <f>VLOOKUP(A92,'[1]2007 - 2013'!$A$5:$P$254,7,FALSE)</f>
        <v>13813.73393</v>
      </c>
      <c r="K92" s="15">
        <f t="shared" si="7"/>
        <v>-846.46929000000091</v>
      </c>
      <c r="L92" s="16">
        <f t="shared" si="8"/>
        <v>1685.6446400000004</v>
      </c>
      <c r="M92" s="17">
        <f t="shared" si="9"/>
        <v>-2532.1139299999995</v>
      </c>
    </row>
    <row r="93" spans="1:13" x14ac:dyDescent="0.25">
      <c r="A93" s="10" t="s">
        <v>46</v>
      </c>
      <c r="B93" s="11" t="s">
        <v>6</v>
      </c>
      <c r="C93" s="11" t="s">
        <v>3</v>
      </c>
      <c r="D93" s="43" t="s">
        <v>5</v>
      </c>
      <c r="E93" s="12">
        <f>VLOOKUP(A93,[2]List3!$A$2:$G$32,5,FALSE)</f>
        <v>91370.25</v>
      </c>
      <c r="F93" s="13">
        <f>VLOOKUP(A93,[2]List3!$A$2:$G$32,7,FALSE)</f>
        <v>52994.745000000003</v>
      </c>
      <c r="G93" s="20">
        <f>VLOOKUP(A93,[2]List3!$A$2:$G$32,6,FALSE)</f>
        <v>38375.504999999997</v>
      </c>
      <c r="H93" s="12">
        <f>VLOOKUP(A93,'[1]2007 - 2013'!$A$5:$P$254,5,FALSE)</f>
        <v>46855.099839999995</v>
      </c>
      <c r="I93" s="13">
        <f>VLOOKUP(A93,'[1]2007 - 2013'!$A$5:$P$254,6,FALSE)</f>
        <v>20278.989969999995</v>
      </c>
      <c r="J93" s="14">
        <f>VLOOKUP(A93,'[1]2007 - 2013'!$A$5:$P$254,7,FALSE)</f>
        <v>26576.10987</v>
      </c>
      <c r="K93" s="15">
        <f t="shared" si="7"/>
        <v>44515.150160000005</v>
      </c>
      <c r="L93" s="16">
        <f t="shared" si="8"/>
        <v>32715.755030000008</v>
      </c>
      <c r="M93" s="17">
        <f t="shared" si="9"/>
        <v>11799.395129999997</v>
      </c>
    </row>
    <row r="94" spans="1:13" x14ac:dyDescent="0.25">
      <c r="A94" s="10" t="s">
        <v>47</v>
      </c>
      <c r="B94" s="11" t="s">
        <v>6</v>
      </c>
      <c r="C94" s="11" t="s">
        <v>3</v>
      </c>
      <c r="D94" s="43" t="s">
        <v>5</v>
      </c>
      <c r="E94" s="12">
        <f>VLOOKUP(A94,[2]List3!$A$2:$G$32,5,FALSE)</f>
        <v>6718.2066151199997</v>
      </c>
      <c r="F94" s="13">
        <f>VLOOKUP(A94,[2]List3!$A$2:$G$32,7,FALSE)</f>
        <v>1945.7011411199999</v>
      </c>
      <c r="G94" s="14">
        <f>VLOOKUP(A94,[2]List3!$A$2:$G$32,6,FALSE)</f>
        <v>4772.5054739999996</v>
      </c>
      <c r="H94" s="12">
        <f>VLOOKUP(A94,'[1]2007 - 2013'!$A$5:$P$254,5,FALSE)</f>
        <v>4915.4602399999994</v>
      </c>
      <c r="I94" s="13">
        <f>VLOOKUP(A94,'[1]2007 - 2013'!$A$5:$P$254,6,FALSE)</f>
        <v>1427.3021299999996</v>
      </c>
      <c r="J94" s="14">
        <f>VLOOKUP(A94,'[1]2007 - 2013'!$A$5:$P$254,7,FALSE)</f>
        <v>3488.1581099999999</v>
      </c>
      <c r="K94" s="15">
        <f t="shared" si="7"/>
        <v>1802.7463751200003</v>
      </c>
      <c r="L94" s="16">
        <f t="shared" si="8"/>
        <v>518.3990111200003</v>
      </c>
      <c r="M94" s="17">
        <f t="shared" si="9"/>
        <v>1284.3473639999997</v>
      </c>
    </row>
    <row r="95" spans="1:13" ht="30" x14ac:dyDescent="0.25">
      <c r="A95" s="10" t="s">
        <v>48</v>
      </c>
      <c r="B95" s="11" t="s">
        <v>6</v>
      </c>
      <c r="C95" s="11" t="s">
        <v>3</v>
      </c>
      <c r="D95" s="43" t="s">
        <v>5</v>
      </c>
      <c r="E95" s="12">
        <f>VLOOKUP(A95,[2]List3!$A$2:$G$32,5,FALSE)</f>
        <v>34328.99558088</v>
      </c>
      <c r="F95" s="13">
        <f>VLOOKUP(A95,[2]List3!$A$2:$G$32,7,FALSE)</f>
        <v>12743.57437228024</v>
      </c>
      <c r="G95" s="14">
        <f>VLOOKUP(A95,[2]List3!$A$2:$G$32,6,FALSE)</f>
        <v>21585.421208599761</v>
      </c>
      <c r="H95" s="12">
        <f>VLOOKUP(A95,'[1]2007 - 2013'!$A$5:$P$254,5,FALSE)</f>
        <v>28265.596079999996</v>
      </c>
      <c r="I95" s="13">
        <f>VLOOKUP(A95,'[1]2007 - 2013'!$A$5:$P$254,6,FALSE)</f>
        <v>9982.9133299999958</v>
      </c>
      <c r="J95" s="14">
        <f>VLOOKUP(A95,'[1]2007 - 2013'!$A$5:$P$254,7,FALSE)</f>
        <v>18282.68275</v>
      </c>
      <c r="K95" s="15">
        <f t="shared" si="7"/>
        <v>6063.3995008800048</v>
      </c>
      <c r="L95" s="16">
        <f t="shared" si="8"/>
        <v>2760.6610422802441</v>
      </c>
      <c r="M95" s="17">
        <f t="shared" si="9"/>
        <v>3302.7384585997606</v>
      </c>
    </row>
    <row r="96" spans="1:13" x14ac:dyDescent="0.25">
      <c r="A96" s="10" t="s">
        <v>49</v>
      </c>
      <c r="B96" s="11" t="s">
        <v>6</v>
      </c>
      <c r="C96" s="11" t="s">
        <v>3</v>
      </c>
      <c r="D96" s="43" t="s">
        <v>5</v>
      </c>
      <c r="E96" s="12">
        <f>VLOOKUP(A96,[2]List3!$A$2:$G$32,5,FALSE)</f>
        <v>29877.225378000003</v>
      </c>
      <c r="F96" s="13">
        <f>VLOOKUP(A96,[2]List3!$A$2:$G$32,7,FALSE)</f>
        <v>19722.036209590002</v>
      </c>
      <c r="G96" s="14">
        <f>VLOOKUP(A96,[2]List3!$A$2:$G$32,6,FALSE)</f>
        <v>10155.189168409999</v>
      </c>
      <c r="H96" s="12">
        <f>VLOOKUP(A96,'[1]2007 - 2013'!$A$5:$P$254,5,FALSE)</f>
        <v>12442.42807</v>
      </c>
      <c r="I96" s="13">
        <f>VLOOKUP(A96,'[1]2007 - 2013'!$A$5:$P$254,6,FALSE)</f>
        <v>3120.1129600000004</v>
      </c>
      <c r="J96" s="14">
        <f>VLOOKUP(A96,'[1]2007 - 2013'!$A$5:$P$254,7,FALSE)</f>
        <v>9322.3151099999995</v>
      </c>
      <c r="K96" s="15">
        <f t="shared" si="7"/>
        <v>17434.797308000001</v>
      </c>
      <c r="L96" s="16">
        <f t="shared" si="8"/>
        <v>16601.92324959</v>
      </c>
      <c r="M96" s="17">
        <f t="shared" si="9"/>
        <v>832.87405840999963</v>
      </c>
    </row>
    <row r="97" spans="1:13" x14ac:dyDescent="0.25">
      <c r="A97" s="10" t="s">
        <v>50</v>
      </c>
      <c r="B97" s="11" t="s">
        <v>6</v>
      </c>
      <c r="C97" s="11" t="s">
        <v>3</v>
      </c>
      <c r="D97" s="43" t="s">
        <v>5</v>
      </c>
      <c r="E97" s="12">
        <f>VLOOKUP(A97,[2]List3!$A$2:$G$32,5,FALSE)</f>
        <v>32435.936056524002</v>
      </c>
      <c r="F97" s="13">
        <f>VLOOKUP(A97,[2]List3!$A$2:$G$32,7,FALSE)</f>
        <v>23421.950778666</v>
      </c>
      <c r="G97" s="14">
        <f>VLOOKUP(A97,[2]List3!$A$2:$G$32,6,FALSE)</f>
        <v>9013.9852778580007</v>
      </c>
      <c r="H97" s="12">
        <f>VLOOKUP(A97,'[1]2007 - 2013'!$A$5:$P$254,5,FALSE)</f>
        <v>11077.199490000001</v>
      </c>
      <c r="I97" s="13">
        <f>VLOOKUP(A97,'[1]2007 - 2013'!$A$5:$P$254,6,FALSE)</f>
        <v>3837.4064900000003</v>
      </c>
      <c r="J97" s="14">
        <f>VLOOKUP(A97,'[1]2007 - 2013'!$A$5:$P$254,7,FALSE)</f>
        <v>7239.7930000000006</v>
      </c>
      <c r="K97" s="15">
        <f t="shared" si="7"/>
        <v>21358.736566523999</v>
      </c>
      <c r="L97" s="16">
        <f t="shared" si="8"/>
        <v>19584.544288665998</v>
      </c>
      <c r="M97" s="17">
        <f t="shared" si="9"/>
        <v>1774.1922778580001</v>
      </c>
    </row>
    <row r="98" spans="1:13" x14ac:dyDescent="0.25">
      <c r="A98" s="10" t="s">
        <v>51</v>
      </c>
      <c r="B98" s="11" t="s">
        <v>6</v>
      </c>
      <c r="C98" s="11" t="s">
        <v>3</v>
      </c>
      <c r="D98" s="43" t="s">
        <v>5</v>
      </c>
      <c r="E98" s="12">
        <f>VLOOKUP(A98,[2]List3!$A$2:$G$32,5,FALSE)</f>
        <v>5490.50511009</v>
      </c>
      <c r="F98" s="13">
        <f>VLOOKUP(A98,[2]List3!$A$2:$G$32,7,FALSE)</f>
        <v>2135.6029358400006</v>
      </c>
      <c r="G98" s="14">
        <f>VLOOKUP(A98,[2]List3!$A$2:$G$32,6,FALSE)</f>
        <v>3354.902174249999</v>
      </c>
      <c r="H98" s="12">
        <f>VLOOKUP(A98,'[1]2007 - 2013'!$A$5:$P$254,5,FALSE)</f>
        <v>7340.0650900000001</v>
      </c>
      <c r="I98" s="16">
        <v>3791.8645900000001</v>
      </c>
      <c r="J98" s="17">
        <v>3548.2004999999999</v>
      </c>
      <c r="K98" s="15">
        <f t="shared" si="7"/>
        <v>-1849.55997991</v>
      </c>
      <c r="L98" s="16">
        <f t="shared" si="8"/>
        <v>-1656.2616541599996</v>
      </c>
      <c r="M98" s="17">
        <f t="shared" si="9"/>
        <v>-193.29832575000091</v>
      </c>
    </row>
    <row r="99" spans="1:13" ht="30" x14ac:dyDescent="0.25">
      <c r="A99" s="10" t="s">
        <v>64</v>
      </c>
      <c r="B99" s="11" t="s">
        <v>6</v>
      </c>
      <c r="C99" s="11" t="s">
        <v>3</v>
      </c>
      <c r="D99" s="43" t="s">
        <v>19</v>
      </c>
      <c r="E99" s="12">
        <v>12000</v>
      </c>
      <c r="F99" s="13">
        <v>1800</v>
      </c>
      <c r="G99" s="14">
        <v>10200</v>
      </c>
      <c r="H99" s="12">
        <f>VLOOKUP(A99,'[1]2007 - 2013'!$A$5:$P$254,5,FALSE)</f>
        <v>8311.4615300000005</v>
      </c>
      <c r="I99" s="13">
        <f>VLOOKUP(A99,'[1]2007 - 2013'!$A$5:$P$254,6,FALSE)</f>
        <v>1563.2564199999997</v>
      </c>
      <c r="J99" s="14">
        <f>VLOOKUP(A99,'[1]2007 - 2013'!$A$5:$P$254,7,FALSE)</f>
        <v>6748.2051100000008</v>
      </c>
      <c r="K99" s="15">
        <f t="shared" si="7"/>
        <v>3688.5384699999995</v>
      </c>
      <c r="L99" s="16">
        <f t="shared" si="8"/>
        <v>236.74358000000029</v>
      </c>
      <c r="M99" s="17">
        <f t="shared" si="9"/>
        <v>3451.7948899999992</v>
      </c>
    </row>
    <row r="100" spans="1:13" x14ac:dyDescent="0.25">
      <c r="A100" s="10" t="s">
        <v>65</v>
      </c>
      <c r="B100" s="11" t="s">
        <v>6</v>
      </c>
      <c r="C100" s="11" t="s">
        <v>3</v>
      </c>
      <c r="D100" s="43" t="s">
        <v>19</v>
      </c>
      <c r="E100" s="12">
        <v>10000</v>
      </c>
      <c r="F100" s="13">
        <v>1500</v>
      </c>
      <c r="G100" s="14">
        <v>8500</v>
      </c>
      <c r="H100" s="12">
        <f>VLOOKUP(A100,'[1]2007 - 2013'!$A$5:$P$254,5,FALSE)</f>
        <v>6960.6445999999996</v>
      </c>
      <c r="I100" s="13">
        <f>VLOOKUP(A100,'[1]2007 - 2013'!$A$5:$P$254,6,FALSE)</f>
        <v>1086.3680599999989</v>
      </c>
      <c r="J100" s="14">
        <f>VLOOKUP(A100,'[1]2007 - 2013'!$A$5:$P$254,7,FALSE)</f>
        <v>5874.2765400000008</v>
      </c>
      <c r="K100" s="15">
        <f t="shared" ref="K100:K131" si="10">E100-H100</f>
        <v>3039.3554000000004</v>
      </c>
      <c r="L100" s="16">
        <f t="shared" ref="L100:L131" si="11">F100-I100</f>
        <v>413.63194000000112</v>
      </c>
      <c r="M100" s="17">
        <f t="shared" ref="M100:M131" si="12">G100-J100</f>
        <v>2625.7234599999992</v>
      </c>
    </row>
    <row r="101" spans="1:13" x14ac:dyDescent="0.25">
      <c r="A101" s="10" t="s">
        <v>66</v>
      </c>
      <c r="B101" s="11" t="s">
        <v>6</v>
      </c>
      <c r="C101" s="11" t="s">
        <v>3</v>
      </c>
      <c r="D101" s="43" t="s">
        <v>19</v>
      </c>
      <c r="E101" s="12">
        <v>56494.59</v>
      </c>
      <c r="F101" s="13">
        <v>10869.589999999997</v>
      </c>
      <c r="G101" s="14">
        <v>45625</v>
      </c>
      <c r="H101" s="12">
        <f>VLOOKUP(A101,'[1]2007 - 2013'!$A$5:$P$254,5,FALSE)</f>
        <v>34850.128669999991</v>
      </c>
      <c r="I101" s="13">
        <f>VLOOKUP(A101,'[1]2007 - 2013'!$A$5:$P$254,6,FALSE)</f>
        <v>7325.7340999999906</v>
      </c>
      <c r="J101" s="14">
        <f>VLOOKUP(A101,'[1]2007 - 2013'!$A$5:$P$254,7,FALSE)</f>
        <v>27524.39457</v>
      </c>
      <c r="K101" s="15">
        <f t="shared" si="10"/>
        <v>21644.461330000006</v>
      </c>
      <c r="L101" s="16">
        <f t="shared" si="11"/>
        <v>3543.8559000000059</v>
      </c>
      <c r="M101" s="17">
        <f t="shared" si="12"/>
        <v>18100.60543</v>
      </c>
    </row>
    <row r="102" spans="1:13" x14ac:dyDescent="0.25">
      <c r="A102" s="1" t="s">
        <v>67</v>
      </c>
      <c r="B102" s="11" t="s">
        <v>6</v>
      </c>
      <c r="C102" s="11" t="s">
        <v>3</v>
      </c>
      <c r="D102" s="43" t="s">
        <v>19</v>
      </c>
      <c r="E102" s="12">
        <v>10000</v>
      </c>
      <c r="F102" s="13">
        <v>1500</v>
      </c>
      <c r="G102" s="14">
        <v>8500</v>
      </c>
      <c r="H102" s="12">
        <f>VLOOKUP(A102,'[1]2007 - 2013'!$A$5:$P$254,5,FALSE)</f>
        <v>9619.5934499999985</v>
      </c>
      <c r="I102" s="13">
        <f>VLOOKUP(A102,'[1]2007 - 2013'!$A$5:$P$254,6,FALSE)</f>
        <v>425.11994999999843</v>
      </c>
      <c r="J102" s="14">
        <f>VLOOKUP(A102,'[1]2007 - 2013'!$A$5:$P$254,7,FALSE)</f>
        <v>9194.4735000000001</v>
      </c>
      <c r="K102" s="15">
        <f t="shared" si="10"/>
        <v>380.40655000000152</v>
      </c>
      <c r="L102" s="16">
        <f t="shared" si="11"/>
        <v>1074.8800500000016</v>
      </c>
      <c r="M102" s="17">
        <f t="shared" si="12"/>
        <v>-694.47350000000006</v>
      </c>
    </row>
    <row r="103" spans="1:13" x14ac:dyDescent="0.25">
      <c r="A103" s="2" t="s">
        <v>68</v>
      </c>
      <c r="B103" s="11" t="s">
        <v>6</v>
      </c>
      <c r="C103" s="11" t="s">
        <v>3</v>
      </c>
      <c r="D103" s="43" t="s">
        <v>19</v>
      </c>
      <c r="E103" s="12">
        <v>10000</v>
      </c>
      <c r="F103" s="13">
        <v>1920</v>
      </c>
      <c r="G103" s="14">
        <v>8080</v>
      </c>
      <c r="H103" s="12">
        <f>VLOOKUP(A103,'[1]2007 - 2013'!$A$5:$P$254,5,FALSE)</f>
        <v>9606.0455199999997</v>
      </c>
      <c r="I103" s="13">
        <f>VLOOKUP(A103,'[1]2007 - 2013'!$A$5:$P$254,6,FALSE)</f>
        <v>260.92036999999982</v>
      </c>
      <c r="J103" s="14">
        <f>VLOOKUP(A103,'[1]2007 - 2013'!$A$5:$P$254,7,FALSE)</f>
        <v>9345.1251499999998</v>
      </c>
      <c r="K103" s="15">
        <f t="shared" si="10"/>
        <v>393.95448000000033</v>
      </c>
      <c r="L103" s="16">
        <f t="shared" si="11"/>
        <v>1659.0796300000002</v>
      </c>
      <c r="M103" s="17">
        <f t="shared" si="12"/>
        <v>-1265.1251499999998</v>
      </c>
    </row>
    <row r="104" spans="1:13" x14ac:dyDescent="0.25">
      <c r="A104" s="2" t="s">
        <v>69</v>
      </c>
      <c r="B104" s="11" t="s">
        <v>6</v>
      </c>
      <c r="C104" s="11" t="s">
        <v>3</v>
      </c>
      <c r="D104" s="43" t="s">
        <v>19</v>
      </c>
      <c r="E104" s="12">
        <v>8000</v>
      </c>
      <c r="F104" s="13">
        <v>1540</v>
      </c>
      <c r="G104" s="14">
        <v>6460</v>
      </c>
      <c r="H104" s="12">
        <f>VLOOKUP(A104,'[1]2007 - 2013'!$A$5:$P$254,5,FALSE)</f>
        <v>7058.1791599999997</v>
      </c>
      <c r="I104" s="13">
        <f>VLOOKUP(A104,'[1]2007 - 2013'!$A$5:$P$254,6,FALSE)</f>
        <v>105.02799999999934</v>
      </c>
      <c r="J104" s="14">
        <f>VLOOKUP(A104,'[1]2007 - 2013'!$A$5:$P$254,7,FALSE)</f>
        <v>6953.1511600000003</v>
      </c>
      <c r="K104" s="15">
        <f t="shared" si="10"/>
        <v>941.82084000000032</v>
      </c>
      <c r="L104" s="16">
        <f t="shared" si="11"/>
        <v>1434.9720000000007</v>
      </c>
      <c r="M104" s="17">
        <f t="shared" si="12"/>
        <v>-493.15116000000035</v>
      </c>
    </row>
    <row r="105" spans="1:13" x14ac:dyDescent="0.25">
      <c r="A105" s="10" t="s">
        <v>75</v>
      </c>
      <c r="B105" s="11" t="s">
        <v>6</v>
      </c>
      <c r="C105" s="11" t="s">
        <v>3</v>
      </c>
      <c r="D105" s="43" t="s">
        <v>19</v>
      </c>
      <c r="E105" s="12">
        <v>12000</v>
      </c>
      <c r="F105" s="13">
        <v>1800</v>
      </c>
      <c r="G105" s="14">
        <v>10200</v>
      </c>
      <c r="H105" s="12">
        <f>VLOOKUP(A105,'[1]2007 - 2013'!$A$5:$P$254,5,FALSE)</f>
        <v>7606.1158099999993</v>
      </c>
      <c r="I105" s="13">
        <f>VLOOKUP(A105,'[1]2007 - 2013'!$A$5:$P$254,6,FALSE)</f>
        <v>1212.3910299999998</v>
      </c>
      <c r="J105" s="14">
        <f>VLOOKUP(A105,'[1]2007 - 2013'!$A$5:$P$254,7,FALSE)</f>
        <v>6393.7247799999996</v>
      </c>
      <c r="K105" s="15">
        <f t="shared" si="10"/>
        <v>4393.8841900000007</v>
      </c>
      <c r="L105" s="16">
        <f t="shared" si="11"/>
        <v>587.60897000000023</v>
      </c>
      <c r="M105" s="17">
        <f t="shared" si="12"/>
        <v>3806.2752200000004</v>
      </c>
    </row>
    <row r="106" spans="1:13" x14ac:dyDescent="0.25">
      <c r="A106" s="11" t="s">
        <v>76</v>
      </c>
      <c r="B106" s="11" t="s">
        <v>6</v>
      </c>
      <c r="C106" s="11" t="s">
        <v>3</v>
      </c>
      <c r="D106" s="43" t="s">
        <v>19</v>
      </c>
      <c r="E106" s="12">
        <v>16000</v>
      </c>
      <c r="F106" s="13">
        <v>2400</v>
      </c>
      <c r="G106" s="14">
        <v>13600</v>
      </c>
      <c r="H106" s="12">
        <f>VLOOKUP(A106,'[1]2007 - 2013'!$A$5:$P$254,5,FALSE)</f>
        <v>11399.50857</v>
      </c>
      <c r="I106" s="13">
        <f>VLOOKUP(A106,'[1]2007 - 2013'!$A$5:$P$254,6,FALSE)</f>
        <v>1402.6495899999991</v>
      </c>
      <c r="J106" s="14">
        <f>VLOOKUP(A106,'[1]2007 - 2013'!$A$5:$P$254,7,FALSE)</f>
        <v>9996.8589800000009</v>
      </c>
      <c r="K106" s="15">
        <f t="shared" si="10"/>
        <v>4600.49143</v>
      </c>
      <c r="L106" s="16">
        <f t="shared" si="11"/>
        <v>997.35041000000092</v>
      </c>
      <c r="M106" s="17">
        <f t="shared" si="12"/>
        <v>3603.1410199999991</v>
      </c>
    </row>
    <row r="107" spans="1:13" x14ac:dyDescent="0.25">
      <c r="A107" s="2" t="s">
        <v>102</v>
      </c>
      <c r="B107" s="11" t="s">
        <v>6</v>
      </c>
      <c r="C107" s="11" t="s">
        <v>3</v>
      </c>
      <c r="D107" s="43" t="s">
        <v>19</v>
      </c>
      <c r="E107" s="12">
        <v>10000</v>
      </c>
      <c r="F107" s="13">
        <v>1920</v>
      </c>
      <c r="G107" s="14">
        <v>8080</v>
      </c>
      <c r="H107" s="12">
        <f>VLOOKUP(A107,'[1]2007 - 2013'!$A$5:$P$254,5,FALSE)</f>
        <v>8778.2452900000008</v>
      </c>
      <c r="I107" s="13">
        <f>VLOOKUP(A107,'[1]2007 - 2013'!$A$5:$P$254,6,FALSE)</f>
        <v>6.0500000000010914</v>
      </c>
      <c r="J107" s="14">
        <f>VLOOKUP(A107,'[1]2007 - 2013'!$A$5:$P$254,7,FALSE)</f>
        <v>8772.1952899999997</v>
      </c>
      <c r="K107" s="15">
        <f t="shared" si="10"/>
        <v>1221.7547099999992</v>
      </c>
      <c r="L107" s="16">
        <f t="shared" si="11"/>
        <v>1913.9499999999989</v>
      </c>
      <c r="M107" s="17">
        <f t="shared" si="12"/>
        <v>-692.19528999999966</v>
      </c>
    </row>
    <row r="108" spans="1:13" x14ac:dyDescent="0.25">
      <c r="A108" s="1" t="s">
        <v>103</v>
      </c>
      <c r="B108" s="11" t="s">
        <v>6</v>
      </c>
      <c r="C108" s="11" t="s">
        <v>3</v>
      </c>
      <c r="D108" s="43" t="s">
        <v>19</v>
      </c>
      <c r="E108" s="12">
        <v>40000</v>
      </c>
      <c r="F108" s="13">
        <v>6000</v>
      </c>
      <c r="G108" s="14">
        <v>34000</v>
      </c>
      <c r="H108" s="12">
        <f>VLOOKUP(A108,'[1]2007 - 2013'!$A$5:$P$254,5,FALSE)</f>
        <v>38439.427960000001</v>
      </c>
      <c r="I108" s="13">
        <f>VLOOKUP(A108,'[1]2007 - 2013'!$A$5:$P$254,6,FALSE)</f>
        <v>242.91128000000026</v>
      </c>
      <c r="J108" s="14">
        <f>VLOOKUP(A108,'[1]2007 - 2013'!$A$5:$P$254,7,FALSE)</f>
        <v>38196.516680000001</v>
      </c>
      <c r="K108" s="15">
        <f t="shared" si="10"/>
        <v>1560.5720399999991</v>
      </c>
      <c r="L108" s="16">
        <f t="shared" si="11"/>
        <v>5757.0887199999997</v>
      </c>
      <c r="M108" s="17">
        <f t="shared" si="12"/>
        <v>-4196.5166800000006</v>
      </c>
    </row>
    <row r="109" spans="1:13" x14ac:dyDescent="0.25">
      <c r="A109" s="10" t="s">
        <v>111</v>
      </c>
      <c r="B109" s="11" t="s">
        <v>6</v>
      </c>
      <c r="C109" s="11" t="s">
        <v>3</v>
      </c>
      <c r="D109" s="43" t="s">
        <v>5</v>
      </c>
      <c r="E109" s="12">
        <v>99473</v>
      </c>
      <c r="F109" s="13">
        <f>E109-G109</f>
        <v>33976</v>
      </c>
      <c r="G109" s="14">
        <v>65497</v>
      </c>
      <c r="H109" s="12">
        <f>VLOOKUP(A109,'[1]2007 - 2013'!$A$5:$P$254,5,FALSE)</f>
        <v>44640.950550000001</v>
      </c>
      <c r="I109" s="13">
        <f>VLOOKUP(A109,'[1]2007 - 2013'!$A$5:$P$254,6,FALSE)</f>
        <v>24275.387910000005</v>
      </c>
      <c r="J109" s="14">
        <f>VLOOKUP(A109,'[1]2007 - 2013'!$A$5:$P$254,7,FALSE)</f>
        <v>20365.562639999996</v>
      </c>
      <c r="K109" s="15">
        <f t="shared" si="10"/>
        <v>54832.049449999999</v>
      </c>
      <c r="L109" s="16">
        <f t="shared" si="11"/>
        <v>9700.6120899999951</v>
      </c>
      <c r="M109" s="17">
        <f t="shared" si="12"/>
        <v>45131.437360000004</v>
      </c>
    </row>
    <row r="110" spans="1:13" ht="30" x14ac:dyDescent="0.25">
      <c r="A110" s="10" t="s">
        <v>114</v>
      </c>
      <c r="B110" s="11" t="s">
        <v>6</v>
      </c>
      <c r="C110" s="11" t="s">
        <v>3</v>
      </c>
      <c r="D110" s="43" t="s">
        <v>5</v>
      </c>
      <c r="E110" s="12">
        <f>VLOOKUP(A110,[2]List3!$A$2:$G$32,5,FALSE)</f>
        <v>25449.060001965601</v>
      </c>
      <c r="F110" s="13">
        <f>VLOOKUP(A110,[2]List3!$A$2:$G$32,7,FALSE)</f>
        <v>9926.6385003456035</v>
      </c>
      <c r="G110" s="14">
        <f>VLOOKUP(A110,[2]List3!$A$2:$G$32,6,FALSE)</f>
        <v>15522.421501619998</v>
      </c>
      <c r="H110" s="12">
        <f>VLOOKUP(A110,'[1]2007 - 2013'!$A$5:$P$254,5,FALSE)</f>
        <v>12253.42909</v>
      </c>
      <c r="I110" s="13">
        <f>VLOOKUP(A110,'[1]2007 - 2013'!$A$5:$P$254,6,FALSE)</f>
        <v>3083.8924200000001</v>
      </c>
      <c r="J110" s="14">
        <f>VLOOKUP(A110,'[1]2007 - 2013'!$A$5:$P$254,7,FALSE)</f>
        <v>9169.5366699999995</v>
      </c>
      <c r="K110" s="15">
        <f t="shared" si="10"/>
        <v>13195.630911965602</v>
      </c>
      <c r="L110" s="16">
        <f t="shared" si="11"/>
        <v>6842.7460803456033</v>
      </c>
      <c r="M110" s="17">
        <f t="shared" si="12"/>
        <v>6352.8848316199983</v>
      </c>
    </row>
    <row r="111" spans="1:13" x14ac:dyDescent="0.25">
      <c r="A111" s="10" t="s">
        <v>115</v>
      </c>
      <c r="B111" s="11" t="s">
        <v>6</v>
      </c>
      <c r="C111" s="11" t="s">
        <v>3</v>
      </c>
      <c r="D111" s="43" t="s">
        <v>5</v>
      </c>
      <c r="E111" s="12">
        <f>VLOOKUP(A111,[2]List3!$A$2:$G$32,5,FALSE)</f>
        <v>54918.62</v>
      </c>
      <c r="F111" s="13">
        <f>VLOOKUP(A111,[2]List3!$A$2:$G$32,7,FALSE)</f>
        <v>35421.163999999997</v>
      </c>
      <c r="G111" s="14">
        <f>VLOOKUP(A111,[2]List3!$A$2:$G$32,6,FALSE)</f>
        <v>19497.455999999998</v>
      </c>
      <c r="H111" s="12">
        <f>VLOOKUP(A111,'[1]2007 - 2013'!$A$5:$P$254,5,FALSE)</f>
        <v>26052.765530000001</v>
      </c>
      <c r="I111" s="13">
        <f>VLOOKUP(A111,'[1]2007 - 2013'!$A$5:$P$254,6,FALSE)</f>
        <v>6938.6429700000008</v>
      </c>
      <c r="J111" s="14">
        <f>VLOOKUP(A111,'[1]2007 - 2013'!$A$5:$P$254,7,FALSE)</f>
        <v>19114.12256</v>
      </c>
      <c r="K111" s="15">
        <f t="shared" si="10"/>
        <v>28865.854470000002</v>
      </c>
      <c r="L111" s="16">
        <f t="shared" si="11"/>
        <v>28482.521029999996</v>
      </c>
      <c r="M111" s="17">
        <f t="shared" si="12"/>
        <v>383.33343999999852</v>
      </c>
    </row>
    <row r="112" spans="1:13" x14ac:dyDescent="0.25">
      <c r="A112" s="10" t="s">
        <v>116</v>
      </c>
      <c r="B112" s="11" t="s">
        <v>6</v>
      </c>
      <c r="C112" s="11" t="s">
        <v>3</v>
      </c>
      <c r="D112" s="43" t="s">
        <v>5</v>
      </c>
      <c r="E112" s="12">
        <f>VLOOKUP(A112,[2]List3!$A$2:$G$32,5,FALSE)</f>
        <v>42017.976000000002</v>
      </c>
      <c r="F112" s="13">
        <f>VLOOKUP(A112,[2]List3!$A$2:$G$32,7,FALSE)</f>
        <v>15860.196</v>
      </c>
      <c r="G112" s="14">
        <f>VLOOKUP(A112,[2]List3!$A$2:$G$32,6,FALSE)</f>
        <v>26157.78</v>
      </c>
      <c r="H112" s="12">
        <f>VLOOKUP(A112,'[1]2007 - 2013'!$A$5:$P$254,5,FALSE)</f>
        <v>48486.039830000002</v>
      </c>
      <c r="I112" s="13">
        <f>VLOOKUP(A112,'[1]2007 - 2013'!$A$5:$P$254,6,FALSE)</f>
        <v>20166.322200000002</v>
      </c>
      <c r="J112" s="14">
        <f>VLOOKUP(A112,'[1]2007 - 2013'!$A$5:$P$254,7,FALSE)</f>
        <v>28319.717629999999</v>
      </c>
      <c r="K112" s="15">
        <f t="shared" si="10"/>
        <v>-6468.0638299999991</v>
      </c>
      <c r="L112" s="16">
        <f t="shared" si="11"/>
        <v>-4306.1262000000024</v>
      </c>
      <c r="M112" s="17">
        <f t="shared" si="12"/>
        <v>-2161.9376300000004</v>
      </c>
    </row>
    <row r="113" spans="1:13" ht="30" x14ac:dyDescent="0.25">
      <c r="A113" s="10" t="s">
        <v>117</v>
      </c>
      <c r="B113" s="11" t="s">
        <v>6</v>
      </c>
      <c r="C113" s="11" t="s">
        <v>3</v>
      </c>
      <c r="D113" s="43" t="s">
        <v>5</v>
      </c>
      <c r="E113" s="12">
        <f>VLOOKUP(A113,[2]List3!$A$2:$G$32,5,FALSE)</f>
        <v>40277.590112760001</v>
      </c>
      <c r="F113" s="13">
        <f>VLOOKUP(A113,[2]List3!$A$2:$G$32,7,FALSE)</f>
        <v>13834.808584685772</v>
      </c>
      <c r="G113" s="14">
        <f>VLOOKUP(A113,[2]List3!$A$2:$G$32,6,FALSE)</f>
        <v>26442.781528074229</v>
      </c>
      <c r="H113" s="12">
        <f>VLOOKUP(A113,'[1]2007 - 2013'!$A$5:$P$254,5,FALSE)</f>
        <v>49682.902399999999</v>
      </c>
      <c r="I113" s="13">
        <f>VLOOKUP(A113,'[1]2007 - 2013'!$A$5:$P$254,6,FALSE)</f>
        <v>24311.19327</v>
      </c>
      <c r="J113" s="14">
        <f>VLOOKUP(A113,'[1]2007 - 2013'!$A$5:$P$254,7,FALSE)</f>
        <v>25371.709129999999</v>
      </c>
      <c r="K113" s="15">
        <f t="shared" si="10"/>
        <v>-9405.3122872399981</v>
      </c>
      <c r="L113" s="16">
        <f t="shared" si="11"/>
        <v>-10476.384685314228</v>
      </c>
      <c r="M113" s="17">
        <f t="shared" si="12"/>
        <v>1071.0723980742296</v>
      </c>
    </row>
    <row r="114" spans="1:13" x14ac:dyDescent="0.25">
      <c r="A114" s="10" t="s">
        <v>118</v>
      </c>
      <c r="B114" s="11" t="s">
        <v>6</v>
      </c>
      <c r="C114" s="11" t="s">
        <v>3</v>
      </c>
      <c r="D114" s="43" t="s">
        <v>5</v>
      </c>
      <c r="E114" s="12">
        <f>VLOOKUP(A114,[2]List3!$A$2:$G$32,5,FALSE)</f>
        <v>17528.0629524</v>
      </c>
      <c r="F114" s="13">
        <f>VLOOKUP(A114,[2]List3!$A$2:$G$32,7,FALSE)</f>
        <v>8249.1083168999994</v>
      </c>
      <c r="G114" s="14">
        <f>VLOOKUP(A114,[2]List3!$A$2:$G$32,6,FALSE)</f>
        <v>9278.9546354999984</v>
      </c>
      <c r="H114" s="12">
        <f>VLOOKUP(A114,'[1]2007 - 2013'!$A$5:$P$254,5,FALSE)</f>
        <v>11701.80493</v>
      </c>
      <c r="I114" s="13">
        <f>VLOOKUP(A114,'[1]2007 - 2013'!$A$5:$P$254,6,FALSE)</f>
        <v>3365.1295599999994</v>
      </c>
      <c r="J114" s="14">
        <f>VLOOKUP(A114,'[1]2007 - 2013'!$A$5:$P$254,7,FALSE)</f>
        <v>8336.6753700000008</v>
      </c>
      <c r="K114" s="15">
        <f t="shared" si="10"/>
        <v>5826.2580223999994</v>
      </c>
      <c r="L114" s="16">
        <f t="shared" si="11"/>
        <v>4883.9787569</v>
      </c>
      <c r="M114" s="17">
        <f t="shared" si="12"/>
        <v>942.27926549999756</v>
      </c>
    </row>
    <row r="115" spans="1:13" ht="30" x14ac:dyDescent="0.25">
      <c r="A115" s="10" t="s">
        <v>119</v>
      </c>
      <c r="B115" s="11" t="s">
        <v>6</v>
      </c>
      <c r="C115" s="11" t="s">
        <v>3</v>
      </c>
      <c r="D115" s="43" t="s">
        <v>5</v>
      </c>
      <c r="E115" s="12">
        <f>VLOOKUP(A115,[2]List3!$A$2:$G$32,5,FALSE)</f>
        <v>3723.6779580000002</v>
      </c>
      <c r="F115" s="13">
        <f>VLOOKUP(A115,[2]List3!$A$2:$G$32,7,FALSE)</f>
        <v>1179.610608</v>
      </c>
      <c r="G115" s="14">
        <f>VLOOKUP(A115,[2]List3!$A$2:$G$32,6,FALSE)</f>
        <v>2544.0673500000003</v>
      </c>
      <c r="H115" s="12">
        <f>VLOOKUP(A115,'[1]2007 - 2013'!$A$5:$P$254,5,FALSE)</f>
        <v>3622.3590300000001</v>
      </c>
      <c r="I115" s="13">
        <f>VLOOKUP(A115,'[1]2007 - 2013'!$A$5:$P$254,6,FALSE)</f>
        <v>924.51722999999993</v>
      </c>
      <c r="J115" s="14">
        <f>VLOOKUP(A115,'[1]2007 - 2013'!$A$5:$P$254,7,FALSE)</f>
        <v>2697.8418000000001</v>
      </c>
      <c r="K115" s="15">
        <f t="shared" si="10"/>
        <v>101.31892800000014</v>
      </c>
      <c r="L115" s="16">
        <f t="shared" si="11"/>
        <v>255.09337800000003</v>
      </c>
      <c r="M115" s="17">
        <f t="shared" si="12"/>
        <v>-153.77444999999989</v>
      </c>
    </row>
    <row r="116" spans="1:13" x14ac:dyDescent="0.25">
      <c r="A116" s="10" t="s">
        <v>120</v>
      </c>
      <c r="B116" s="11" t="s">
        <v>6</v>
      </c>
      <c r="C116" s="11" t="s">
        <v>3</v>
      </c>
      <c r="D116" s="43" t="s">
        <v>5</v>
      </c>
      <c r="E116" s="12">
        <f>VLOOKUP(A116,[2]List3!$A$2:$G$32,5,FALSE)</f>
        <v>23938.646451720004</v>
      </c>
      <c r="F116" s="13">
        <f>VLOOKUP(A116,[2]List3!$A$2:$G$32,7,FALSE)</f>
        <v>7766.3685561000038</v>
      </c>
      <c r="G116" s="14">
        <f>VLOOKUP(A116,[2]List3!$A$2:$G$32,6,FALSE)</f>
        <v>16172.27789562</v>
      </c>
      <c r="H116" s="12">
        <f>VLOOKUP(A116,'[1]2007 - 2013'!$A$5:$P$254,5,FALSE)</f>
        <v>17517.60439</v>
      </c>
      <c r="I116" s="13">
        <f>VLOOKUP(A116,'[1]2007 - 2013'!$A$5:$P$254,6,FALSE)</f>
        <v>4418.8507900000004</v>
      </c>
      <c r="J116" s="14">
        <f>VLOOKUP(A116,'[1]2007 - 2013'!$A$5:$P$254,7,FALSE)</f>
        <v>13098.7536</v>
      </c>
      <c r="K116" s="15">
        <f t="shared" si="10"/>
        <v>6421.0420617200034</v>
      </c>
      <c r="L116" s="16">
        <f t="shared" si="11"/>
        <v>3347.5177661000034</v>
      </c>
      <c r="M116" s="17">
        <f t="shared" si="12"/>
        <v>3073.52429562</v>
      </c>
    </row>
    <row r="117" spans="1:13" ht="30" x14ac:dyDescent="0.25">
      <c r="A117" s="10" t="s">
        <v>121</v>
      </c>
      <c r="B117" s="11" t="s">
        <v>6</v>
      </c>
      <c r="C117" s="11" t="s">
        <v>3</v>
      </c>
      <c r="D117" s="43" t="s">
        <v>5</v>
      </c>
      <c r="E117" s="12">
        <f>VLOOKUP(A117,[2]List3!$A$2:$G$32,5,FALSE)</f>
        <v>8838.3544048799995</v>
      </c>
      <c r="F117" s="13">
        <f>VLOOKUP(A117,[2]List3!$A$2:$G$32,7,FALSE)</f>
        <v>2287.5413338800008</v>
      </c>
      <c r="G117" s="14">
        <f>VLOOKUP(A117,[2]List3!$A$2:$G$32,6,FALSE)</f>
        <v>6550.8130709999996</v>
      </c>
      <c r="H117" s="12">
        <f>VLOOKUP(A117,'[1]2007 - 2013'!$A$5:$P$254,5,FALSE)</f>
        <v>5996.2436399999997</v>
      </c>
      <c r="I117" s="13">
        <f>VLOOKUP(A117,'[1]2007 - 2013'!$A$5:$P$254,6,FALSE)</f>
        <v>1197.72822</v>
      </c>
      <c r="J117" s="14">
        <f>VLOOKUP(A117,'[1]2007 - 2013'!$A$5:$P$254,7,FALSE)</f>
        <v>4798.5154199999997</v>
      </c>
      <c r="K117" s="15">
        <f t="shared" si="10"/>
        <v>2842.1107648799998</v>
      </c>
      <c r="L117" s="16">
        <f t="shared" si="11"/>
        <v>1089.8131138800009</v>
      </c>
      <c r="M117" s="17">
        <f t="shared" si="12"/>
        <v>1752.2976509999999</v>
      </c>
    </row>
    <row r="118" spans="1:13" ht="30" x14ac:dyDescent="0.25">
      <c r="A118" s="10" t="s">
        <v>122</v>
      </c>
      <c r="B118" s="11" t="s">
        <v>6</v>
      </c>
      <c r="C118" s="11" t="s">
        <v>3</v>
      </c>
      <c r="D118" s="43" t="s">
        <v>5</v>
      </c>
      <c r="E118" s="12">
        <f>VLOOKUP(A118,[2]List3!$A$2:$G$32,5,FALSE)</f>
        <v>6453.2211744000006</v>
      </c>
      <c r="F118" s="13">
        <f>VLOOKUP(A118,[2]List3!$A$2:$G$32,7,FALSE)</f>
        <v>1766.3666394000006</v>
      </c>
      <c r="G118" s="14">
        <f>VLOOKUP(A118,[2]List3!$A$2:$G$32,6,FALSE)</f>
        <v>4686.8545350000004</v>
      </c>
      <c r="H118" s="12">
        <f>VLOOKUP(A118,'[1]2007 - 2013'!$A$5:$P$254,5,FALSE)</f>
        <v>4170.5308400000004</v>
      </c>
      <c r="I118" s="13">
        <f>VLOOKUP(A118,'[1]2007 - 2013'!$A$5:$P$254,6,FALSE)</f>
        <v>1388.0881800000006</v>
      </c>
      <c r="J118" s="14">
        <f>VLOOKUP(A118,'[1]2007 - 2013'!$A$5:$P$254,7,FALSE)</f>
        <v>2782.4426599999997</v>
      </c>
      <c r="K118" s="15">
        <f t="shared" si="10"/>
        <v>2282.6903344000002</v>
      </c>
      <c r="L118" s="16">
        <f t="shared" si="11"/>
        <v>378.27845939999997</v>
      </c>
      <c r="M118" s="17">
        <f t="shared" si="12"/>
        <v>1904.4118750000007</v>
      </c>
    </row>
    <row r="119" spans="1:13" x14ac:dyDescent="0.25">
      <c r="A119" s="10" t="s">
        <v>123</v>
      </c>
      <c r="B119" s="11" t="s">
        <v>6</v>
      </c>
      <c r="C119" s="11" t="s">
        <v>3</v>
      </c>
      <c r="D119" s="43" t="s">
        <v>5</v>
      </c>
      <c r="E119" s="12">
        <f>VLOOKUP(A119,[2]List3!$A$2:$G$32,5,FALSE)</f>
        <v>3635.7441119999999</v>
      </c>
      <c r="F119" s="13">
        <f>VLOOKUP(A119,[2]List3!$A$2:$G$32,7,FALSE)</f>
        <v>1205.967312</v>
      </c>
      <c r="G119" s="14">
        <f>VLOOKUP(A119,[2]List3!$A$2:$G$32,6,FALSE)</f>
        <v>2429.7767999999996</v>
      </c>
      <c r="H119" s="12">
        <f>VLOOKUP(A119,'[1]2007 - 2013'!$A$5:$P$254,5,FALSE)</f>
        <v>3752.04385</v>
      </c>
      <c r="I119" s="13">
        <f>VLOOKUP(A119,'[1]2007 - 2013'!$A$5:$P$254,6,FALSE)</f>
        <v>1131.5399499999999</v>
      </c>
      <c r="J119" s="14">
        <f>VLOOKUP(A119,'[1]2007 - 2013'!$A$5:$P$254,7,FALSE)</f>
        <v>2620.5039000000002</v>
      </c>
      <c r="K119" s="15">
        <f t="shared" si="10"/>
        <v>-116.29973800000016</v>
      </c>
      <c r="L119" s="16">
        <f t="shared" si="11"/>
        <v>74.42736200000013</v>
      </c>
      <c r="M119" s="17">
        <f t="shared" si="12"/>
        <v>-190.72710000000052</v>
      </c>
    </row>
    <row r="120" spans="1:13" ht="30" x14ac:dyDescent="0.25">
      <c r="A120" s="10" t="s">
        <v>124</v>
      </c>
      <c r="B120" s="11" t="s">
        <v>6</v>
      </c>
      <c r="C120" s="11" t="s">
        <v>3</v>
      </c>
      <c r="D120" s="43" t="s">
        <v>19</v>
      </c>
      <c r="E120" s="12">
        <v>56500</v>
      </c>
      <c r="F120" s="13">
        <v>13277.5</v>
      </c>
      <c r="G120" s="14">
        <v>43222.5</v>
      </c>
      <c r="H120" s="12">
        <f>VLOOKUP(A120,'[1]2007 - 2013'!$A$5:$P$254,5,FALSE)</f>
        <v>54356.869560000006</v>
      </c>
      <c r="I120" s="13">
        <f>VLOOKUP(A120,'[1]2007 - 2013'!$A$5:$P$254,6,FALSE)</f>
        <v>15043.461020000002</v>
      </c>
      <c r="J120" s="14">
        <f>VLOOKUP(A120,'[1]2007 - 2013'!$A$5:$P$254,7,FALSE)</f>
        <v>39313.408540000004</v>
      </c>
      <c r="K120" s="15">
        <f t="shared" si="10"/>
        <v>2143.1304399999935</v>
      </c>
      <c r="L120" s="16">
        <f t="shared" si="11"/>
        <v>-1765.9610200000025</v>
      </c>
      <c r="M120" s="17">
        <f t="shared" si="12"/>
        <v>3909.091459999996</v>
      </c>
    </row>
    <row r="121" spans="1:13" ht="30" x14ac:dyDescent="0.25">
      <c r="A121" s="10" t="s">
        <v>125</v>
      </c>
      <c r="B121" s="11" t="s">
        <v>6</v>
      </c>
      <c r="C121" s="11" t="s">
        <v>3</v>
      </c>
      <c r="D121" s="43" t="s">
        <v>19</v>
      </c>
      <c r="E121" s="12">
        <v>68000</v>
      </c>
      <c r="F121" s="13">
        <v>10298</v>
      </c>
      <c r="G121" s="14">
        <v>57702</v>
      </c>
      <c r="H121" s="12">
        <f>VLOOKUP(A121,'[1]2007 - 2013'!$A$5:$P$254,5,FALSE)</f>
        <v>62917.392050000002</v>
      </c>
      <c r="I121" s="13">
        <f>VLOOKUP(A121,'[1]2007 - 2013'!$A$5:$P$254,6,FALSE)</f>
        <v>23139.812020000005</v>
      </c>
      <c r="J121" s="14">
        <f>VLOOKUP(A121,'[1]2007 - 2013'!$A$5:$P$254,7,FALSE)</f>
        <v>39777.580029999997</v>
      </c>
      <c r="K121" s="15">
        <f t="shared" si="10"/>
        <v>5082.6079499999978</v>
      </c>
      <c r="L121" s="16">
        <f t="shared" si="11"/>
        <v>-12841.812020000005</v>
      </c>
      <c r="M121" s="17">
        <f t="shared" si="12"/>
        <v>17924.419970000003</v>
      </c>
    </row>
    <row r="122" spans="1:13" ht="30" x14ac:dyDescent="0.25">
      <c r="A122" s="10" t="s">
        <v>138</v>
      </c>
      <c r="B122" s="11" t="s">
        <v>6</v>
      </c>
      <c r="C122" s="11" t="s">
        <v>3</v>
      </c>
      <c r="D122" s="43" t="s">
        <v>19</v>
      </c>
      <c r="E122" s="12">
        <v>49500</v>
      </c>
      <c r="F122" s="13">
        <v>11632.5</v>
      </c>
      <c r="G122" s="14">
        <v>37867.5</v>
      </c>
      <c r="H122" s="12">
        <f>VLOOKUP(A122,'[1]2007 - 2013'!$A$5:$P$254,5,FALSE)</f>
        <v>40117.245889999998</v>
      </c>
      <c r="I122" s="13">
        <f>VLOOKUP(A122,'[1]2007 - 2013'!$A$5:$P$254,6,FALSE)</f>
        <v>11449.889109999996</v>
      </c>
      <c r="J122" s="14">
        <f>VLOOKUP(A122,'[1]2007 - 2013'!$A$5:$P$254,7,FALSE)</f>
        <v>28667.356780000002</v>
      </c>
      <c r="K122" s="15">
        <f t="shared" si="10"/>
        <v>9382.7541100000017</v>
      </c>
      <c r="L122" s="16">
        <f t="shared" si="11"/>
        <v>182.61089000000356</v>
      </c>
      <c r="M122" s="17">
        <f t="shared" si="12"/>
        <v>9200.1432199999981</v>
      </c>
    </row>
    <row r="123" spans="1:13" ht="30" x14ac:dyDescent="0.25">
      <c r="A123" s="10" t="s">
        <v>151</v>
      </c>
      <c r="B123" s="11" t="s">
        <v>6</v>
      </c>
      <c r="C123" s="11" t="s">
        <v>3</v>
      </c>
      <c r="D123" s="43" t="s">
        <v>5</v>
      </c>
      <c r="E123" s="12">
        <v>20583.010287840003</v>
      </c>
      <c r="F123" s="13">
        <v>11044.835526450001</v>
      </c>
      <c r="G123" s="14">
        <v>9538.1747613900006</v>
      </c>
      <c r="H123" s="12">
        <f>VLOOKUP(A123,'[1]2007 - 2013'!$A$5:$P$254,5,FALSE)</f>
        <v>5543.9670000000006</v>
      </c>
      <c r="I123" s="13">
        <f>VLOOKUP(A123,'[1]2007 - 2013'!$A$5:$P$254,6,FALSE)</f>
        <v>2493.3450000000007</v>
      </c>
      <c r="J123" s="14">
        <f>VLOOKUP(A123,'[1]2007 - 2013'!$A$5:$P$254,7,FALSE)</f>
        <v>3050.6219999999998</v>
      </c>
      <c r="K123" s="15">
        <f t="shared" si="10"/>
        <v>15039.043287840002</v>
      </c>
      <c r="L123" s="16">
        <f t="shared" si="11"/>
        <v>8551.4905264499994</v>
      </c>
      <c r="M123" s="17">
        <f t="shared" si="12"/>
        <v>6487.5527613900013</v>
      </c>
    </row>
    <row r="124" spans="1:13" x14ac:dyDescent="0.25">
      <c r="A124" s="10" t="s">
        <v>152</v>
      </c>
      <c r="B124" s="11" t="s">
        <v>6</v>
      </c>
      <c r="C124" s="11" t="s">
        <v>3</v>
      </c>
      <c r="D124" s="43" t="s">
        <v>5</v>
      </c>
      <c r="E124" s="12">
        <f>VLOOKUP(A124,[2]List3!$A$2:$G$32,5,FALSE)</f>
        <v>3670.6269600000001</v>
      </c>
      <c r="F124" s="13">
        <f>VLOOKUP(A124,[2]List3!$A$2:$G$32,7,FALSE)</f>
        <v>1452.0469599999999</v>
      </c>
      <c r="G124" s="14">
        <f>VLOOKUP(A124,[2]List3!$A$2:$G$32,6,FALSE)</f>
        <v>2218.58</v>
      </c>
      <c r="H124" s="12">
        <f>VLOOKUP(A124,'[1]2007 - 2013'!$A$5:$P$254,5,FALSE)</f>
        <v>3246.1930400000001</v>
      </c>
      <c r="I124" s="13">
        <f>VLOOKUP(A124,'[1]2007 - 2013'!$A$5:$P$254,6,FALSE)</f>
        <v>1143.1954300000002</v>
      </c>
      <c r="J124" s="14">
        <f>VLOOKUP(A124,'[1]2007 - 2013'!$A$5:$P$254,7,FALSE)</f>
        <v>2102.9976099999999</v>
      </c>
      <c r="K124" s="15">
        <f t="shared" si="10"/>
        <v>424.43391999999994</v>
      </c>
      <c r="L124" s="16">
        <f t="shared" si="11"/>
        <v>308.85152999999968</v>
      </c>
      <c r="M124" s="17">
        <f t="shared" si="12"/>
        <v>115.58239000000003</v>
      </c>
    </row>
    <row r="125" spans="1:13" ht="30" x14ac:dyDescent="0.25">
      <c r="A125" s="10" t="s">
        <v>153</v>
      </c>
      <c r="B125" s="11" t="s">
        <v>6</v>
      </c>
      <c r="C125" s="11" t="s">
        <v>3</v>
      </c>
      <c r="D125" s="43" t="s">
        <v>5</v>
      </c>
      <c r="E125" s="12">
        <f>VLOOKUP(A125,[2]List3!$A$2:$G$32,5,FALSE)</f>
        <v>15855.84</v>
      </c>
      <c r="F125" s="13">
        <f>VLOOKUP(A125,[2]List3!$A$2:$G$32,7,FALSE)</f>
        <v>5532.12</v>
      </c>
      <c r="G125" s="14">
        <f>VLOOKUP(A125,[2]List3!$A$2:$G$32,6,FALSE)</f>
        <v>10323.719999999999</v>
      </c>
      <c r="H125" s="12">
        <f>VLOOKUP(A125,'[1]2007 - 2013'!$A$5:$P$254,5,FALSE)</f>
        <v>16414.614559999998</v>
      </c>
      <c r="I125" s="13">
        <f>VLOOKUP(A125,'[1]2007 - 2013'!$A$5:$P$254,6,FALSE)</f>
        <v>7018.3544599999987</v>
      </c>
      <c r="J125" s="14">
        <f>VLOOKUP(A125,'[1]2007 - 2013'!$A$5:$P$254,7,FALSE)</f>
        <v>9396.2600999999995</v>
      </c>
      <c r="K125" s="15">
        <f t="shared" si="10"/>
        <v>-558.77455999999802</v>
      </c>
      <c r="L125" s="16">
        <f t="shared" si="11"/>
        <v>-1486.2344599999988</v>
      </c>
      <c r="M125" s="17">
        <f t="shared" si="12"/>
        <v>927.45989999999983</v>
      </c>
    </row>
    <row r="126" spans="1:13" x14ac:dyDescent="0.25">
      <c r="A126" s="1" t="s">
        <v>154</v>
      </c>
      <c r="B126" s="11" t="s">
        <v>6</v>
      </c>
      <c r="C126" s="11" t="s">
        <v>3</v>
      </c>
      <c r="D126" s="43" t="s">
        <v>19</v>
      </c>
      <c r="E126" s="12">
        <v>11000</v>
      </c>
      <c r="F126" s="13">
        <v>2500</v>
      </c>
      <c r="G126" s="14">
        <v>8500</v>
      </c>
      <c r="H126" s="12">
        <f>VLOOKUP(A126,'[1]2007 - 2013'!$A$5:$P$254,5,FALSE)</f>
        <v>10324.90955</v>
      </c>
      <c r="I126" s="13">
        <f>VLOOKUP(A126,'[1]2007 - 2013'!$A$5:$P$254,6,FALSE)</f>
        <v>2224.2543400000004</v>
      </c>
      <c r="J126" s="14">
        <f>VLOOKUP(A126,'[1]2007 - 2013'!$A$5:$P$254,7,FALSE)</f>
        <v>8100.6552099999999</v>
      </c>
      <c r="K126" s="15">
        <f t="shared" si="10"/>
        <v>675.09044999999969</v>
      </c>
      <c r="L126" s="16">
        <f t="shared" si="11"/>
        <v>275.74565999999959</v>
      </c>
      <c r="M126" s="17">
        <f t="shared" si="12"/>
        <v>399.3447900000001</v>
      </c>
    </row>
    <row r="127" spans="1:13" x14ac:dyDescent="0.25">
      <c r="A127" s="2" t="s">
        <v>158</v>
      </c>
      <c r="B127" s="11" t="s">
        <v>6</v>
      </c>
      <c r="C127" s="11" t="s">
        <v>3</v>
      </c>
      <c r="D127" s="43" t="s">
        <v>19</v>
      </c>
      <c r="E127" s="12">
        <v>10000</v>
      </c>
      <c r="F127" s="13">
        <v>1920</v>
      </c>
      <c r="G127" s="14">
        <v>8080</v>
      </c>
      <c r="H127" s="12">
        <f>VLOOKUP(A127,'[1]2007 - 2013'!$A$5:$P$254,5,FALSE)</f>
        <v>9621.6279999999988</v>
      </c>
      <c r="I127" s="13">
        <f>VLOOKUP(A127,'[1]2007 - 2013'!$A$5:$P$254,6,FALSE)</f>
        <v>288.42399999999907</v>
      </c>
      <c r="J127" s="14">
        <f>VLOOKUP(A127,'[1]2007 - 2013'!$A$5:$P$254,7,FALSE)</f>
        <v>9333.2039999999997</v>
      </c>
      <c r="K127" s="15">
        <f t="shared" si="10"/>
        <v>378.37200000000121</v>
      </c>
      <c r="L127" s="16">
        <f t="shared" si="11"/>
        <v>1631.5760000000009</v>
      </c>
      <c r="M127" s="17">
        <f t="shared" si="12"/>
        <v>-1253.2039999999997</v>
      </c>
    </row>
    <row r="128" spans="1:13" x14ac:dyDescent="0.25">
      <c r="A128" s="1" t="s">
        <v>159</v>
      </c>
      <c r="B128" s="11" t="s">
        <v>6</v>
      </c>
      <c r="C128" s="11" t="s">
        <v>3</v>
      </c>
      <c r="D128" s="43" t="s">
        <v>19</v>
      </c>
      <c r="E128" s="12">
        <v>20000</v>
      </c>
      <c r="F128" s="13">
        <v>3000</v>
      </c>
      <c r="G128" s="14">
        <v>17000</v>
      </c>
      <c r="H128" s="12">
        <f>VLOOKUP(A128,'[1]2007 - 2013'!$A$5:$P$254,5,FALSE)</f>
        <v>17559.832549999999</v>
      </c>
      <c r="I128" s="13">
        <f>VLOOKUP(A128,'[1]2007 - 2013'!$A$5:$P$254,6,FALSE)</f>
        <v>2983.9400199999982</v>
      </c>
      <c r="J128" s="14">
        <f>VLOOKUP(A128,'[1]2007 - 2013'!$A$5:$P$254,7,FALSE)</f>
        <v>14575.892530000001</v>
      </c>
      <c r="K128" s="15">
        <f t="shared" si="10"/>
        <v>2440.1674500000008</v>
      </c>
      <c r="L128" s="16">
        <f t="shared" si="11"/>
        <v>16.059980000001815</v>
      </c>
      <c r="M128" s="17">
        <f t="shared" si="12"/>
        <v>2424.107469999999</v>
      </c>
    </row>
    <row r="129" spans="1:13" x14ac:dyDescent="0.25">
      <c r="A129" s="1" t="s">
        <v>166</v>
      </c>
      <c r="B129" s="11" t="s">
        <v>6</v>
      </c>
      <c r="C129" s="11" t="s">
        <v>3</v>
      </c>
      <c r="D129" s="43" t="s">
        <v>19</v>
      </c>
      <c r="E129" s="12">
        <v>19500</v>
      </c>
      <c r="F129" s="13">
        <v>2925</v>
      </c>
      <c r="G129" s="14">
        <v>16575</v>
      </c>
      <c r="H129" s="12">
        <f>VLOOKUP(A129,'[1]2007 - 2013'!$A$5:$P$254,5,FALSE)</f>
        <v>18389.827369999999</v>
      </c>
      <c r="I129" s="13">
        <f>VLOOKUP(A129,'[1]2007 - 2013'!$A$5:$P$254,6,FALSE)</f>
        <v>2846.8871999999992</v>
      </c>
      <c r="J129" s="14">
        <f>VLOOKUP(A129,'[1]2007 - 2013'!$A$5:$P$254,7,FALSE)</f>
        <v>15542.94017</v>
      </c>
      <c r="K129" s="15">
        <f t="shared" si="10"/>
        <v>1110.1726300000009</v>
      </c>
      <c r="L129" s="16">
        <f t="shared" si="11"/>
        <v>78.112800000000789</v>
      </c>
      <c r="M129" s="17">
        <f t="shared" si="12"/>
        <v>1032.0598300000001</v>
      </c>
    </row>
    <row r="130" spans="1:13" ht="30" x14ac:dyDescent="0.25">
      <c r="A130" s="1" t="s">
        <v>0</v>
      </c>
      <c r="B130" s="11" t="s">
        <v>2</v>
      </c>
      <c r="C130" s="11" t="s">
        <v>3</v>
      </c>
      <c r="D130" s="43" t="s">
        <v>1</v>
      </c>
      <c r="E130" s="12">
        <v>255000</v>
      </c>
      <c r="F130" s="13">
        <v>10000</v>
      </c>
      <c r="G130" s="14">
        <v>245000</v>
      </c>
      <c r="H130" s="12">
        <f>VLOOKUP(A130,'[1]2007 - 2013'!$A$5:$P$254,5,FALSE)</f>
        <v>196790.15605000002</v>
      </c>
      <c r="I130" s="13">
        <f>VLOOKUP(A130,'[1]2007 - 2013'!$A$5:$P$254,6,FALSE)</f>
        <v>1910.8031800000463</v>
      </c>
      <c r="J130" s="14">
        <f>VLOOKUP(A130,'[1]2007 - 2013'!$A$5:$P$254,7,FALSE)</f>
        <v>194879.35286999997</v>
      </c>
      <c r="K130" s="15">
        <f t="shared" si="10"/>
        <v>58209.84394999998</v>
      </c>
      <c r="L130" s="16">
        <f t="shared" si="11"/>
        <v>8089.1968199999537</v>
      </c>
      <c r="M130" s="17">
        <f t="shared" si="12"/>
        <v>50120.647130000027</v>
      </c>
    </row>
    <row r="131" spans="1:13" x14ac:dyDescent="0.25">
      <c r="A131" s="1" t="s">
        <v>39</v>
      </c>
      <c r="B131" s="11" t="s">
        <v>2</v>
      </c>
      <c r="C131" s="11" t="s">
        <v>3</v>
      </c>
      <c r="D131" s="43" t="s">
        <v>40</v>
      </c>
      <c r="E131" s="12">
        <v>556.79999999999995</v>
      </c>
      <c r="F131" s="13">
        <v>119</v>
      </c>
      <c r="G131" s="14">
        <v>437.8</v>
      </c>
      <c r="H131" s="12">
        <f>VLOOKUP(A131,'[1]2007 - 2013'!$A$5:$P$254,5,FALSE)</f>
        <v>351.23016000000007</v>
      </c>
      <c r="I131" s="13">
        <f>VLOOKUP(A131,'[1]2007 - 2013'!$A$5:$P$254,6,FALSE)</f>
        <v>41.560000000000059</v>
      </c>
      <c r="J131" s="14">
        <f>VLOOKUP(A131,'[1]2007 - 2013'!$A$5:$P$254,7,FALSE)</f>
        <v>309.67016000000001</v>
      </c>
      <c r="K131" s="15">
        <f t="shared" si="10"/>
        <v>205.56983999999989</v>
      </c>
      <c r="L131" s="16">
        <f t="shared" si="11"/>
        <v>77.439999999999941</v>
      </c>
      <c r="M131" s="17">
        <f t="shared" si="12"/>
        <v>128.12984</v>
      </c>
    </row>
    <row r="132" spans="1:13" x14ac:dyDescent="0.25">
      <c r="A132" s="10" t="s">
        <v>41</v>
      </c>
      <c r="B132" s="11" t="s">
        <v>2</v>
      </c>
      <c r="C132" s="11" t="s">
        <v>3</v>
      </c>
      <c r="D132" s="43" t="s">
        <v>1</v>
      </c>
      <c r="E132" s="12">
        <v>7000</v>
      </c>
      <c r="F132" s="13">
        <v>100</v>
      </c>
      <c r="G132" s="14">
        <v>6900</v>
      </c>
      <c r="H132" s="12">
        <f>VLOOKUP(A132,'[1]2007 - 2013'!$A$5:$P$254,5,FALSE)</f>
        <v>2123.1334700000002</v>
      </c>
      <c r="I132" s="13">
        <f>VLOOKUP(A132,'[1]2007 - 2013'!$A$5:$P$254,6,FALSE)</f>
        <v>15.145600000000286</v>
      </c>
      <c r="J132" s="14">
        <f>VLOOKUP(A132,'[1]2007 - 2013'!$A$5:$P$254,7,FALSE)</f>
        <v>2107.9878699999999</v>
      </c>
      <c r="K132" s="15">
        <f t="shared" ref="K132:K141" si="13">E132-H132</f>
        <v>4876.8665299999993</v>
      </c>
      <c r="L132" s="16">
        <f t="shared" ref="L132:L141" si="14">F132-I132</f>
        <v>84.854399999999714</v>
      </c>
      <c r="M132" s="17">
        <f t="shared" ref="M132:M141" si="15">G132-J132</f>
        <v>4792.0121300000001</v>
      </c>
    </row>
    <row r="133" spans="1:13" x14ac:dyDescent="0.25">
      <c r="A133" s="10" t="s">
        <v>42</v>
      </c>
      <c r="B133" s="11" t="s">
        <v>2</v>
      </c>
      <c r="C133" s="11" t="s">
        <v>3</v>
      </c>
      <c r="D133" s="43" t="s">
        <v>43</v>
      </c>
      <c r="E133" s="12">
        <v>1536.68</v>
      </c>
      <c r="F133" s="13">
        <v>421.67</v>
      </c>
      <c r="G133" s="14">
        <v>1115.01</v>
      </c>
      <c r="H133" s="12">
        <f>VLOOKUP(A133,'[1]2007 - 2013'!$A$5:$P$254,5,FALSE)</f>
        <v>1494.1522199999999</v>
      </c>
      <c r="I133" s="13">
        <f>VLOOKUP(A133,'[1]2007 - 2013'!$A$5:$P$254,6,FALSE)</f>
        <v>383.48036999999999</v>
      </c>
      <c r="J133" s="14">
        <f>VLOOKUP(A133,'[1]2007 - 2013'!$A$5:$P$254,7,FALSE)</f>
        <v>1110.6718499999999</v>
      </c>
      <c r="K133" s="15">
        <f t="shared" si="13"/>
        <v>42.527780000000121</v>
      </c>
      <c r="L133" s="16">
        <f t="shared" si="14"/>
        <v>38.189630000000022</v>
      </c>
      <c r="M133" s="17">
        <f t="shared" si="15"/>
        <v>4.3381500000000415</v>
      </c>
    </row>
    <row r="134" spans="1:13" x14ac:dyDescent="0.25">
      <c r="A134" s="1" t="s">
        <v>44</v>
      </c>
      <c r="B134" s="11" t="s">
        <v>2</v>
      </c>
      <c r="C134" s="11" t="s">
        <v>3</v>
      </c>
      <c r="D134" s="43" t="s">
        <v>40</v>
      </c>
      <c r="E134" s="12">
        <v>440</v>
      </c>
      <c r="F134" s="13">
        <v>89</v>
      </c>
      <c r="G134" s="14">
        <v>351</v>
      </c>
      <c r="H134" s="12">
        <f>VLOOKUP(A134,'[1]2007 - 2013'!$A$5:$P$254,5,FALSE)</f>
        <v>330.24</v>
      </c>
      <c r="I134" s="13">
        <f>VLOOKUP(A134,'[1]2007 - 2013'!$A$5:$P$254,6,FALSE)</f>
        <v>0</v>
      </c>
      <c r="J134" s="14">
        <f>VLOOKUP(A134,'[1]2007 - 2013'!$A$5:$P$254,7,FALSE)</f>
        <v>330.24025999999998</v>
      </c>
      <c r="K134" s="15">
        <f t="shared" si="13"/>
        <v>109.75999999999999</v>
      </c>
      <c r="L134" s="16">
        <f t="shared" si="14"/>
        <v>89</v>
      </c>
      <c r="M134" s="17">
        <f t="shared" si="15"/>
        <v>20.759740000000022</v>
      </c>
    </row>
    <row r="135" spans="1:13" ht="30" x14ac:dyDescent="0.25">
      <c r="A135" s="11" t="s">
        <v>99</v>
      </c>
      <c r="B135" s="11" t="s">
        <v>2</v>
      </c>
      <c r="C135" s="11" t="s">
        <v>3</v>
      </c>
      <c r="D135" s="43" t="s">
        <v>40</v>
      </c>
      <c r="E135" s="12">
        <v>450</v>
      </c>
      <c r="F135" s="13">
        <v>92</v>
      </c>
      <c r="G135" s="14">
        <v>358</v>
      </c>
      <c r="H135" s="12">
        <f>VLOOKUP(A135,'[1]2007 - 2013'!$A$5:$P$254,5,FALSE)</f>
        <v>380.76468</v>
      </c>
      <c r="I135" s="13">
        <f>VLOOKUP(A135,'[1]2007 - 2013'!$A$5:$P$254,6,FALSE)</f>
        <v>30.153840000000002</v>
      </c>
      <c r="J135" s="14">
        <f>VLOOKUP(A135,'[1]2007 - 2013'!$A$5:$P$254,7,FALSE)</f>
        <v>350.61084</v>
      </c>
      <c r="K135" s="15">
        <f t="shared" si="13"/>
        <v>69.235320000000002</v>
      </c>
      <c r="L135" s="16">
        <f t="shared" si="14"/>
        <v>61.846159999999998</v>
      </c>
      <c r="M135" s="17">
        <f t="shared" si="15"/>
        <v>7.3891600000000039</v>
      </c>
    </row>
    <row r="136" spans="1:13" x14ac:dyDescent="0.25">
      <c r="A136" s="11" t="s">
        <v>132</v>
      </c>
      <c r="B136" s="11" t="s">
        <v>2</v>
      </c>
      <c r="C136" s="11" t="s">
        <v>3</v>
      </c>
      <c r="D136" s="43" t="s">
        <v>86</v>
      </c>
      <c r="E136" s="12">
        <v>10100</v>
      </c>
      <c r="F136" s="13">
        <v>1600</v>
      </c>
      <c r="G136" s="14">
        <v>8500</v>
      </c>
      <c r="H136" s="12">
        <f>VLOOKUP(A136,'[1]2007 - 2013'!$A$5:$P$254,5,FALSE)</f>
        <v>7154.2410200000004</v>
      </c>
      <c r="I136" s="13">
        <f>VLOOKUP(A136,'[1]2007 - 2013'!$A$5:$P$254,6,FALSE)</f>
        <v>1078.70892</v>
      </c>
      <c r="J136" s="14">
        <f>VLOOKUP(A136,'[1]2007 - 2013'!$A$5:$P$254,7,FALSE)</f>
        <v>6075.5321000000004</v>
      </c>
      <c r="K136" s="15">
        <f t="shared" si="13"/>
        <v>2945.7589799999996</v>
      </c>
      <c r="L136" s="16">
        <f t="shared" si="14"/>
        <v>521.29107999999997</v>
      </c>
      <c r="M136" s="17">
        <f t="shared" si="15"/>
        <v>2424.4678999999996</v>
      </c>
    </row>
    <row r="137" spans="1:13" x14ac:dyDescent="0.25">
      <c r="A137" s="1" t="s">
        <v>148</v>
      </c>
      <c r="B137" s="11" t="s">
        <v>2</v>
      </c>
      <c r="C137" s="11" t="s">
        <v>3</v>
      </c>
      <c r="D137" s="43" t="s">
        <v>40</v>
      </c>
      <c r="E137" s="12">
        <v>792.6</v>
      </c>
      <c r="F137" s="13">
        <v>121.85</v>
      </c>
      <c r="G137" s="14">
        <v>670.75</v>
      </c>
      <c r="H137" s="12">
        <f>VLOOKUP(A137,'[1]2007 - 2013'!$A$5:$P$254,5,FALSE)</f>
        <v>598.78</v>
      </c>
      <c r="I137" s="13">
        <f>VLOOKUP(A137,'[1]2007 - 2013'!$A$5:$P$254,6,FALSE)</f>
        <v>0</v>
      </c>
      <c r="J137" s="14">
        <f>VLOOKUP(A137,'[1]2007 - 2013'!$A$5:$P$254,7,FALSE)</f>
        <v>598.78460999999993</v>
      </c>
      <c r="K137" s="15">
        <f t="shared" si="13"/>
        <v>193.82000000000005</v>
      </c>
      <c r="L137" s="16">
        <f t="shared" si="14"/>
        <v>121.85</v>
      </c>
      <c r="M137" s="17">
        <f t="shared" si="15"/>
        <v>71.96539000000007</v>
      </c>
    </row>
    <row r="138" spans="1:13" x14ac:dyDescent="0.25">
      <c r="A138" s="11" t="s">
        <v>28</v>
      </c>
      <c r="B138" s="11" t="s">
        <v>6</v>
      </c>
      <c r="C138" s="11" t="s">
        <v>29</v>
      </c>
      <c r="D138" s="43" t="s">
        <v>19</v>
      </c>
      <c r="E138" s="12">
        <v>202000</v>
      </c>
      <c r="F138" s="13">
        <f>E138*0.075</f>
        <v>15150</v>
      </c>
      <c r="G138" s="14">
        <f>E138*0.925</f>
        <v>186850</v>
      </c>
      <c r="H138" s="12">
        <f>VLOOKUP(A138,'[1]2007 - 2013'!$A$5:$P$254,5,FALSE)</f>
        <v>167973.39222000001</v>
      </c>
      <c r="I138" s="13">
        <f>VLOOKUP(A138,'[1]2007 - 2013'!$A$5:$P$254,6,FALSE)</f>
        <v>23936.236860000005</v>
      </c>
      <c r="J138" s="14">
        <f>VLOOKUP(A138,'[1]2007 - 2013'!$A$5:$P$254,7,FALSE)</f>
        <v>144037.15536</v>
      </c>
      <c r="K138" s="15">
        <f t="shared" si="13"/>
        <v>34026.607779999991</v>
      </c>
      <c r="L138" s="16">
        <f t="shared" si="14"/>
        <v>-8786.2368600000045</v>
      </c>
      <c r="M138" s="17">
        <f t="shared" si="15"/>
        <v>42812.844639999996</v>
      </c>
    </row>
    <row r="139" spans="1:13" x14ac:dyDescent="0.25">
      <c r="A139" s="11" t="s">
        <v>52</v>
      </c>
      <c r="B139" s="11" t="s">
        <v>6</v>
      </c>
      <c r="C139" s="11" t="s">
        <v>29</v>
      </c>
      <c r="D139" s="43" t="s">
        <v>19</v>
      </c>
      <c r="E139" s="12">
        <v>517000</v>
      </c>
      <c r="F139" s="13">
        <v>77550</v>
      </c>
      <c r="G139" s="14">
        <v>439450</v>
      </c>
      <c r="H139" s="12">
        <f>VLOOKUP(A139,'[1]2007 - 2013'!$A$5:$P$254,5,FALSE)</f>
        <v>458977.95097000001</v>
      </c>
      <c r="I139" s="13">
        <f>VLOOKUP(A139,'[1]2007 - 2013'!$A$5:$P$254,6,FALSE)</f>
        <v>73199.577709999983</v>
      </c>
      <c r="J139" s="14">
        <f>VLOOKUP(A139,'[1]2007 - 2013'!$A$5:$P$254,7,FALSE)</f>
        <v>385778.37326000002</v>
      </c>
      <c r="K139" s="15">
        <f t="shared" si="13"/>
        <v>58022.049029999995</v>
      </c>
      <c r="L139" s="16">
        <f t="shared" si="14"/>
        <v>4350.4222900000168</v>
      </c>
      <c r="M139" s="17">
        <f t="shared" si="15"/>
        <v>53671.626739999978</v>
      </c>
    </row>
    <row r="140" spans="1:13" ht="30" x14ac:dyDescent="0.25">
      <c r="A140" s="10" t="s">
        <v>53</v>
      </c>
      <c r="B140" s="11" t="s">
        <v>6</v>
      </c>
      <c r="C140" s="11" t="s">
        <v>29</v>
      </c>
      <c r="D140" s="43" t="s">
        <v>19</v>
      </c>
      <c r="E140" s="12">
        <v>52956</v>
      </c>
      <c r="F140" s="13">
        <v>8761</v>
      </c>
      <c r="G140" s="14">
        <v>44195</v>
      </c>
      <c r="H140" s="12">
        <f>VLOOKUP(A140,'[1]2007 - 2013'!$A$5:$P$254,5,FALSE)</f>
        <v>41857.929540000005</v>
      </c>
      <c r="I140" s="13">
        <f>VLOOKUP(A140,'[1]2007 - 2013'!$A$5:$P$254,6,FALSE)</f>
        <v>1345.3427700000029</v>
      </c>
      <c r="J140" s="14">
        <f>VLOOKUP(A140,'[1]2007 - 2013'!$A$5:$P$254,7,FALSE)</f>
        <v>40512.586770000002</v>
      </c>
      <c r="K140" s="15">
        <f t="shared" si="13"/>
        <v>11098.070459999995</v>
      </c>
      <c r="L140" s="16">
        <f t="shared" si="14"/>
        <v>7415.6572299999971</v>
      </c>
      <c r="M140" s="17">
        <f t="shared" si="15"/>
        <v>3682.4132299999983</v>
      </c>
    </row>
    <row r="141" spans="1:13" x14ac:dyDescent="0.25">
      <c r="A141" s="10" t="s">
        <v>54</v>
      </c>
      <c r="B141" s="11" t="s">
        <v>6</v>
      </c>
      <c r="C141" s="11" t="s">
        <v>29</v>
      </c>
      <c r="D141" s="43" t="s">
        <v>5</v>
      </c>
      <c r="E141" s="12">
        <v>150480</v>
      </c>
      <c r="F141" s="28">
        <v>61696</v>
      </c>
      <c r="G141" s="29">
        <v>88784</v>
      </c>
      <c r="H141" s="12">
        <f>VLOOKUP(A141,'[1]2007 - 2013'!$A$5:$P$254,5,FALSE)</f>
        <v>64310.282800000001</v>
      </c>
      <c r="I141" s="13">
        <f>VLOOKUP(A141,'[1]2007 - 2013'!$A$5:$P$254,6,FALSE)</f>
        <v>37251.137090000004</v>
      </c>
      <c r="J141" s="14">
        <f>VLOOKUP(A141,'[1]2007 - 2013'!$A$5:$P$254,7,FALSE)</f>
        <v>27059.145710000001</v>
      </c>
      <c r="K141" s="15">
        <f t="shared" si="13"/>
        <v>86169.717199999999</v>
      </c>
      <c r="L141" s="16">
        <f t="shared" si="14"/>
        <v>24444.862909999996</v>
      </c>
      <c r="M141" s="17">
        <f t="shared" si="15"/>
        <v>61724.854290000003</v>
      </c>
    </row>
    <row r="142" spans="1:13" x14ac:dyDescent="0.25">
      <c r="A142" s="10" t="s">
        <v>55</v>
      </c>
      <c r="B142" s="11" t="s">
        <v>6</v>
      </c>
      <c r="C142" s="11" t="s">
        <v>29</v>
      </c>
      <c r="D142" s="43" t="s">
        <v>5</v>
      </c>
      <c r="E142" s="12">
        <v>51743</v>
      </c>
      <c r="F142" s="30" t="s">
        <v>174</v>
      </c>
      <c r="G142" s="31" t="s">
        <v>174</v>
      </c>
      <c r="H142" s="12">
        <f>VLOOKUP(A142,'[1]2007 - 2013'!$A$5:$P$254,5,FALSE)</f>
        <v>49594.831669999992</v>
      </c>
      <c r="I142" s="13">
        <f>VLOOKUP(A142,'[1]2007 - 2013'!$A$5:$P$254,6,FALSE)</f>
        <v>36314.554659999994</v>
      </c>
      <c r="J142" s="14">
        <f>VLOOKUP(A142,'[1]2007 - 2013'!$A$5:$P$254,7,FALSE)</f>
        <v>13280.277010000002</v>
      </c>
      <c r="K142" s="15">
        <f t="shared" ref="K142:K150" si="16">E142-H142</f>
        <v>2148.1683300000077</v>
      </c>
      <c r="L142" s="16"/>
      <c r="M142" s="17"/>
    </row>
    <row r="143" spans="1:13" x14ac:dyDescent="0.25">
      <c r="A143" s="10" t="s">
        <v>56</v>
      </c>
      <c r="B143" s="11" t="s">
        <v>6</v>
      </c>
      <c r="C143" s="11" t="s">
        <v>29</v>
      </c>
      <c r="D143" s="43" t="s">
        <v>5</v>
      </c>
      <c r="E143" s="12">
        <v>151750</v>
      </c>
      <c r="F143" s="30" t="s">
        <v>174</v>
      </c>
      <c r="G143" s="31" t="s">
        <v>174</v>
      </c>
      <c r="H143" s="12">
        <f>VLOOKUP(A143,'[1]2007 - 2013'!$A$5:$P$254,5,FALSE)</f>
        <v>61135.384439999994</v>
      </c>
      <c r="I143" s="13">
        <f>VLOOKUP(A143,'[1]2007 - 2013'!$A$5:$P$254,6,FALSE)</f>
        <v>34016.838499999998</v>
      </c>
      <c r="J143" s="14">
        <f>VLOOKUP(A143,'[1]2007 - 2013'!$A$5:$P$254,7,FALSE)</f>
        <v>27118.54594</v>
      </c>
      <c r="K143" s="15">
        <f t="shared" si="16"/>
        <v>90614.615560000006</v>
      </c>
      <c r="L143" s="16"/>
      <c r="M143" s="17"/>
    </row>
    <row r="144" spans="1:13" x14ac:dyDescent="0.25">
      <c r="A144" s="3" t="s">
        <v>59</v>
      </c>
      <c r="B144" s="11" t="s">
        <v>6</v>
      </c>
      <c r="C144" s="11" t="s">
        <v>29</v>
      </c>
      <c r="D144" s="43" t="s">
        <v>31</v>
      </c>
      <c r="E144" s="12">
        <v>91500</v>
      </c>
      <c r="F144" s="19">
        <v>23500</v>
      </c>
      <c r="G144" s="20">
        <v>68000</v>
      </c>
      <c r="H144" s="12">
        <f>VLOOKUP(A144,'[1]2007 - 2013'!$A$5:$P$254,5,FALSE)</f>
        <v>91320.742100000003</v>
      </c>
      <c r="I144" s="13">
        <f>VLOOKUP(A144,'[1]2007 - 2013'!$A$5:$P$254,6,FALSE)</f>
        <v>24425.742109999992</v>
      </c>
      <c r="J144" s="14">
        <f>VLOOKUP(A144,'[1]2007 - 2013'!$A$5:$P$254,7,FALSE)</f>
        <v>66894.999990000011</v>
      </c>
      <c r="K144" s="15">
        <f t="shared" si="16"/>
        <v>179.25789999999688</v>
      </c>
      <c r="L144" s="16">
        <f t="shared" ref="L144:M150" si="17">F144-I144</f>
        <v>-925.74210999999195</v>
      </c>
      <c r="M144" s="17">
        <f t="shared" si="17"/>
        <v>1105.0000099999888</v>
      </c>
    </row>
    <row r="145" spans="1:13" ht="30" x14ac:dyDescent="0.25">
      <c r="A145" s="11" t="s">
        <v>77</v>
      </c>
      <c r="B145" s="11" t="s">
        <v>6</v>
      </c>
      <c r="C145" s="11" t="s">
        <v>29</v>
      </c>
      <c r="D145" s="43" t="s">
        <v>31</v>
      </c>
      <c r="E145" s="12">
        <v>36000</v>
      </c>
      <c r="F145" s="13">
        <f>E145-G145</f>
        <v>5400</v>
      </c>
      <c r="G145" s="14">
        <v>30600</v>
      </c>
      <c r="H145" s="12">
        <f>VLOOKUP(A145,'[1]2007 - 2013'!$A$5:$P$254,5,FALSE)</f>
        <v>10620.02277</v>
      </c>
      <c r="I145" s="13">
        <f>VLOOKUP(A145,'[1]2007 - 2013'!$A$5:$P$254,6,FALSE)</f>
        <v>2212.5859500000006</v>
      </c>
      <c r="J145" s="14">
        <f>VLOOKUP(A145,'[1]2007 - 2013'!$A$5:$P$254,7,FALSE)</f>
        <v>8407.436819999999</v>
      </c>
      <c r="K145" s="15">
        <f t="shared" si="16"/>
        <v>25379.97723</v>
      </c>
      <c r="L145" s="16">
        <f t="shared" si="17"/>
        <v>3187.4140499999994</v>
      </c>
      <c r="M145" s="17">
        <f t="shared" si="17"/>
        <v>22192.563180000001</v>
      </c>
    </row>
    <row r="146" spans="1:13" ht="30" x14ac:dyDescent="0.25">
      <c r="A146" s="11" t="s">
        <v>104</v>
      </c>
      <c r="B146" s="11" t="s">
        <v>6</v>
      </c>
      <c r="C146" s="11" t="s">
        <v>29</v>
      </c>
      <c r="D146" s="43" t="s">
        <v>19</v>
      </c>
      <c r="E146" s="12">
        <v>46033</v>
      </c>
      <c r="F146" s="13">
        <v>7783</v>
      </c>
      <c r="G146" s="14">
        <v>38250</v>
      </c>
      <c r="H146" s="12">
        <f>VLOOKUP(A146,'[1]2007 - 2013'!$A$5:$P$254,5,FALSE)</f>
        <v>45617.593999999997</v>
      </c>
      <c r="I146" s="13">
        <f>VLOOKUP(A146,'[1]2007 - 2013'!$A$5:$P$254,6,FALSE)</f>
        <v>1143.9389999999985</v>
      </c>
      <c r="J146" s="14">
        <f>VLOOKUP(A146,'[1]2007 - 2013'!$A$5:$P$254,7,FALSE)</f>
        <v>44473.654999999999</v>
      </c>
      <c r="K146" s="15">
        <f t="shared" si="16"/>
        <v>415.40600000000268</v>
      </c>
      <c r="L146" s="16">
        <f t="shared" si="17"/>
        <v>6639.0610000000015</v>
      </c>
      <c r="M146" s="17">
        <f t="shared" si="17"/>
        <v>-6223.6549999999988</v>
      </c>
    </row>
    <row r="147" spans="1:13" ht="30" x14ac:dyDescent="0.25">
      <c r="A147" s="3" t="s">
        <v>105</v>
      </c>
      <c r="B147" s="11" t="s">
        <v>6</v>
      </c>
      <c r="C147" s="11" t="s">
        <v>29</v>
      </c>
      <c r="D147" s="43" t="s">
        <v>19</v>
      </c>
      <c r="E147" s="12">
        <v>37000</v>
      </c>
      <c r="F147" s="13">
        <v>5550</v>
      </c>
      <c r="G147" s="14">
        <v>31450</v>
      </c>
      <c r="H147" s="12">
        <f>VLOOKUP(A147,'[1]2007 - 2013'!$A$5:$P$254,5,FALSE)</f>
        <v>26048.360700000001</v>
      </c>
      <c r="I147" s="13">
        <f>VLOOKUP(A147,'[1]2007 - 2013'!$A$5:$P$254,6,FALSE)</f>
        <v>971.93521999999939</v>
      </c>
      <c r="J147" s="14">
        <f>VLOOKUP(A147,'[1]2007 - 2013'!$A$5:$P$254,7,FALSE)</f>
        <v>25076.425480000002</v>
      </c>
      <c r="K147" s="15">
        <f t="shared" si="16"/>
        <v>10951.639299999999</v>
      </c>
      <c r="L147" s="16">
        <f t="shared" si="17"/>
        <v>4578.0647800000006</v>
      </c>
      <c r="M147" s="17">
        <f t="shared" si="17"/>
        <v>6373.5745199999983</v>
      </c>
    </row>
    <row r="148" spans="1:13" x14ac:dyDescent="0.25">
      <c r="A148" s="11" t="s">
        <v>142</v>
      </c>
      <c r="B148" s="11" t="s">
        <v>6</v>
      </c>
      <c r="C148" s="11" t="s">
        <v>29</v>
      </c>
      <c r="D148" s="43" t="s">
        <v>19</v>
      </c>
      <c r="E148" s="12">
        <v>295000</v>
      </c>
      <c r="F148" s="13">
        <v>153000</v>
      </c>
      <c r="G148" s="14">
        <v>142000</v>
      </c>
      <c r="H148" s="12">
        <f>VLOOKUP(A148,'[1]2007 - 2013'!$A$5:$P$254,5,FALSE)</f>
        <v>274811.97400999995</v>
      </c>
      <c r="I148" s="13">
        <f>VLOOKUP(A148,'[1]2007 - 2013'!$A$5:$P$254,6,FALSE)</f>
        <v>59143.664979999943</v>
      </c>
      <c r="J148" s="14">
        <f>VLOOKUP(A148,'[1]2007 - 2013'!$A$5:$P$254,7,FALSE)</f>
        <v>215668.30903</v>
      </c>
      <c r="K148" s="15">
        <f t="shared" si="16"/>
        <v>20188.025990000053</v>
      </c>
      <c r="L148" s="16">
        <f t="shared" si="17"/>
        <v>93856.335020000057</v>
      </c>
      <c r="M148" s="17">
        <f t="shared" si="17"/>
        <v>-73668.309030000004</v>
      </c>
    </row>
    <row r="149" spans="1:13" ht="30" x14ac:dyDescent="0.25">
      <c r="A149" s="11" t="s">
        <v>167</v>
      </c>
      <c r="B149" s="11" t="s">
        <v>6</v>
      </c>
      <c r="C149" s="11" t="s">
        <v>29</v>
      </c>
      <c r="D149" s="43" t="s">
        <v>19</v>
      </c>
      <c r="E149" s="12">
        <v>110500</v>
      </c>
      <c r="F149" s="13">
        <v>93925</v>
      </c>
      <c r="G149" s="14">
        <v>16575</v>
      </c>
      <c r="H149" s="12">
        <f>VLOOKUP(A149,'[1]2007 - 2013'!$A$5:$P$254,5,FALSE)</f>
        <v>69166.648539999995</v>
      </c>
      <c r="I149" s="13">
        <f>VLOOKUP(A149,'[1]2007 - 2013'!$A$5:$P$254,6,FALSE)</f>
        <v>11696.491439999998</v>
      </c>
      <c r="J149" s="14">
        <f>VLOOKUP(A149,'[1]2007 - 2013'!$A$5:$P$254,7,FALSE)</f>
        <v>57470.157099999997</v>
      </c>
      <c r="K149" s="15">
        <f t="shared" si="16"/>
        <v>41333.351460000005</v>
      </c>
      <c r="L149" s="16">
        <f t="shared" si="17"/>
        <v>82228.508560000002</v>
      </c>
      <c r="M149" s="17">
        <f t="shared" si="17"/>
        <v>-40895.157099999997</v>
      </c>
    </row>
    <row r="150" spans="1:13" ht="30.75" thickBot="1" x14ac:dyDescent="0.3">
      <c r="A150" s="10" t="s">
        <v>112</v>
      </c>
      <c r="B150" s="11" t="s">
        <v>6</v>
      </c>
      <c r="C150" s="11" t="s">
        <v>113</v>
      </c>
      <c r="D150" s="43" t="s">
        <v>5</v>
      </c>
      <c r="E150" s="32">
        <v>4000</v>
      </c>
      <c r="F150" s="33">
        <f>E150-G150</f>
        <v>490</v>
      </c>
      <c r="G150" s="34">
        <v>3510</v>
      </c>
      <c r="H150" s="32">
        <f>VLOOKUP(A150,'[1]2007 - 2013'!$A$5:$P$254,5,FALSE)</f>
        <v>1888.6498100000001</v>
      </c>
      <c r="I150" s="33">
        <f>VLOOKUP(A150,'[1]2007 - 2013'!$A$5:$P$254,6,FALSE)</f>
        <v>852.75626000000011</v>
      </c>
      <c r="J150" s="34">
        <f>VLOOKUP(A150,'[1]2007 - 2013'!$A$5:$P$254,7,FALSE)</f>
        <v>1035.89355</v>
      </c>
      <c r="K150" s="35">
        <f t="shared" si="16"/>
        <v>2111.3501900000001</v>
      </c>
      <c r="L150" s="36">
        <f t="shared" si="17"/>
        <v>-362.75626000000011</v>
      </c>
      <c r="M150" s="37">
        <f t="shared" si="17"/>
        <v>2474.1064500000002</v>
      </c>
    </row>
    <row r="151" spans="1:13" x14ac:dyDescent="0.25">
      <c r="A151" s="38"/>
      <c r="B151" s="39">
        <f>COUNTA(B4:B150)</f>
        <v>147</v>
      </c>
      <c r="C151" s="38"/>
      <c r="D151" s="38"/>
      <c r="E151" s="40"/>
      <c r="F151" s="40"/>
      <c r="G151" s="40"/>
      <c r="H151" s="38"/>
      <c r="I151" s="38"/>
      <c r="J151" s="38"/>
      <c r="K151" s="38"/>
      <c r="L151" s="38"/>
      <c r="M151" s="38"/>
    </row>
    <row r="152" spans="1:13" x14ac:dyDescent="0.25">
      <c r="A152" t="s">
        <v>176</v>
      </c>
    </row>
    <row r="153" spans="1:13" x14ac:dyDescent="0.25">
      <c r="A153" t="s">
        <v>177</v>
      </c>
    </row>
    <row r="154" spans="1:13" x14ac:dyDescent="0.25">
      <c r="A154" t="s">
        <v>178</v>
      </c>
    </row>
    <row r="155" spans="1:13" x14ac:dyDescent="0.25">
      <c r="A155" t="s">
        <v>179</v>
      </c>
    </row>
    <row r="156" spans="1:13" x14ac:dyDescent="0.25">
      <c r="A156" t="s">
        <v>180</v>
      </c>
    </row>
    <row r="157" spans="1:13" x14ac:dyDescent="0.25">
      <c r="A157" t="s">
        <v>181</v>
      </c>
    </row>
    <row r="158" spans="1:13" x14ac:dyDescent="0.25">
      <c r="A158" t="s">
        <v>182</v>
      </c>
    </row>
    <row r="159" spans="1:13" x14ac:dyDescent="0.25">
      <c r="A159" t="s">
        <v>183</v>
      </c>
    </row>
    <row r="160" spans="1:13" x14ac:dyDescent="0.25">
      <c r="A160" t="s">
        <v>184</v>
      </c>
    </row>
    <row r="161" spans="1:1" x14ac:dyDescent="0.25">
      <c r="A161" t="s">
        <v>185</v>
      </c>
    </row>
    <row r="162" spans="1:1" x14ac:dyDescent="0.25">
      <c r="A162" t="s">
        <v>186</v>
      </c>
    </row>
    <row r="163" spans="1:1" x14ac:dyDescent="0.25">
      <c r="A163" s="41" t="s">
        <v>187</v>
      </c>
    </row>
  </sheetData>
  <sortState ref="A4:N149">
    <sortCondition ref="C4:C149"/>
    <sortCondition ref="B4:B149"/>
  </sortState>
  <mergeCells count="4">
    <mergeCell ref="E2:G2"/>
    <mergeCell ref="H2:J2"/>
    <mergeCell ref="K2:M2"/>
    <mergeCell ref="A1:M1"/>
  </mergeCells>
  <pageMargins left="0.11811023622047245" right="0.11811023622047245" top="0.39370078740157483" bottom="0.19685039370078741" header="0" footer="0"/>
  <pageSetup paperSize="9" scale="60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Vyúčtování</vt:lpstr>
      <vt:lpstr>Vyúčtování!Názvy_tisku</vt:lpstr>
      <vt:lpstr>Vyúčtování!Oblast_tisku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Kortan Rostislav</dc:creator>
  <cp:lastModifiedBy>Kortan Rostislav</cp:lastModifiedBy>
  <cp:lastPrinted>2016-08-30T11:36:07Z</cp:lastPrinted>
  <dcterms:created xsi:type="dcterms:W3CDTF">2016-08-29T05:33:52Z</dcterms:created>
  <dcterms:modified xsi:type="dcterms:W3CDTF">2016-08-30T11:36:13Z</dcterms:modified>
</cp:coreProperties>
</file>